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filesrv\financedep\FinanceDep\IFRS Transformation Project\FSF\To_Send\2025.12\"/>
    </mc:Choice>
  </mc:AlternateContent>
  <xr:revisionPtr revIDLastSave="0" documentId="13_ncr:1_{40A0AE74-CA45-4215-B52B-CE28B6C15843}" xr6:coauthVersionLast="47" xr6:coauthVersionMax="47" xr10:uidLastSave="{00000000-0000-0000-0000-000000000000}"/>
  <bookViews>
    <workbookView xWindow="-120" yWindow="-120" windowWidth="20730" windowHeight="11160" tabRatio="888"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iterate="1" iterateCount="2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5" l="1"/>
  <c r="G58" i="5"/>
  <c r="G44" i="5"/>
  <c r="G43" i="5"/>
  <c r="G42" i="5"/>
  <c r="G35" i="5"/>
  <c r="G143" i="5"/>
  <c r="G142" i="5"/>
  <c r="G141" i="5"/>
  <c r="G140" i="5"/>
  <c r="G49" i="5"/>
  <c r="G41" i="5" l="1"/>
  <c r="G40" i="5"/>
  <c r="H62"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10" i="6"/>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<sst xmlns="http://schemas.openxmlformats.org/spreadsheetml/2006/main" count="1241" uniqueCount="969">
  <si>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</si>
  <si>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</si>
  <si>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</si>
  <si>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</si>
  <si>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</si>
  <si>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</si>
  <si>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</si>
  <si>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</si>
  <si>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</si>
  <si>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</si>
  <si>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</si>
  <si>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</si>
  <si>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</si>
  <si>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</si>
  <si>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</si>
  <si>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</si>
  <si>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</si>
  <si>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</si>
  <si>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</si>
  <si>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</si>
  <si>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</si>
  <si>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</si>
  <si>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</si>
  <si>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</si>
  <si>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</si>
  <si>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</si>
  <si>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</si>
  <si>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</si>
  <si>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</si>
  <si>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</si>
  <si>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</si>
  <si>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</si>
  <si>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</si>
  <si>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</si>
  <si>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</si>
  <si>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</si>
  <si>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</si>
  <si>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</si>
  <si>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</si>
  <si>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</si>
  <si>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</si>
  <si>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</si>
  <si>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</si>
  <si>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</si>
  <si>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</si>
  <si>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</si>
  <si>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</si>
  <si>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</si>
  <si>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</si>
  <si>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</si>
  <si>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</si>
  <si>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</si>
  <si>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</si>
  <si>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</si>
  <si>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</si>
  <si>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</si>
  <si>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</si>
  <si>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</si>
  <si>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</si>
  <si>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</si>
  <si>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</si>
  <si>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</si>
  <si>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</si>
  <si>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</si>
  <si>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</si>
  <si>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</si>
  <si>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</si>
  <si>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</si>
  <si>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</si>
  <si>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</si>
  <si>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</si>
  <si>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</si>
  <si>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</si>
  <si>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</si>
  <si>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</si>
  <si>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</si>
  <si>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</si>
  <si>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</si>
  <si>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</si>
  <si>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</si>
  <si>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</si>
  <si>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</si>
  <si>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</si>
  <si>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</si>
  <si>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</si>
  <si>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</si>
  <si>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</si>
  <si>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</si>
  <si>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</si>
  <si>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</si>
  <si>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</si>
  <si>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</si>
  <si>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</si>
  <si>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</si>
  <si>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</si>
  <si>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</si>
  <si>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</si>
  <si>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</si>
  <si>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</si>
  <si>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</si>
  <si>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</si>
  <si>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</si>
  <si>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</si>
  <si>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</si>
  <si>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</si>
  <si>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</si>
  <si>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</si>
  <si>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</si>
  <si>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</si>
  <si>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</si>
  <si>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</si>
  <si>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</si>
  <si>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</si>
  <si>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</si>
  <si>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</si>
  <si>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</si>
  <si>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</si>
  <si>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</si>
  <si>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</si>
  <si>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</si>
  <si>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</si>
  <si>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</si>
  <si>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</si>
  <si>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</si>
  <si>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</si>
  <si>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</si>
  <si>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</si>
  <si>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</si>
  <si>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</si>
  <si>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</si>
  <si>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</si>
  <si>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</si>
  <si>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</si>
  <si>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</si>
  <si>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</si>
  <si>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</si>
  <si>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</si>
  <si>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</si>
  <si>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</si>
  <si>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</si>
  <si>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</si>
  <si>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</si>
  <si>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</si>
  <si>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</si>
  <si>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</si>
  <si>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</si>
  <si>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</si>
  <si>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</si>
  <si>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</si>
  <si>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</si>
  <si>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</si>
  <si>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</si>
  <si>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</si>
  <si>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</si>
  <si>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</si>
  <si>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</si>
  <si>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</si>
  <si>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</si>
  <si>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</si>
  <si>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</si>
  <si>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</si>
  <si>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</si>
  <si>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</si>
  <si>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</si>
  <si>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</si>
  <si>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</si>
  <si>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</si>
  <si>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</si>
  <si>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</si>
  <si>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</si>
  <si>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</si>
  <si>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</si>
  <si>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</si>
  <si>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</si>
  <si>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</si>
  <si>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</si>
  <si>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</si>
  <si>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</si>
  <si>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</si>
  <si>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</si>
  <si>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</si>
  <si>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</si>
  <si>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</si>
  <si>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</si>
  <si>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</si>
  <si>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</si>
  <si>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</si>
  <si>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</si>
  <si>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</si>
  <si>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</si>
  <si>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</si>
  <si>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</si>
  <si>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</si>
  <si>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</si>
  <si>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</si>
  <si>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</si>
  <si>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</si>
  <si>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</si>
  <si>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</si>
  <si>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</si>
  <si>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</si>
  <si>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</si>
  <si>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</si>
  <si>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</si>
  <si>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</si>
  <si>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</si>
  <si>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</si>
  <si>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</si>
  <si>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</si>
  <si>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</si>
  <si>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</si>
  <si>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</si>
  <si>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</si>
  <si>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</si>
  <si>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</si>
  <si>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</si>
  <si>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</si>
  <si>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</si>
  <si>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</si>
  <si>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</si>
  <si>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</si>
  <si>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</si>
  <si>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</si>
  <si>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</si>
  <si>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</si>
  <si>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</si>
  <si>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</si>
  <si>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</si>
  <si>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</si>
  <si>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</si>
  <si>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</si>
  <si>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</si>
  <si>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</si>
  <si>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</si>
  <si>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</si>
  <si>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</si>
  <si>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</si>
  <si>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</si>
  <si>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</si>
  <si>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</si>
  <si>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</si>
  <si>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</si>
  <si>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</si>
  <si>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</si>
  <si>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</si>
  <si>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</si>
  <si>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</si>
  <si>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</si>
  <si>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</si>
  <si>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</si>
  <si>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</si>
  <si>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</si>
  <si>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</si>
  <si>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</si>
  <si>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</si>
  <si>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</si>
  <si>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</si>
  <si>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</si>
  <si>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</si>
  <si>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</si>
  <si>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</si>
  <si>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</si>
  <si>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</si>
  <si>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</si>
  <si>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</si>
  <si>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</si>
  <si>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</si>
  <si>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</si>
  <si>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</si>
  <si>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</si>
  <si>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</si>
  <si>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</si>
  <si>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</si>
  <si>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</si>
  <si>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</si>
  <si>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</si>
  <si>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</si>
  <si>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</si>
  <si>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</si>
  <si>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</si>
  <si>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</si>
  <si>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</si>
  <si>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</si>
  <si>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</si>
  <si>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</si>
  <si>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</si>
  <si>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</si>
  <si>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</si>
  <si>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</si>
  <si>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</si>
  <si>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</si>
  <si>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</si>
  <si>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</si>
  <si>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</si>
  <si>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</si>
  <si>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</si>
  <si>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</si>
  <si>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</si>
  <si>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</si>
  <si>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</si>
  <si>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</si>
  <si>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</si>
  <si>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</si>
  <si>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</si>
  <si>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</si>
  <si>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</si>
  <si>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</si>
  <si>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</si>
  <si>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</si>
  <si>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</si>
  <si>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</si>
  <si>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</si>
  <si>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</si>
  <si>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</si>
  <si>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</si>
  <si>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</si>
  <si>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</si>
  <si>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</si>
  <si>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</si>
  <si>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</si>
  <si>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</si>
  <si>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</si>
  <si>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</si>
  <si>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</si>
  <si>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</si>
  <si>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</si>
  <si>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</si>
  <si>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</si>
  <si>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</si>
  <si>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</si>
  <si>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</si>
  <si>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</si>
  <si>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</si>
  <si>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</si>
  <si>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</si>
  <si>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</si>
  <si>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</si>
  <si>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</si>
  <si>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</si>
  <si>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</si>
  <si>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</si>
  <si>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</si>
  <si>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</si>
  <si>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</si>
  <si>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</si>
  <si>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</si>
  <si>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</si>
  <si>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</si>
  <si>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</si>
  <si>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</si>
  <si>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</si>
  <si>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</si>
  <si>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</si>
  <si>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</si>
  <si>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</si>
  <si>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</si>
  <si>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</si>
  <si>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</si>
  <si>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</si>
  <si>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</si>
  <si>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</si>
  <si>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</si>
  <si>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</si>
  <si>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</si>
  <si>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</si>
  <si>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</si>
  <si>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</si>
  <si>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</si>
  <si>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</si>
  <si>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</si>
  <si>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</si>
  <si>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</si>
  <si>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</si>
  <si>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</si>
  <si>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</si>
  <si>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</si>
  <si>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</si>
  <si>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</si>
  <si>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</si>
  <si>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</si>
  <si>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</si>
  <si>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</si>
  <si>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</si>
  <si>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</si>
  <si>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</si>
  <si>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</si>
  <si>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</si>
  <si>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</si>
  <si>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</si>
  <si>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</si>
  <si>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</si>
  <si>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</si>
  <si>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</si>
  <si>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</si>
  <si>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</si>
  <si>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</si>
  <si>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</si>
  <si>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</si>
  <si>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</si>
  <si>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</si>
  <si>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</si>
  <si>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</si>
  <si>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</si>
  <si>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</si>
  <si>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</si>
  <si>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</si>
  <si>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</si>
  <si>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</si>
  <si>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</si>
  <si>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</si>
  <si>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</si>
  <si>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</si>
  <si>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</si>
  <si>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</si>
  <si>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</si>
  <si>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</si>
  <si>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</si>
  <si>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</si>
  <si>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</si>
  <si>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</si>
  <si>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</si>
  <si>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</si>
  <si>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</si>
  <si>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</si>
  <si>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</si>
  <si>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</si>
  <si>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</si>
  <si>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</si>
  <si>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</si>
  <si>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</si>
  <si>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</si>
  <si>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</si>
  <si>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</si>
  <si>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</si>
  <si>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</si>
  <si>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</si>
  <si>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</si>
  <si>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</si>
  <si>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</si>
  <si>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</si>
  <si>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</si>
  <si>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</si>
  <si>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</si>
  <si>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</si>
  <si>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</si>
  <si>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</si>
  <si>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</si>
  <si>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</si>
  <si>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</si>
  <si>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</si>
  <si>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</si>
  <si>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</si>
  <si>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</si>
  <si>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</si>
  <si>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</si>
  <si>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</si>
  <si>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</si>
  <si>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</si>
  <si>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</si>
  <si>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</si>
  <si>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</si>
  <si>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</si>
  <si>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</si>
  <si>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</si>
  <si>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</si>
  <si>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</si>
  <si>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</si>
  <si>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</si>
  <si>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</si>
  <si>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</si>
  <si>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</si>
  <si>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</si>
  <si>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</si>
  <si>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</si>
  <si>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</si>
  <si>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</si>
  <si>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</si>
  <si>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</si>
  <si>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</si>
  <si>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</si>
  <si>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</si>
  <si>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</si>
  <si>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</si>
  <si>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</si>
  <si>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</si>
  <si>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</si>
  <si>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</si>
  <si>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</si>
  <si>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</si>
  <si>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</si>
  <si>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</si>
  <si>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</si>
  <si>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</si>
  <si>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</si>
  <si>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</si>
  <si>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</si>
  <si>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</si>
  <si>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</si>
  <si>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</si>
  <si>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</si>
  <si>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</si>
  <si>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</si>
  <si>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</si>
  <si>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</si>
  <si>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</si>
  <si>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</si>
  <si>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</si>
  <si>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</si>
  <si>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</si>
  <si>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</si>
  <si>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</si>
  <si>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</si>
  <si>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</si>
  <si>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</si>
  <si>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</si>
  <si>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</si>
  <si>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</si>
  <si>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</si>
  <si>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</si>
  <si>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</si>
  <si>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</si>
  <si>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</si>
  <si>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</si>
  <si>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</si>
  <si>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</si>
  <si>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</si>
  <si>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</si>
  <si>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</si>
  <si>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</si>
  <si>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</si>
  <si>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</si>
  <si>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</si>
  <si>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</si>
  <si>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</si>
  <si>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</si>
  <si>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</si>
  <si>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</si>
  <si>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</si>
  <si>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</si>
  <si>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</si>
  <si>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</si>
  <si>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</si>
  <si>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</si>
  <si>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</si>
  <si>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</si>
  <si>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</si>
  <si>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</si>
  <si>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</si>
  <si>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</si>
  <si>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</si>
  <si>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</si>
  <si>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</si>
  <si>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</si>
  <si>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</si>
  <si>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</si>
  <si>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</si>
  <si>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</si>
  <si>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</si>
  <si>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</si>
  <si>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</si>
  <si>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</si>
  <si>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</si>
  <si>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</si>
  <si>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</si>
  <si>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</si>
  <si>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</si>
  <si>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</si>
  <si>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</si>
  <si>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</si>
  <si>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</si>
  <si>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</si>
  <si>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</si>
  <si>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</si>
  <si>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</si>
  <si>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</si>
  <si>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</si>
  <si>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</si>
  <si>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</si>
  <si>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</si>
  <si>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</si>
  <si>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</si>
  <si>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</si>
  <si>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</si>
  <si>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</si>
  <si>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</si>
  <si>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</si>
  <si>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</si>
  <si>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</si>
  <si>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</si>
  <si>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</si>
  <si>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</si>
  <si>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</si>
  <si>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</si>
  <si>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</si>
  <si>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</si>
  <si>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</si>
  <si>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</si>
  <si>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</si>
  <si>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</si>
  <si>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</si>
  <si>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</si>
  <si>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</si>
  <si>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</si>
  <si>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</si>
  <si>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</si>
  <si>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</si>
  <si>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</si>
  <si>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</si>
  <si>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</si>
  <si>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</si>
  <si>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</si>
  <si>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</si>
  <si>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</si>
  <si>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</si>
  <si>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</si>
  <si>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</si>
  <si>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</si>
  <si>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</si>
  <si>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</si>
  <si>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</si>
  <si>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</si>
  <si>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</si>
  <si>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</si>
  <si>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</si>
  <si>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</si>
  <si>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</si>
  <si>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</si>
  <si>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</si>
  <si>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</si>
  <si>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</si>
  <si>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</si>
  <si>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</si>
  <si>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</si>
  <si>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</si>
  <si>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</si>
  <si>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</si>
  <si>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</si>
  <si>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</si>
  <si>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</si>
  <si>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</si>
  <si>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</si>
  <si>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</si>
  <si>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</si>
  <si>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</si>
  <si>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</si>
  <si>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</si>
  <si>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</si>
  <si>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</si>
  <si>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</si>
  <si>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</si>
  <si>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</si>
  <si>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</si>
  <si>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</si>
  <si>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</si>
  <si>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</si>
  <si>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</si>
  <si>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</si>
  <si>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</si>
  <si>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</si>
  <si>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</si>
  <si>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</si>
  <si>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</si>
  <si>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</si>
  <si>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</si>
  <si>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</si>
  <si>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</si>
  <si>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</si>
  <si>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</si>
  <si>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</si>
  <si>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</si>
  <si>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</si>
  <si>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</si>
  <si>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</si>
  <si>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</si>
  <si>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</si>
  <si>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</si>
  <si>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</si>
  <si>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</si>
  <si>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</si>
  <si>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</si>
  <si>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</si>
  <si>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</si>
  <si>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</si>
  <si>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</si>
  <si>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</si>
  <si>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</si>
  <si>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</si>
  <si>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</si>
  <si>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</si>
  <si>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</si>
  <si>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</si>
  <si>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</si>
  <si>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</si>
  <si>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</si>
  <si>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</si>
  <si>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</si>
  <si>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</si>
  <si>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</si>
  <si>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</si>
  <si>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</si>
  <si>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</si>
  <si>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</si>
  <si>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</si>
  <si>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</si>
  <si>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</si>
  <si>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</si>
  <si>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</si>
  <si>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</si>
  <si>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</si>
  <si>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</si>
  <si>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</si>
  <si>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</si>
  <si>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</si>
  <si>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</si>
  <si>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</si>
  <si>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</si>
  <si>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</si>
  <si>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</si>
  <si>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</si>
  <si>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</si>
  <si>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</si>
  <si>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</si>
  <si>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</si>
  <si>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</si>
  <si>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</si>
  <si>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</si>
  <si>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</si>
  <si>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</si>
  <si>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</si>
  <si>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</si>
  <si>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</si>
  <si>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</si>
  <si>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</si>
  <si>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</si>
  <si>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</si>
  <si>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</si>
  <si>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</si>
  <si>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</si>
  <si>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</si>
  <si>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</si>
  <si>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</si>
  <si>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</si>
  <si>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</si>
  <si>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</si>
  <si>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</si>
  <si>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</si>
  <si>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</si>
  <si>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</si>
  <si>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</si>
  <si>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</si>
  <si>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</si>
  <si>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</si>
  <si>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</si>
  <si>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</si>
  <si>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</si>
  <si>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</si>
  <si>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</si>
  <si>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</si>
  <si>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</si>
  <si>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</si>
  <si>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</si>
  <si>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</si>
  <si>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</si>
  <si>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</si>
  <si>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</si>
  <si>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</si>
  <si>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</si>
  <si>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</si>
  <si>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</si>
  <si>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</si>
  <si>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</si>
  <si>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</si>
  <si>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</si>
  <si>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</si>
  <si>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</si>
  <si>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</si>
  <si>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</si>
  <si>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</si>
  <si>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</si>
  <si>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</si>
  <si>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</si>
  <si>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</si>
  <si>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</si>
  <si>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</si>
  <si>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</si>
  <si>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</si>
  <si>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</si>
  <si>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</si>
  <si>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</si>
  <si>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</si>
  <si>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</si>
  <si>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</si>
  <si>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</si>
  <si>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</si>
  <si>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</si>
  <si>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</si>
  <si>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</si>
  <si>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</si>
  <si>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</si>
  <si>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</si>
  <si>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</si>
  <si>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</si>
  <si>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</si>
  <si>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</si>
  <si>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</si>
  <si>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</si>
  <si>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</si>
  <si>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</si>
  <si>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</si>
  <si>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</si>
  <si>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</si>
  <si>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</si>
  <si>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</si>
  <si>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</si>
  <si>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</si>
  <si>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</si>
  <si>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</si>
  <si>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</si>
  <si>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</si>
  <si>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</si>
  <si>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</si>
  <si>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</si>
  <si>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</si>
  <si>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</si>
  <si>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</si>
  <si>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</si>
  <si>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</si>
  <si>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</si>
  <si>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</si>
  <si>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</si>
  <si>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</si>
  <si>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</si>
  <si>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</si>
  <si>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</si>
  <si>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</si>
  <si>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</si>
  <si>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</si>
  <si>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</si>
  <si>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</si>
  <si>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</si>
  <si>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</si>
  <si>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</si>
  <si>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</si>
  <si>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</si>
  <si>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</si>
  <si>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</si>
  <si>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</si>
  <si>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</si>
  <si>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</si>
  <si>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</si>
  <si>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</si>
  <si>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</si>
  <si>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</si>
  <si>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</si>
  <si>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</si>
  <si>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</si>
  <si>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</si>
  <si>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</si>
  <si>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</si>
  <si>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</si>
  <si>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</si>
  <si>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</si>
  <si>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</si>
  <si>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</si>
  <si>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</si>
  <si>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</si>
  <si>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</si>
  <si>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</si>
  <si>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</si>
  <si>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</si>
  <si>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</si>
  <si>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</si>
  <si>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</si>
  <si>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</si>
  <si>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</si>
  <si>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</si>
  <si>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</si>
  <si>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</si>
  <si>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</si>
  <si>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</si>
  <si>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</si>
  <si>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</si>
  <si>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</si>
  <si>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</si>
  <si>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</si>
  <si>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</si>
  <si>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</si>
  <si>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</si>
  <si>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</si>
  <si>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</si>
  <si>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</si>
  <si>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</si>
  <si>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</si>
  <si>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</si>
  <si>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</si>
  <si>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</si>
  <si>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</si>
  <si>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</si>
  <si>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</si>
  <si>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</si>
  <si>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</si>
  <si>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</si>
  <si>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</si>
  <si>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</si>
  <si>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</si>
  <si>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</si>
  <si>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</si>
  <si>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</si>
  <si>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</si>
  <si>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</si>
  <si>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</si>
  <si>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</si>
  <si>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</si>
  <si>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</si>
  <si>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</si>
  <si>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</si>
  <si>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</si>
  <si>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</si>
  <si>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</si>
  <si>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</si>
  <si>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</si>
  <si>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</si>
  <si>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</si>
  <si>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H.49 - სახმელეთო ტრანსპორტი და ტრანსპორტირება                                    მილსადენებით</t>
  </si>
  <si>
    <t>Yes</t>
  </si>
  <si>
    <t>No</t>
  </si>
  <si>
    <t>DTO</t>
  </si>
  <si>
    <t>ელექტროენერგია: 1356808.1კვტ.სთ ; გათბობა:99706 მ3; საწვავი:  96707ლ.</t>
  </si>
  <si>
    <t>თეონა მიქაძე - თეონა მიქაძე 2023 წლის სექტემბრიდან ტერაბანკის სამეთვალყურეო საბჭოს დამოუკიდებელი წევრია. მას ფინანსურ სექტორში 20-წლიანი გამოცდილება აქვს, როგორც აღმასრულებელ, ასევე საკონსულტაციო პოზიციებზე.
საბჭოს წევრობის გარდა, თეონა არის თარა ქონსალთინგის დამფუძნებელი და წამყვანი მრჩეველი, სადაც ის კომპანიებს ეხმარება ზრდაში სტრატეგიული დაგეგმვის, კვლევის, მომსახურების დიზაინის, სტრატეგიული მარკეტინგის, ბიზნესის განვითარებისა და მდგრადობის სტრატეგიების მეშვეობით. ის, ასევე, არის EBRD-ის მწვანე ეკონომიკის დაფინანსების პროგრამის უფროსი კონსულტანტი კავკასიის რეგიონში.</t>
  </si>
  <si>
    <t>eNSS – 45,3%</t>
  </si>
  <si>
    <t>ESG და მდგრადობის თემები ინტეგრირებულია ბანკის თანამშრომელთა სასწავლო პროგრამებში და ტარდება მინიმუმ წელიწადში ერთხელ. ტრენინგი სავალდებულოა ყველა თანამშრომლისთვის, რომლებიც ჩართული არიან მომხმარებელთან ურთიერთობასა და მომსახურებაში, რაც უზრუნველყოფს ESG პრინციპებისა და პასუხისმგებლიანი ბიზნეს პრაქტიკების ცნობიერებას.</t>
  </si>
  <si>
    <t>ამ საკითხებში ჩვენ სრულად ვხელმძღვანელობთ საქართველოს შრომის კოდექსით.</t>
  </si>
  <si>
    <t>ნებისმიერი ფორმის დისკრიმინაციის, შევიწროების, ძალადობისა და სხვა არაეთიკური ქცევის აკრძალვა წარმოადგენს ბანკის ერთ-ერთ ძირითად პრინციპს. თანამშრომელთა ცნობიერება ამ თემაზე რეგულარულად მაღლდება. პოლიტიკა ხორციელდება შიდა კონტროლის მექანიზმების, საჩივრების სისტემისა და დისციპლინური პროცედურების მეშვეობით.</t>
  </si>
  <si>
    <t>ბანკი იცავს შრომით კანონმდებლობასა და საერთაშორისო სტანდარტებს. შესაბამისობა უზრუნველყოფილია აუდიტებისა და პერიოდული მონიტორინგის გზით.</t>
  </si>
  <si>
    <t>ყველა თანამშრომელი ვალდებულია გაიაროს სავალდებულო წლიური სასწავლო კურსები, მათ შორის შესაბამისი შეფასებები/ტესტები. პროგრამა მოიცავს შემდეგ თემებს:
• ეთიკის კოდექსი;
• შრომის უსაფრთხოება და ჯანმრთელობის დაცვა;
• თაღლითობის, ქრთამისა და კორუფციის პრევენცია.</t>
  </si>
  <si>
    <r>
      <t> </t>
    </r>
    <r>
      <rPr>
        <sz val="10"/>
        <color rgb="FF000000"/>
        <rFont val="Segoe UI"/>
        <family val="2"/>
      </rPr>
      <t>1.92</t>
    </r>
  </si>
  <si>
    <t>კვარტალური</t>
  </si>
  <si>
    <t>პირისპირ - ESG სტრატეგია; კლიმატური სტრატეგია; მწვანე დაფინანსების სტრატეგია;</t>
  </si>
  <si>
    <t>დიახ, ბანკს გააჩნია ბიზნესის უწყვეტობის გეგმები კრიტიკული მნიშვნელობის პროცესებზე, ბიზნესის უწყვეტობისა და ავარიული აღდგენის გეგმების ტესტირება ხორციელდება წელიწადში ორჯერ.</t>
  </si>
  <si>
    <t xml:space="preserve"> კიბერუსაფრთხოების აუდიტo ტარდება წელიწადში ერთხელ.</t>
  </si>
  <si>
    <t>კორპორაციული მართვის ჩარჩო და პასუხისმგებლობების განაწილება: ტერაბანკს დანერგილი აქვს ESG მმართველობის ფორმალიზებული სტრუქტურა, რომელიც სამეთვალყურეო საბჭოს დონეზე უზრუნველყოფს მდგრადობასთან დაკავშირებული რისკებისა და შესაძლებლობების საბოლოო ზედამხედველობას. კოორდინაციის პროცესს ხელმძღვანელობს საბჭოს სპეციალურად განსაზღვრული წევრი. ESG პასუხისმგებლობები ინტეგრირებულია საბჭოს მანდატში და მოიცავს ESG სტრატეგიის, ძირითადი პოლიტიკებისა და ფუნდამენტური ჩარჩო-დოკუმენტების განხილვასა და დამტკიცებას, მათ შორის გარემოსდაცვითი და სოციალური მართვის სისტემის (ESMS), მწვანე ფინანსების ჩარჩოსა და კლიმატის ტრანზიციის გეგმის ჩარჩო.
საბჭო უზრუნველყოფს შესაბამისობას საქართველოს ეროვნული ბანკის (NBG) მოთხოვნებთან და ზედამხედველობს, რომ ESG საკითხების ინტეგრაცია თანმიმდევრულად შეესაბამებოდეს ბანკის საერთო რისკის მადას, კაპიტალის დაგეგმვასა და გრძელვადიან სტრატეგიულ მიზნებს.
სინფორმაციის ნაკადი და ანგარიშგების პერიოდულობა: სამეთვალყურეო საბჭო კვარტალურად იღებს განახლებულ ინფორმაციას ESG რისკებისა და სტრატეგიის განხორციელების პროგრესის შესახებ მენეჯმენტის სტრუქტურირებული ანგარიშგებისა და ESG, რისკების მართვისა და საკრედიტო მიმართულებების კოორდინირებული ანგარიშგების მეშვეობით.
ESG საკითხების ინტეგრირება სტრატეგიაში, ტრანზაქციებსა და რისკების მართვაში: სამეთვალყურეო საბჭო ზედამხედველობს ESG საკითხების ინტეგრირებას ბანკის სტრატეგიულ და ოპერაციულ პროცესებში, მათ შორის კაპიტალის გრძელვადიან განაწილებაში, რისკების მართვის ჩარჩოში კლიმატის რისკების ინტეგრირებაში, საკრედიტო შეფასების პროცესში ESG სათანადო შემოწმების (Due Diligence), სკრინინგისა და აკრძალული საქმიანობების სიების (Exclusion Lists) გამოყენებაში, ასევე პორტფელის სტრატეგიულ მართვაში.
საბჭო ზედამხედველობს კლიმატის ფიზიკური და ტრანზიციული რისკების ეტაპობრივ ასახვას რისკების მართვის ჩარჩოებში და მათ შესაბამისობას კაპიტალის სამომავლო დაგეგმვასა და სტრეს-ტესტირების პროცესებთან. 
მიზნების ზედამხედველობა, საქმიანობის მონიტორინგი და კავშირი ანაზღაურების სისტემასთან:  საბჭო ზედამხედველობს საქმიანობის ეფექტიანობის ძირითადი ინდიკატორების  სტრუქტურირებულ ჩარჩოს, რომელიც მოიცავს გარემოსდაცვით (მწვანე დაკრედიტების მიზნები, სათბური აირების აღრიცხვა, კლიმატის რისკის ინსტრუმენტები), სოციალურ (ფინანსური ჩართულობის მიზნობრივი ნიშნულები) და მმართველობით განზომილებებს.
უნარები, კომპეტენციები და შესაძლებლობების განვითარება: საბჭო მხარს უჭერს ESG მიმართულებით ინსტიტუციური შესაძლებლობების გაძლიერებას დაგეგმილი ორგანიზაციული ტრენინგებისა და შესაძლებლობების განვითარების პროგრამების მეშვეობით. ტერაბანკი აქტიურად იყენებს ტექნიკურ დახმარებასა და პარტნიორობას საერთაშორისო ფინანსურ ინსტიტუტებთან, მათ შორის EIB, FMO, DEG და responsAbility-სთან, კლიმატის რისკებისა და მდგრადი ფინანსების მიმართულებით კორპორაციული ექსპერტიზის გასაძლიერებლად.
სამეთვალყურეო საბჭო ESG რისკებზე სტრუქტურირებულ ზედამხედველობას ახორციელებს მკაფიო მმართველობითი მანდატების, პერიოდული ანგარიშგებისა და ESG საკითხების ძირითად სტრატეგიულ პროცესებში ინტეგრირების გზით, რაც უზრუნველყოფს მდგრად ბიზნესმოდელზე ეტაპობრივ გადასვლას.</t>
  </si>
  <si>
    <t>მენეჯმენტის როლი და დელეგირების სტრუქტურა: აღმასრულებელი მენეჯმენტი (დირექტორთა საბჭო) უზრუნველყოფს ESG სტრატეგიის განხორციელებას და ESG საკითხების ყოველდღიური ინტეგრაციის პასუხისმგებლობებს ანაწილებს ESG მიმართულებას, რისკების მართვისა და საკრედიტო დეპარტამენტებს შორის. ESG მიმართულება კოორდინაციას უწევს მონიტორინგს, მონაცემთა შეგროვებასა და ანგარიშგებას, ხოლო რისკების მართვისა და საკრედიტო მიმართულებები ESG პარამეტრებს შესაბამის სამუშაო პროცესებში აერთიანებენ.
კონტროლის მექანიზმები, პროცედურები და შიდა პროცესებში ინტეგრირება:
მენეჯმენტი უზრუნველყოფს ESG-ის ძირითადი კონტროლის მექანიზმების განხორციელებას, რომლებიც ინტეგრირებულია გარემოსდაცვითი და სოციალური მართვის სისტემაში (ESMS) და რისკების მართვის ჩარჩოებში: 
o	ESG სკრინინგი და სათანადო შემოწმება (Due Diligence): შესაბამისობის გადამოწმება გარემოსდაცვით და სოციალურ (E&amp;S) რეგულაციებთან და აკრძალული საქმიანობების სიასთან (Exclusion List).
o	რისკების კატეგორიზაცია: გარემოსდაცვითი და სოციალური რისკის დონეების გათვალისწინება ტრანზაქციის პროფილში. 
o	ESG სათანადო შემოწმების (DD) ინსტრუმენტები: ESG სათანადო შემოწმების ინსტრუმენტების ეტაპობრივი დანერგვა შესაბამისი არასაცალო ტრანზაქციებისთვის საკრედიტო პროცესებში.
o	კლიმატის რისკების მართვის პროცედურები: სექტორული რუკირების, კლიმატის რისკების სითბური რუკებისა და მიმდინარე რისკების მონიტორინგის გამოყენება.
o	პორტფელის მონიტორინგი და ანგარიშგება: კლიმატის მიმართ მგრძნობიარე სექტორებში აქტივების განაწილებისა და შესაბამისი რისკ-ფაქტორების მონიტორინგი.
აღნიშნული კონტროლის მექანიზმები გამოიყენება საკრედიტო შეფასებისა და გადაწყვეტილებების მიღების პროცესში, შეესაბამება ბანკის რისკის მადასა და კაპიტალის დაგეგმვას, მხარს უჭერს კლიმატის ტრანზიციისა და მწვანე ფინანსების ჩარჩოების განხორციელებას და უზრუნველყოფს მარეგულირებელი ანგარიშგებისა და ინფორმაციის გამჟღავნების მოთხოვნების მხარდაჭერას (NBG, IFRS S2, TCFD).
ინტეგრაცია შიდა მიმართულებებთან: მენეჯმენტის დონეზე ESG მმართველობა მრავალფუნქციურ თანამშრომლობას ეფუძნება: ESG მიმართულება უზრუნველყოფს სტრატეგიის განხორციელების მონიტორინგს; რისკების მართვა მდგრადობასთან დაკავშირებულ მაჩვენებლებს რისკების მართვის ჩარჩოებში აერთიანებს; საკრედიტო მიმართულება დაკრედიტების პროცესში გარემოსდაცვით და სოციალურ (E&amp;S) კრიტერიუმებს იყენებს; ხოლო უფროსი მენეჯმენტი უზრუნველყოფს ESG მიზნების უფრო ფართო ბიზნესმიზნებთან შესაბამისობას.
აღმასრულებელი მენეჯმენტი ESG სტრატეგიის განხორციელებას უზრუნველყოფს შესაბამის მიმართულებებს შორის განაწილებული სამუშაო პროცესების მეშვეობით, ESMS-ის, კლიმატის რისკების ინსტრუმენტებისა და მრავალფუნქციური კოორდინაციის გამოყენებით, რათა უზრუნველყოფილი იყოს რისკების სისტემური იდენტიფიცირება და მდგრადობის მიზნებთან შესაბამისობა.</t>
  </si>
  <si>
    <t xml:space="preserve">ანგარიშგებასა და ინფორმაციის ნაკადებში ინტეგრირების პროცესები და მექანიზმები:
ტერაბანკი სისტემურად აგროვებს და ამუშავებს მდგრადობასთან დაკავშირებულ მონაცემებს ბიზნესციკლის სხვადასხვა ეტაპზე, ESMS-ისა და ESG რისკების მართვის პროცედურების გამოყენებით. ანგარიშგების მექანიზმები მოიცავს სესხის გაცემის პროცესში საწყის ESG სკრინინგს, არასაცალო დაკრედიტების პროცესში ESG სათანადო შემოწმების ინსტრუმენტებს, სექტორული რისკების რუკირებასა და კლიმატის რისკების სითბურ რუკებს, პორტფელის დონეზე მაჩვენებლების მონიტორინგს, მათ შორის მაღალი რისკის მქონე აქტივების მონიტორინგს, და ESG KPI-ების ყოვლისმომცველ ჩარჩოს, რომელიც ფარავს მწვანე დაფინანსების მოცულობებს, სათბური აირების საბაზისო მაჩვენებლებსა და შესაბამისობის საკითხებს.
მონაცემთა ნაკადი თანმიმდევრულად არის ორგანიზებული ინდივიდუალური ტრანზაქციების შეფასებიდან პორტფელის მონიტორინგამდე და სტრატეგიული ინფორმაციის გამჟღავნებამდე.
სტრუქტურა, როლები და შიდა კომუნიკაცია: შიდა ESG კომუნიკაცია იმართება სტრუქტურირებული იერარქიის ფარგლებში: ESG მიმართულება კოორდინაციას უწევს მონაცემებს; რისკების მართვა უზრუნველყოფს შესაბამისობას რისკის მადის ლიმიტებთან და დადგენილ შიდა რისკის ზღვრებთან; საკრედიტო მიმართულება ახორციელებს ტრანზაქციის დონეზე ESG სკრინინგს; აღმასრულებელი მენეჯმენტი წარმართავს ოპერაციულ გადაწყვეტილებებს; ხოლო სამეთვალყურეო საბჭო ახორციელებს საბოლოო ზედამხედველობას.
აღნიშნული მრავალდონიანი ინფორმაციული ნაკადი უზრუნველყოფს თანმიმდევრულობას, ანგარიშვალდებულებასა და სტრატეგიულ თანხვედრას.
ანგარიშგების პერიოდულობა და ინფორმაციის გაცვლა: ანგარიშგება ხორციელდება სტრუქტურირებული და პერიოდული რეჟიმით: ტრანზაქციის დონეზე ESG სკრინინგი უწყვეტად მიმდინარეობს სესხის გაცემის ეტაპზე; პორტფელის კონცენტრაციები და მწვანე დაფინანსების შედეგები პერიოდულად მონიტორინგდება; ხოლო სტრატეგიული KPI-ები და რისკის მახასიათებლები რეგულარულად წარედგინება აღმასრულებელ მენეჯმენტსა და სამეთვალყურეო საბჭოს.
არსებითი რისკების განვითარება ან მარეგულირებელი ცვლილებები დაუყოვნებლივ მიეწოდება შესაბამის ანგარიშგების არხებს.
ტერაბანკი ESG მონაცემებს შიდა ანგარიშგებაში აერთიანებს ESMS-ის სამუშაო პროცესების, კლიმატის რისკების ინსტრუმენტებისა და KPI მონიტორინგის მეშვეობით. აღნიშნულ პროცესს მხარს უჭერს მრავალფუნქციური კომუნიკაციის სტრუქტურა, რომელიც უზრუნველყოფს ინფორმირებულ ზედამხედველობას როგორც მენეჯმენტის, ისე სამეთვალყურეო საბჭოს დონეზე. </t>
  </si>
  <si>
    <t xml:space="preserve">
ESG ფაქტორების ასახვა ანაზღაურების პოლიტიკაში: ტერაბანკს დანერგილი აქვს მდგრადობის მიზნების სტრუქტურირებული ჩარჩო, რომელიც გამოიყენება როგორც მენეჯმენტის, ისე სამეთვალყურეო საბჭოს დონეზე მონიტორინგისა და ზედამხედველობისთვის. მოქმედი ESG სტრატეგია არ ადგენს ESG კრიტერიუმებს, როგორც უფროსი მენეჯმენტის ცვლადი ანაზღაურების პირდაპირ და ფორმალურ საფუძველს. ამავდროულად, ESG მიზნები ასახულია ბანკის სტრატეგიული  ჩარჩოში და გამოიყენება საქმიანობის შეფასებისა და ზედამხედველობის პროცესში, რომელსაც პერიოდულად განიხილავს სამეთვალყურეო საბჭო.
ESG-სთან დაკავშირებული საქმიანობის შესრულების ინდიკატორები და მაჩვენებლები: ბანკი ახორციელებს ESG შესრულების მონიტორინგს განსაზღვრული მიზნობრივი მაჩვენებლების შესაბამისად, მათ შორის: 
o	გარემოსდაცვითი: ბანკი მიზნად ისახავს მწვანე დაკრედიტების პორტფელის დაახლოებით 4%-იან სამიზნე დონეს 2026 წლისთვის (საბაზრო პირობების გათვალისწინებით). პარალელურად მიმდინარეობს Scope 1, 2 და 3 სათბური აირების ემისიების შეფასების მეთოდოლოგიების დანერგვა, ემისიების 3%-7%-ით შემცირების ფინანსური დაგეგმვის ჩარჩოების განვითარება, ასევე კლიმატის რისკების ინტეგრირება საკრედიტო შეფასებისა და ICAAP პროცესებში.
o	სოციალური: ქალების მიერ მართული მცირე და საშუალო საწარმოების დაკრედიტების დაახლოებით 30%-იანი სამიზნე ნიშნულის შენარჩუნება; ახალგაზრდების, სოფლისა და აგრარული სეგმენტების ფინანსური ჩართულობის მონიტორინგის მაჩვენებლების გაფართოება; და თანამშრომლებისა და სამეთვალყურეო საბჭოს წევრების ESG მიმართულებით გადამზადების ხელშეწყობა.
o	მმართველობითი: ბანკი მიზნად ისახავს შესაბამისი არასაცალო, ახლად გაცემული სესხების  ESG სათანადო შემოწმებას 2027 წლისთვის. ასევე უზრუნველყოფს ანგარიშგების შესაბამისობას საქართველოს ეროვნული ბანკის (NBG) და IFRS S2/TCFD ჩარჩოების მოთხოვნებთან და ახორციელებს საბჭოს რეგულარულ ინფორმირებას ESG საკითხებზე.
მონიტორინგი, შეფასება და კავშირი ანაზღაურების შედეგებთან: ESG პროგრესი ფასდება რაოდენობრივი KPI-ების, შიდა პორტფელის ანგარიშგებისა და სამეთვალყურეო საბჭოს ზედამხედველობის მეშვეობით. აღნიშნული მექანიზმები ხელს უწყობს მენეჯმენტის საქმიანობის სისტემურ შეფასებას, თუმცა ESG KPI-ების შესრულებასა და ცვლად ანაზღაურებას შორის არ არსებობს პირდაპირი, რაოდენობრივი კავშირი.
მდგრადობის მაჩვენებლები კორპორაციული მართვის ფართო ჩარჩოს ნაწილია და ქმნის საფუძველს მათი შესაძლო სამომავლო ინტეგრირებისთვის ანაზღაურების პოლიტიკაში, საბაზრო პრაქტიკისა და მარეგულირებელი მოთხოვნების განვითარების შესაბამისად.
ტერაბანკი მდგრადობის მიმართულებით საქმიანობის შესრულებას აკვირდება სტრუქტურირებული KPI ჩარჩოს მეშვეობით, რომელიც მოიცავს გარემოსდაცვით, სოციალურ და მმართველობით მიმართულებებს. აღნიშნული მაჩვენებლები გამოიყენება სტრატეგიული მენეჯმენტის მონიტორინგისა და საქმიანობის შეფასების პროცესში, თუმცა ამ ეტაპზე პირდაპირ არ უკავშირდება ცვლად ანაზღაურებას და წარმოადგენს საფუძველს შესაძლო სამომავლო ინტეგრაციისთვის, ინსტიტუციური და მარეგულირებელი პრაქტიკის განვითარების შესაბამისად.</t>
  </si>
  <si>
    <t>ტერაბანკი მდგრადობასთან დაკავშირებულ პარამეტრებს უშუალოდ აერთიანებს მცირე, საშუალო და მიკრო საწარმოების (MSME) დაკრედიტებაზე ორიენტირებულ ძირითად ბიზნესმოდელში. მიუხედავად იმისა, რომ ცალკეული მცირე საწარმოები, როგორც წესი, გარემოზე შედარებით შეზღუდულ ზემოქმედებას ახდენენ, ბანკი აღიარებს, რომ პორტფელის დონეზე დაგროვილი კონცენტრაციები საჭიროებს სტრუქტურირებულ და პროაქტიულ ზედამხედველობას კლიმატთან დაკავშირებული სტრუქტურული მოწყვლადობების შესამცირებლად.
ESG პარამეტრები ხელს უწყობს აქტივების დივერსიფიკაციას, გამოიყენება საკრედიტო რისკის შეფასების პროცესში და მიმართულებას აძლევს მდგრადი დაკრედიტების სეგმენტებში გაფართოებას.
კონცენტრაციის სფეროები
ბანკი მონიტორინგს უწევს პორტფელის კონცენტრაციებს კონკრეტულ ეკონომიკურ საქმიანობებში:
•	კლიმატის მიმართ მგრძნობიარე სექტორები: მოიცავს სექტორებს, რომლებიც მაღალი ზემოქმედების ქვეშ არიან მწვავე და ხანგრძლივი კლიმატური საფრთხეების მიმართ, განსაკუთრებით სოფლის მეურნეობისა და აგრობიზნესის მიმართულებით. 
•	ტრანზიციული რისკის მქონე სექტორები: მოიცავს ნახშირბადინტენსიურ ან ტრანზიციისადმი მგრძნობიარე ეკონომიკურ სეგმენტებს, რომლებიც იდენტიფიცირებულია შიდა სექტორული რუკირებისა და კლიმატის რისკების სითბური რუკების მეშვეობით.
•	ძირითადი პრიორიტეტული სეგმენტები: ბანკი მიზნობრივად აკვირდება პრიორიტეტულ განვითარების სეგმენტებს, მათ შორის მცირე, საშუალო და მიკრო საწარმოებს (MSMEs), ქალების მიერ მართულ ბიზნესებს, ასევე სოფლისა და რეგიონულ მცირე ბიზნესებს, რომლებიც მხარდაჭერილია საერთაშორისო ფინანსური ინსტიტუტების (IFIs) რისკის გაზიარების მექანიზმებით</t>
  </si>
  <si>
    <t xml:space="preserve">ტერაბანკი აღიარებს, რომ მდგრადობასთან დაკავშირებული რისკები და შესაძლებლობები ფინანსურ მდგომარეობასა და საქმიანობის შედეგებზე გავლენას ახდენს ტრადიციული საკრედიტო რისკის არხების, პორტფელის სტრუქტურული გადანაწილებისა და ინსტიტუციური დაფინანსების სტრატეგიული წყაროების მეშვეობით.
მიუხედავად იმისა, რომ კონკრეტული ფინანსური თანხების ზუსტი რაოდენობრივი შეფასება ჯერ კიდევ განვითარების პროცესშია, მიმდინარე ეფექტები იმართება ESG საკითხების გრძელვადიან ფინანსურ დაგეგმვაში სისტემური ინტეგრირებით, სათბური აირების (GHG) ემისიების აღრიცხვის ჩარჩოს ჩამოყალიბებით და ანგარიშგების საქართველოს ეროვნული ბანკის (NBG) რეგულაციებსა და IFRS S2/TCFD-ის პრინციპებთან შესაბამისობაში მოყვანით.
მოსალოდნელი მოკლე, საშუალო და გრძელვადიანი გავლენები: 
მოსალოდნელია, რომ მომავალში ფინანსურ შედეგებზე, ფულადი ნაკადების დინამიკასა და აქტივების ღირებულებაზე გავლენას მოახდენს შემდეგი ფაქტორები: 
•	ტრანზიციული რისკების ზემოქმედება: პოტენციური სტრუქტურული ცვლილებები და მაკროეკონომიკური პოლიტიკის ცვლილებები, რომლებმაც შესაძლოა გავლენა იქონიოს ნახშირბადინტენსიურ სექტორებში მოქმედი მსესხებლების საოპერაციო ფულად ნაკადებზე. 
•	მდგრადი აქტივების ზრდა: ტაქსონომიასთან შესაბამისი მწვანე დაფინანსების სეგმენტებში კომერციული აქტივების გაფართოება, რასაც ხელს უწყობს საერთაშორისო ფინანსური ინსტიტუტების (IFIs) მიზნობრივი დაფინანსების წყაროები და რისკის გაზიარებაზე დაფუძნებული ლიკვიდობის მექანიზმები. </t>
  </si>
  <si>
    <t>ტერაბანკი ფინანსური რესურსების განაწილების მიდგომას აქტიურად უთავსებს ძირითად გარემოსდაცვით და სოციალურ პრიორიტეტებს. მიმდინარე საქმიანობები მოიცავს განახლებადი ენერგიის ინფრასტრუქტურის, ენერგოეფექტურობის ღონისძიებებისა და მდგრადი სასოფლო-სამეურნეო ინიციატივების დაფინანსებას.
სოციალური მიმართულებით ბანკი პრიორიტეტს ანიჭებს ქალების მიერ მართული მცირე, საშუალო და მიკრო საწარმოებისთვის (MSMEs), სტარტაპებისა და რეგიონული მცირე ბიზნესებისთვის მიზნობრივ დაკრედიტებას. აღნიშნული საქმიანობები მხარდაჭერილია მიზნობრივი დაფინანსების ხაზებითა და პორტფელის რისკის გაზიარების საგარანტიო ჩარჩოებით, მათ შორის EIB, FMO, DEG და მსოფლიო ბანკთან თანამშრომლობის ფარგლებში.
დაგეგმილი საქმიანობები და პროდუქტების მასშტაბირება: ბანკი მიზნად ისახავს შესაბამისი მწვანე დაკრედიტების პორტფელის ეტაპობრივ გაფართოებას, რათა 2026 წლისთვის მიაღწიოს მთლიანი ბიზნესსესხების პორტფელის დაახლოებით 4%-იან სამიზნე ნიშნულს, საბაზრო დინამიკის გათვალისწინებით.
სამომავლოდ დაგეგმილია სპეციალიზებული მწვანე საბანკო პროდუქტების დანერგვა, რომლებიც მორგებული იქნება რესურსეფექტურ პრიორიტეტულ სეგმენტებსა და კლიმატის მიმართ მდგრად ეკონომიკურ სექტორებზე.
მონიტორინგი, შეფასება და შესაბამისობა: ტრანზაქციის დონეზე შეფასება ხორციელდება მწვანე სესხების ფორმალიზებული კლასიფიკაციისა და ტაქსონომიასთან შესაბამისობის სკრინინგის პროცედურების გამოყენებით. პორტფელის დონეზე მონიტორინგი და აქტივების აგრეგირება სტრუქტურულად თანხვედრაშია საქართველოს ეროვნული ბანკის (NBG) მწვანე ტაქსონომიასთან, ხოლო საქმიანობის შესრულების მაჩვენებლები რეგულარულად წარედგინება მენეჯმენტისა და სამეთვალყურეო საბჭოს მმართველობით სტრუქტურებს.</t>
  </si>
  <si>
    <t>•	ტერაბანკი ESG რისკებს სტრუქტურულად აერთიანებს საბანკო რისკების მართვის საერთო ჩარჩოში, მდგრადობასთან დაკავშირებული მოწყვლადობების ტრადიციული საბანკო რისკების კატეგორიებში ასახვის გზით, წინასწარ განსაზღვრული გადაცემის არხების მეშვეობით:
•	საკრედიტო რისკი: კლიმატის ფაქტორები, მათ შორის მწვავე და ხანგრძლივი ფიზიკური საფრთხეები და ტრანზიციული ზემოქმედებები, განიხილება როგორც პოტენციური ფაქტორები, რომლებმაც შესაძლოა გავლენა მოახდინოს მსესხებლის ვალის მომსახურების უნარზე და უზრუნველყოფის ღირებულების შემცირებაზე. 
•	ოპერაციული რისკი: ფასდება ბიზნესის უწყვეტობასთან დაკავშირებული მოწყვლადობები, ასევე სამართლებრივი, შესაბამისობისა და პასუხისმგებლობასთან დაკავშირებული რისკები, რომლებიც უკავშირდება ESG რეგულაციების განვითარებას. 
•	საბაზრო რისკი: მონიტორინგდება აქტივების ღირებულების შესაძლო მერყეობა, რომელიც შეიძლება გამოწვეული იყოს მაკროეკონომიკური პოლიტიკისა და ტექნოლოგიური ცვლილებებით ნახშირბადინტენსიურ სექტორებში.  
•	ლიკვიდობისა და რეპუტაციული რისკები: ფინანსირების სტაბილურობის უზრუნველსაყოფად, ბანკი ინარჩუნებს შესაბამისობას მდგრადი ფინანსების კრიტერიუმებთან, რაც ხელს უწყობს საერთაშორისო კაპიტალის ბაზრებზე წვდომის გაუმჯობესებას და ამავდროულად იცავს დაინტერესებული მხარეების ნდობას გრინვოშინგთან დაკავშირებული რისკებისგან. 
აღნიშნული რისკის ფაქტორები გათვალისწინებულია ბანკის რისკის მადის ძირითად დებულებებში, კონცენტრაციის რისკების მართვის მიზნით. მოკლე და საშუალოვადიანი ჰორიზონტები იმართება აქტიური სკრინინგისა და საკრედიტო ხელშეკრულებების პირობების მეშვეობით, ხოლო გრძელვადიანი ჰორიზონტები განსაზღვრავს პორტფელის სტრატეგიულ მართვასა და შიდა კაპიტალის ადეკვატურობის დაგეგმვას</t>
  </si>
  <si>
    <t xml:space="preserve">მონაცემთა წყაროები: რისკების შეფასების მხარდასაჭერად, ტერაბანკი იყენებს როგორც შიდა, ისე გარე მონაცემებს. შიდა წყაროები მოიცავს კლიენტების ESG სკრინინგის კითხვარებსა და საბაზისო საკრედიტო და პორტფელის მაჩვენებლებს, ხოლო გარე წყაროები — ეროვნულ მარეგულირებელ სახელმძღვანელო პრინციპებს, საერთაშორისო მეთოდოლოგიებსა და სექტორულ საორიენტაციო მონაცემებს, რომლებიც გამოიყენება სათბური აირების (GHG) ემისიების მაღალი დონის შეფასებისთვის. 
•	მონაცემთა ხარვეზები: ბანკი აღიარებს მონაცემთა ხარისხსა და დეტალიზაციასთან დაკავშირებულ სტრუქტურულ გამოწვევებს, განსაკუთრებით მცირე, საშუალო და მიკრო საწარმოების (MSME) სეგმენტში, სადაც ანგარიშგების პრაქტიკა სტანდარტიზებული არ არის. დამატებით, მეთოდოლოგიურ სირთულეებს ქმნის Scope 3 დაფინანსებული ემისიების გადამოწმება და მონაცემთა ავტომატური აგრეგირების სისტემების განვითარება. 
•	ხარვეზების აღმოფხვრის ზომები: ტერაბანკი ეტაპობრივად აუმჯობესებს კლიენტების მიღებისა და შეფასების პროცესებს, ავითარებს შიდა სახელმძღვანელო პრინციპებს პორტფელის დონეზე სათბური აირების (GHG) ემისიების აღრიცხვის ფორმალიზებისთვის და იყენებს საერთაშორისო ტექნიკური დახმარების პროგრამებს, მათ შორის EIB-ის პროგრამებს, რისკის საორიენტაციო მაჩვენებლების დასახვეწად და ანგარიშგების სისტემების IFRS S2-სა და TCFD-ის რეკომენდაციებთან სისტემური შესაბამისობის უზრუნველსაყოფად. </t>
  </si>
  <si>
    <t xml:space="preserve">•	პროცესები და ინსტრუმენტები: ტერაბანკი მდგრადობასთან დაკავშირებულ შესაძლებლობებს იდენტიფიცირებს და მონიტორინგს უწევს სექტორული ბაზრის ანალიზისა და საქართველოს ეროვნული ბანკის (NBG) ტაქსონომიასთან შესაბამისობის კლასიფიკაციის ჩარჩოების მეშვეობით. აღნიშნული ხელს უწყობს პორტფელის სტრუქტურირებულ მონიტორინგსა და KPI-ების თვალყურის დევნებას განვითარებად აქტივების კლასებში. 
•	პრიორიტეტების განსაზღვრის ჩარჩო: შესაძლებლობების პრიორიტეტიზაცია ეფუძნება მათ სტრატეგიულ მნიშვნელობას, პირდაპირ საბაზრო მოთხოვნასა და საერთაშორისო ფინანსური ინსტიტუტების (IFIs) მიერ განსაზღვრულ მწვანე დაფინანსებისა და სოციალური ჩართულობის შესაბამისობის კრიტერიუმებთან თანხვედრას. ეს, თავის მხრივ, ხელს უწყობს ბანკის წვდომის გაუმჯობესებას მიზნობრივ მდგრადი დაფინანსების ხაზებზე. 
•	ბიზნესსტრატეგიაში ინტეგრირება: იდენტიფიცირებული შესაძლებლობები ინტეგრირებულია პროდუქტების განვითარების პროცესში და ხელს უწყობს გრძელვადიანი ღირებულების შექმნას. ეს მოიცავს სპეციალიზებული მწვანე საკრედიტო პროდუქტების განვითარებას განახლებადი ენერგიის, ენერგოეფექტურობისა და მდგრადი სოფლის მეურნეობის მიმართულებებით, ასევე ფინანსური ჩართულობის გაფართოებაზე სტრუქტურირებულ ფოკუსს ქალების მიერ მართული მცირე, საშუალო და მიკრო საწარმოებისთვის (MSMEs), ახალგაზრდა მეწარმეებისა და სოფლის სეგმენტის კლიენტებისთვის.
ტერაბანკს ჩამოყალიბებული აქვს ESG რისკების მართვის ეტაპობრივად განვითარებადი ჩარჩო, რომელიც მდგრადობასთან დაკავშირებულ საკითხებს აერთიანებს რისკების იდენტიფიცირების, შეფასების, შემცირებისა და ანგარიშგების პროცესებში. მიუხედავად იმისა, რომ ისეთი მოწინავე ელემენტები, როგორიცაა სცენარების ანალიზი და ESG რისკების ინტეგრირება ბანკის რისკების მართვის ჩარჩოში, ეტაპობრივი განვითარების გზას მიჰყვება, ბანკი ავლენს სტრუქტურირებულ და პროაქტიულ მიდგომას, რომელიც შეესაბამება მარეგულირებელ მოლოდინებს, ეროვნულ პოლიტიკასა და საერთაშორისო საუკეთესო პრაქტიკასთან.  
</t>
  </si>
  <si>
    <t>ტერაბანკმა 2024 წლის დეკემბერში შეიმუშავა მწვანე დაფინანსების მეთოდოლოგია და დაიწყო მწვანე სესხების სკრინინგი და  იდენტიფიცირება არსებულ პორტფელში, ეროვნული ბანკის მწვანე ტაქსონომიის მოთხოვნებთან შესაბამისობაში.</t>
  </si>
  <si>
    <t>სათბურის გაზების ემისია scope 1-ის მიხედვით, საანგარიშო წლისათვის მოიცავს შემდეგს:
- ბუნებრივი აირის, ბენზინის და დიზელის წვა საკუთრებაში არსებულ და კონტროლირებად ობიექტებზე;
- ბენზინის და დიზელის წვა საკუთრებაში არსებულ სამგზავრო მანქანებში.
სათბურის გაზების ემისია scope 2-ის მიხედვით, საანგარიშო წლისათვის მოიცავს შემდეგს:
- შეძენილი ელექტროენერგია საკუთრებაში და კონტროლირებად ობიექტებზე.                                                    scope 1 მოიცავს სათბურის გაზების პირდაპირ ემისიებს, რომლებიც წარმოიქმნება "ტერაბანკის" მფლობელობაში ან ექსპლუატაციის ქვეშ არსებული აქტივებიდან. ის თავდაპირველად განისაზღვრა სათბურის გაზების პროტოკოლის საფუძველზე, თუმცა შემდგომში ასახულ იქნა გაეროს მე-13 SDG მიზანში (Climate Action, TCFD, IFRS S2).
გათვლები კეთდება კონკრეტული საწვავის (მაგ., დიზელი, ბენზინი) მოხმარების საფუძველზე, სტანდარტიზებულ მოცულობებში (ლიტრი თხევადი საწვავი ან კუბური მეტრი ბუნებრივი აირი), გამრავლებული ემისიის ფაქტორზე.
Scope 1-2 ის მნიშვნელობები გამოიხატება ტონა CO2 ექვივალენტში (tCO2e). Scope 3 ( ფინანსური ემისიები) დათვლილია ეროვნული ბანკის ინსტრუმენტით და გამოხატულია ტონა CO2 ექვივალენტში (tCO2e).</t>
  </si>
  <si>
    <t>ტერაბანკმა შეიმუშავა სოციალური დაფინანსების მეთოდოლოგია და 2026 წლიდან დაიწყებს სოციალური სესხების სკრინინგსა და იდენტიფიცირებას არსებულ პორტფელში, ეროვნული ბანკის ტაქსონომიის მოთხოვნებთან შესაბამისობაში.</t>
  </si>
  <si>
    <t>290 რეფინანსირება
1951- ახალი ანგარიშის გახსნა და სესხის აღება</t>
  </si>
  <si>
    <t>ტერაბანკს დანერგილი აქვს სტრუქტურირებული ჩარჩო, რომელიც უზრუნველყოფს ESG რისკების სისტემურ გათვალისწინებას საკრედიტო გადაწყვეტილებების მიღების, პორტფელის მართვისა და სტრატეგიული დაგეგმვის პროცესებში, ბანკის 2025–2027 წლების ESG სტრატეგიასთან შესაბამისობაში. 
•	პოლიტიკები და მოქმედების სფერო: ESG რისკების მართვა ინტეგრირებულია ბანკის ძირითად სამუშაო პროცესებში გარემოსდაცვითი და სოციალური მართვის სისტემისა (ESMS) და გარემოსდაცვითი და სოციალური პოლიტიკის (E&amp;S Policy) მეშვეობით. აღნიშნული დოკუმენტები განსაზღვრავს რისკების კატეგორიზაციის, აკრძალული საქმიანობების სიების (Exclusion Lists) გამოყენებისა და სათანადო შემოწმების (Due Diligence) პროცედურებს.  
•	მეთოდოლოგიები და სტანდარტები: შეფასების პროცედურები შესაბამისობაშია საქართველოს ეროვნული ბანკის (NBG) ESG სახელმძღვანელო პრინციპებთან, მდგრადი ფინანსების ტაქსონომიასთან და საერთაშორისო ანგარიშგების სტანდარტებთან, მათ შორის IFRS S2-სა და TCFD-ის რეკომენდაციებთან. 
•	პრიორიტეტების განსაზღვრა და პროგრესი: რისკების პრიორიტეტიზაცია ეფუძნება გარემოსდაცვით და სოციალურ მგრძნობელობას, სექტორულ კონცენტრაციასა და ბანკის მიერ განსაზღვრულ რისკის მადის ლიმიტებს. ბოლო პერიოდში განხორციელებული გაუმჯობესებები მოიცავს არასაცალო სეგმენტისთვის ESG სათანადო შემოწმების (DD) ინსტრუმენტების დანერგვას, კლიმატის რისკების ლოკალიზებული სითბური რუკების განვითარებას და ეტაპობრივი სამოქმედო გეგმის განხორციელებას.</t>
  </si>
  <si>
    <t xml:space="preserve">ტერაბანკი ESG და მდგრადობასთან დაკავშირებულ ფაქტორებს განიხილავს, როგორც გრძელვადიანი რისკის მახასიათებლების მნიშვნელოვან განმსაზღვრელ ფაქტორებს, რომლებიც შესაძლოა აისახოს საბანკო რისკების ტრადიციულ კატეგორიებში:
კლიმატური და გარემოსდაცვითი რისკები: ფიზიკური რისკები მოიცავს ექსტრემალურ ამინდთან დაკავშირებულ მწვავე და ხანგრძლივ მოვლენებს, მათ შორის გვალვებსა და წყალდიდობებს, რომლებიც გავლენას ახდენს კლიენტების აქტივების ადგილმდებარეობასა და უზრუნველყოფის ღირებულებაზე. ტრანზიციული რისკები მოიცავს მარეგულირებელი გარემოს ცვლილებებსა და ტექნოლოგიურ ცვლილებებს ტრანზიციისადმი მგრძნობიარე სექტორებში. გარემოს ზოგადი დეგრადაცია გავლენას ახდენს კლიმატის მიმართ მგრძნობიარე საქმიანობებზე, მათ შორის სოფლის მეურნეობაზე.
სოციალური რისკები: მოიცავს ფინანსურ ჩართულობასთან დაკავშირებულ საბაზისო ხარვეზებს, ახალგაზრდებისა და სოფლის მოსახლეობის მოწყვლადობას, ასევე სამუშაო ძალის შესაძლებლობების მართვასთან დაკავშირებულ მოთხოვნებს.
მმართველობითი რისკები: დაკავშირებულია კორპორაციული მდგრადობის ანგარიშგების განვითარებად მოთხოვნებთან, მარეგულირებელ ვალდებულებებთან შესაბამისობასა და რისკების მართვის ჩარჩოს მიმართ არსებულ მოლოდინებთან.
სტრატეგიული შესაძლებლობები: ბანკი ასევე იდენტიფიცირებს და მონიტორინგს უწევს კომერციულ შესაძლებლობებს ტაქსონომიასთან შესაბამისი მწვანე დაფინანსების მიმართულებით, მათ შორის ენერგოეფექტურობის, განახლებადი ენერგიისა და მდგრადი მშენებლობის სექტორებში. ამასთან, ბანკი ყურადღებას უთმობს ინკლუზიური დაფინანსების სტრუქტურირებულ მიმართულებებს, როგორიცაა ქალების მიერ მართული მცირე და საშუალო საწარმოები (SMEs), ახალგაზრდებისა და აგრობიზნესის სეგმენტები, აგრეთვე საერთაშორისო ფინანსურ ინსტიტუტებთან (IFIs) სტრატეგიულ დაფინანსებით თანამშრომლობას.
დროითი ჰორიზონტები: კორპორაციულ ბიუჯეტირებასა და დაგეგმვაში ESG საკითხების უწყვეტი ინტეგრირების უზრუნველსაყოფად, დაგეგმვის დროითი ინტერვალები სისტემურად არის შესაბამისობაში მოყვანილი 2025–2027 წლების ESG სტრატეგიის ციკლთან: 
•	მოკლევადიანი ჰორიზონტი (1 წლამდე):  ფოკუსირებულია ტრანზაქციების მიმდინარე სკრინინგის, საბაზისო მარეგულირებელ მოთხოვნებთან შესაბამისობისა და პორტფელის ძირითადი მონიტორინგის შენარჩუნებაზე.
•	საშუალოვადიანი ჰორიზონტი (1–3 წელი): ფოკუსირებულია რისკების შეფასების მეთოდოლოგიების ეტაპობრივ განვითარებაზე, კლიმატის ფაქტორების საკრედიტო შეფასების პროცესში ინტეგრირების მხარდასაჭერად. ამავდროულად, გათვალისწინებულია მწვანე აქტივების ეტაპობრივი ზრდა საბაზრო პირობების შესაბამისად. 
•	გრძელვადიანი ჰორიზონტი (3 წელზე მეტი): ფოკუსირებულია პორტფელის მდგრადობისა და გამძლეობის სტრატეგიულ შეფასებაზე, სტრუქტურული ტრანზიციული მოწყვლადობების იდენტიფიცირებასა და ეროვნული და საერთაშორისო დაბალნახშირბადიანი განვითარების მიზნებთან შესაბამისი პროგრესული მიმართულებების შესწავლაზე.
</t>
  </si>
  <si>
    <t>ESG რისკები და შესაძლებლობები ინტეგრირებულია ბანკის ძირითად სტრატეგიასა და ფინანსური რესურსების განაწილების პროცესში 2025–2027 წლების ESG სტრატეგიის, მწვანე ფინანსების ჩარჩოსა და კლიმატის ტრანზიციის ჩარჩოს დანერგვის მეშვეობით.
ბანკი ეტაპობრივად ნერგავს Scope 1, 2 და 3 სათბური აირების (GHG) ემისიების აღრიცხვის მეთოდოლოგიურ საფუძვლებს, რაც ხელს უწყობს დაბალნახშირბადიან ეკონომიკაზე გადასვლის გრძელვადიანი მიმართულებების განსაზღვრას.
დროთა განმავლობაში აღნიშნული მიდგომები შესაბამისობაში მოდის საქართველოს ეროვნული ბანკის (NBG) მოთხოვნებთან და საერთაშორისო ანგარიშგების ჩარჩოებთან (IFRS S2 და TCFD), კლიმატის რისკის ფაქტორების ICAAP კაპიტალის დაგეგმვისა და სტრეს-ტესტირების პროცესებში ეტაპობრივი ინტეგრირების მიზნით.
რესურსების უზრუნველყოფა და განხორციელების მექანიზმები: განხორციელების პროცესი მხარდაჭერილია სპეციალიზებული შიდა ESG მიმართულებით, რომელიც კოორდინაციას უწევს თანამშრომლობას რისკების მართვისა და საკრედიტო დეპარტამენტებთან. ინსტიტუციური შესაძლებლობების განვითარებას აძლიერებს მიზნობრივი ტექნიკური დახმარების პროგრამები, რომლებიც ხორციელდება საერთაშორისო განვითარების ფინანსურ ინსტიტუტებთან პარტნიორობის ფარგლებში, მათ შორის EIB, DEG და FMO-სთან.
პროგრესი სისტემურად მონიტორინგდება გარემოსდაცვითი, სოციალური და მმართველობითი (ESG) KPI ჩარჩოს შესაბამისად, რაც უზრუნველყოფს აღმასრულებელი მენეჯმენტისა და სამეთვალყურეო საბჭოსთვის განსაზღვრულ პერიოდულ ანგარიშგებას.</t>
  </si>
  <si>
    <t xml:space="preserve">ტერაბანკს განსაზღვრული აქვს გაზომვადი მდგრადობის მიზნები, რომლებიც ინტეგრირებულია ოპერაციული დაგეგმვის პროცესში და შესაბამისობაშია საქართველოს ეროვნულად განსაზღვრულ წვლილთან (NDC) და გრძელვადიან დეკარბონიზაციის მიმართულებებთან: 
•	გარემოსდაცვითი მიზნები: ბანკი მიზნად ისახავს მწვანე დაკრედიტების პორტფელის გაფართოებას 2026 წლისთვის მთლიანი ბიზნესპორტფელის დაახლოებით 4%-იან სამიზნე ნიშნულამდე, საბაზრო პირობებისა და რისკის მადის შეზღუდვების გათვალისწინებით. ამასთან, დაგეგმილია Scope 1, 2 და 3 სათბური აირების (GHG) ემისიების აღრიცხვის სისტემის დანერგვა, ფინანსური დაგეგმვის ფარგლებში ემისიების 3%–7%-ით შემცირების მეთოდოლოგიური ჩარჩოს განვითარება და კლიმატის რისკების საკრედიტო შეფასების პროცესში ეტაპობრივი ინტეგრირება 2027 წლისთვის. 
•	სოციალური მიზნები: ბანკი მიზნად ისახავს ქალების მიერ მართული მცირე და საშუალო საწარმოებისთვის გაცემული დაკრედიტების პორტფელის დაახლოებით 30%-იანი სამიზნე ნიშნულამდე იღწევას. ამასთან, იგეგმება ახალგაზრდებისა და სოფლის სეგმენტების მიმართ ფინანსური ჩართულობის მაჩვენებლების გაფართოებული მონიტორინგი, ასევე შესაბამისი ოპერაციული პოზიციებისა და სამეთვალყურეო საბჭოს წევრებისთვის ESG მიმართულებით სისტემური გადამზადების  დანერგვა. 
•	მმართველობითი მიზნები: ბანკი მიზნად ისახავს შესაბამისი არასაცალო ტრანზაქციების 100%-იან დაფარვას ESG სათანადო შემოწმების (Due Diligence) პროცესით 2027 წლისთვის. ამასთან, უზრუნველყოფს წლიური ანგარიშგების სისტემურ შესაბამისობას საქართველოს ეროვნული ბანკის (NBG) ESG სახელმძღვანელო პრინციპებთან, IFRS S2 სტანდარტთან და TCFD-ის რეკომენდაციებთან. 
მმართველობა და მონიტორინგი: ყველა სტრატეგიული მიზანი დამტკიცებულია და ზედამხედველობას ექვემდებარება სამეთვალყურეო საბჭოს მიერ. მათი შესრულების პროგრესი მონიტორინგდება პერიოდული KPI ანგარიშგების მეშვეობით, რაც უზრუნველყოფს შესაბამისობას ფინანსური სტაბილურობის მიზნებთან და დადგენილ რისკის ზღვრებთან. 
</t>
  </si>
  <si>
    <t>ტერაბანკი ეტაპობრივად ავითარებს კლიმატური სცენარების ანალიზის შესაძლებლობებს რისკების მართვის ჩარჩოში. აღნიშნული ჩარჩო მიზნად ისახავს ბანკის ძირითადი აქტივების კლასებზე კლიმატთან დაკავშირებული მწვავე და ხანგრძლივი ფიზიკური საფრთხეებისა და ტრანზიციული რისკების სისტემურ შეფასებას, განსაკუთრებული ყურადღებით ბიზნესპორტფელის იმ სეგმენტებზე, რომლებიც მაღალი ზემოქმედებით ხასიათდება და გაანალიზებულია საქართველოს რეგიონული გეოგრაფიული მოწყვლადობების ჭრილში.
საწყის ეტაპზე შესაძლებლობები ეფუძნება როგორც თვისებრივ, ისე რაოდენობრივ ინსტრუმენტებს, მათ შორის სექტორული მოწყვლადობის რუკირებასა და კლიმატის რისკების ლოკალიზებულ სითბურ რუკებს.
სტრატეგიული გამოყენება და დროითი ჰორიზონტი: კლიენტების საკრედიტო შეფასების პროცესებში, შიდა კაპიტალის ადეკვატურობის შეფასების პროცესებში (ICAAP) და ICAAP-თან დაკავშირებულ შიდა კლიმატურ სტრეს-ტესტირებაში სრული ოპერაციული ინტეგრირება დაგეგმილია ეტაპობრივად.
მიუხედავად იმისა, რომ რაოდენობრივი მოდელირების შესაძლებლობები კვლავ განვითარების პროცესშია, საწყისი ანალიტიკური შედეგები გამოიყენება ბიზნესის მდგრადობისა და გამძლეობის გასაძლიერებლად, ტრანზიციულ რისკებთან დაკავშირებული ლიმიტების განსაზღვრის მხარდასაჭერად და გრძელვადიანი რისკის მადის პარამეტრების დასაზუსტებლად.</t>
  </si>
  <si>
    <t>შეფასებისა და სკრინინგის პროცედურები: ტერაბანკი საკრედიტო ციკლის ყველა ეტაპზე იყენებს სტრუქტურირებულ პროცედურებს კლიენტების ESG რისკ-პროფილის სისტემური შეფასების მიზნით. 
•	სათანადო შემოწმება (Due Diligence): სესხის გაცემის ეტაპზე ხორციელდება ESG ფაქტორების ფორმალიზებული სკრინინგი და შეფასება. 
•	კატეგორიზაცია: უზრუნველყოფილია ინსტიტუციური აკრძალული საქმიანობების სიების (Exclusion Lists) და გარემოსდაცვითი რისკების კატეგორიზაციის კრიტერიუმების მკაცრი გამოყენება. 
•	შესაბამისობა: სავალდებულოა კლიენტის შესაბამისობის გადამოწმება გარემოსდაცვით, ჯანმრთელობის, უსაფრთხოებისა და შრომითი რეგულაციების საბაზისო მოთხოვნებთან.  
კლიენტებთან ჩართულობა და დიალოგი: ბანკი საკრედიტო ციკლის მთელი პერიოდის განმავლობაში ინარჩუნებს აქტიურ კომუნიკაციას კლიენტებთან და უწყვეტად აკვირდება მათ ESG მიმართულებით საქმიანობას. ამასთან, ხელს უწყობს კლიენტების შესაძლებლობების გაძლიერებას მდგრადობასთან დაკავშირებული რისკების შემცირების ღონისძიებების დანერგვის მიმართულებით და განსაკუთრებულ ყურადღებას უთმობს მაღალი რისკის მქონე ეკონომიკურ სექტორებში პრაქტიკული ტრანზიციის დაგეგმვის მხარდაჭერას. 
თუ კლიენტის ESG რისკების მართვის პრაქტიკა არასაკმარისად შეფასდება ან დადგენილი ზღვრები დაირღვევა, ბანკი უფლებამოსილია გამოიყენოს პირობითი მონიტორინგი, გამკაცრებული სახელშეკრულებო პირობები (covenants) ან დაფინანსების მოცულობის შეზღუდვები.</t>
  </si>
  <si>
    <t>•	სტრატეგიული გავლენა: რისკების ანალიზის შედეგები საფუძვლად ედება კორპორაციული რესურსების განაწილების პროცესს, რაც ზრდის ყურადღებას მწვანე დაკრედიტების მიმართულებით, ხელს უწყობს მაღალი რისკის მქონე ეკონომიკური სექტორების იდენტიფიცირებას და უზრუნველყოფს ბანკის კლიმატის ტრანზიციის ჩარჩოსა და მწვანე ფინანსების სტრატეგიის ფორმალიზებულ დანერგვას ოპერაციულ პროცესებში. 
•	კაპიტალისა და ლიკვიდობის ჩარჩოებში ინტეგრირება: ESG რისკები ეტაპობრივად ინტეგრირდება ფინანსური მდგრადობის საბაზისო შეფასებებში. კაპიტალის დაგეგმვისა და ICAAP-თან დაკავშირებული სტრეს-ტესტირების პროცესებში სრული მეთოდოლოგიური ინტეგრირება დაგეგმილია მომავალ წლებში, ხოლო ლიკვიდობის რისკთან დაკავშირებული საკითხები განვითარდება ESG საკითხების უფრო ფართო ოპერაციული ინტეგრაციის პარალელურად.
•	რისკების შემცირების ზომები: ტერაბანკი იყენებს სკრინინგის ინსტრუმენტებს, ინსტიტუციურ აკრძალული საქმიანობების სიებს (Exclusion Lists), რისკზე დაფუძნებული ფასდადების კორექტირებებსა და პორტფელის სტრატეგიულ დივერსიფიკაციას მაღალი მოწყვლადობის მქონე სეგმენტებიდან რისკის შესამცირებლად. რისკების შემცირების ღონისძიებები განისაზღვრება მონაცემებზე დაფუძნებული მეთოდოლოგიებით, რომლებიც შესაბამისობაშია საქართველოს ეროვნული ბანკის (NBG) მოთხოვნებთან. მათი გრძელვადიანი ეფექტიანობა რეგულარულად ფასდება ESG KPI-ების მიზნობრივი მონიტორინგისა და პორტფელის დონეზე ანალიზის მეშვეობით.</t>
  </si>
  <si>
    <t>2024 საბაზისო მაჩვენებელი. 2026 მიზნობრივი მაჩვენებლის მიღწევის წელი.</t>
  </si>
  <si>
    <t>3%-7%</t>
  </si>
  <si>
    <t xml:space="preserve"> ენერგოეფექტურობის გაზრდის მიმართულებით მიმდინარეობს ეტაპობრივი ღონისძიებების განხორციელება. კერძოდ, ლოჯისტიკური და საოფისე ინფრასტრუქტურის ფარგლებში გამოყენებულია LED ტიპის ენერგოეფექტური ნათურები. აგრეთვე, გაგრილების სისტემების განახლების პროცესში ბანკი ცდილობს არსებული აგრეგატების ჩანაცვლებას  ენერგოეფექტური მოწყობილობებით.
არასამუშაო საათებში სათავო ოფისებსა და ფილიალებში ელექტროენერგიის მოხმარება მაქსიმალურად მცირდება და შენობები გადადის მინიმალური ენერგომოხმარების რეჟიმზე.
ავტოტრანსპორტის მიმართულებით, ორგანიზაციის ავტოპარკის დაახლოებით 50% უკვე ჩანაცვლებულია ჰიბრიდული ავტომობილებით. 
2026 წლის ივლისიდან დაგეგმილია ნაწილობრივი გადასვლა მწვანე ენერგიის მოხმარებაზე, კერძოდ, ენერგიის მიმწოდებელთან თანამშრომლობის ფარგლებში შესაძლებელი იქნება მზის ელექტროსადგურებიდან გენერირებული ელექტროენერგიის გამოყენება, რაც უზრუნველყოფს დაახლოებით 15%-მდე კომუნალური ხარჯების  დანაზოგს მოხმარებულ ელექტროენერგიაზე.
</t>
  </si>
  <si>
    <t xml:space="preserve"> ქაღალდის და საოპერაციო ნარჩენების შესამცირებლად  ბანკში დანერგილია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</si>
  <si>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	მატერიალურობის მიდგომა: ბანკი იყენებს რისკებზე დაფუძნებულ ორმაგი მატერიალურობის მიდგომას, რომელიც ითვალისწინებს ESG ფაქტორების როგორც ფინანსურ გავლენას ინსტიტუტზე, ისე მათ გარე გარემოსდაცვით და სოციალურ ზემოქმედებას საკრედიტო ციკლის ყველა ეტაპზე — სესხის გაცემისას საწყისი სკრინინგიდან პორტფელის მიმდინარე მონიტორინგამდე.
•	ტექნიკური ინსტრუმენტები: ინდივიდუალური ტრანზაქციები ფასდება ESG სკრინინგის ფორმალიზებული შაბლონებისა და არასაცალო სეგმენტისთვის განკუთვნილი სათანადო შემოწმების (Due Diligence) კითხვარების გამოყენებით. სტრუქტურული კონცენტრაციები მონიტორინგდება კლიმატის რისკების სითბური რუკებისა და სექტორული მოწყვლადობის ანალიზის მეშვეობით. ამასთან, აქტიურად მიმდინარეობს Scope 1, 2 და 3 სათბური აირების (GHG) ემისიების აღრიცხვის სისტემის დანერგვა. 
•	მომავალზე ორიენტირებული შესაძლებლობები: კლიმატური სცენარების ანალიზის მეთოდოლოგიური ჩარჩოები  განვითარების პროცესშია. დამატებით, საკრედიტო უზრუნველყოფის მოწყვლადობის შეფასება ითვალისწინებს ადგილმდებარეობაზე დაფუძნებულ რისკის პარამეტრებს, რათა მოხდეს ისეთი ფიზიკური საფრთხეების მონიტორინგი, როგორიცაა წყალდიდობა ან მეწყერი.
•	მონიტორინგი და რეაგირების მექანიზმები: მაღალი რისკის მქონე საკრედიტო ტრანზაქციები ექვემდებარება უწყვეტ მონიტორინგს. მომატებული რისკის მახასიათებლების მქონე კლიენტების მიმართ ავტომატურად გამოიყენება გაძლიერებული სათანადო შემოწმები პროცედურები, ხოლო დადგენილი ზღვრების დარღვევის შემთხვევაში ამოქმედდება ფორმალიზებული რეაგირების მექანიზმები, მათ შორის დაფინანსების მოცულობის ლიმიტების დაწესება ან ან რისკის შემცირების დამატებითი მოთხოვნები.</t>
  </si>
  <si>
    <t>ბანკი ეტაპობრივად ახორციელებს ენერგოეფექტურობის ზრდის ღონისძიებებს, რაც მოიცავს ინფრასტრუქტურაში LED განათების გამოყენებასა და ენერგოეფექტური გაგრილების სისტემებზე გადასვლას. არასამუშაო საათებში შენობები გადადის მინიმალური ენერგომოხმარების რეჟიმზე.
ორგანიზაციის ავტოპარკის დაახლოებით 50% უკვე ჰიბრიდული ავტომობილებითაა ჩანაცვლებული. ბანკი არის CENN-ის ინდუსტრიული სიმბიოზის ქსელის წევრი და აქტიურად უჭერს მხარს ცირკულარული ეკონომიკის განვითარებას. ეკოლოგიური ზემოქმედების შემცირების მიზნით, ფილიალებში განთავსებულია მეორადი ბატარეების შეგროვების პუნქტები და მიმდინარეობს შიდა მწვანე კამპანიები ნარჩენების პასუხისმგებლიანი მართვისთვის.
2026 წლის ივლისიდან დაგეგმილია ნაწილობრივი გადასვლა მზის ენერგიაზე, რაც დაახლოებით 15%-მდე შეამცირებს ელექტროენერგიის ხარჯებს.
ბანკი ასევე ხელს უწყობს მწვანე ინვესტიციების ხელმისაწვდომობას: მონაწილეობს პროგრამაში „აწარმოე საქართველოში“, პარტნიორობს ტექნოლოგიურ კომპანიებთან ენერგოეფექტური მოწყობილობებისა და მზის პანელების დაფინანსებისთვის, და სთავაზობს სპეციალიზებულ პროდუქტებს სოფლის მეურნეობის სექტორს.
გარდა ამისა, ტარდება საგანმანათლებლო ვებინარები ენერგოეფექტურობისა და რესურსების დაზოგვის საკითხებზე, რაც კლიენტებს ეხმარება ცირკულარული მოდელების ეკონომიკური სარგებლის გააზრებაში.</t>
  </si>
  <si>
    <t>რაოდენობრივი კვლევა, რომელსაც ატარებს ვენდორი კომპანია. კამყოფილება იზომება ერთი კითხვით - „რამდენად კმაყოფილი ხართ“, შეფასება ხდება 10 ბალიან სკალაზე. გამოითვლება შემდეგი ფორმულით: პოზიტიური შეფასებებს (9-10 ქულა) გამოკლებული ნეგატიური შეფასებები (0-6 ქულა)</t>
  </si>
  <si>
    <t>სს ტერაბანკი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</si>
</sst>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60"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4"/>
      <color rgb="FFFF0000"/>
      <name val="Segoe UI"/>
      <family val="2"/>
    </font>
    <font>
      <sz val="10"/>
      <color rgb="FFFF0000"/>
      <name val="Segoe UI"/>
      <family val="2"/>
    </font>
    <font>
      <sz val="9"/>
      <color rgb="FFFF0000"/>
      <name val="Segoe UI"/>
      <family val="2"/>
    </font>
    <font>
      <sz val="14"/>
      <color theme="0"/>
      <name val="Segoe UI"/>
      <family val="2"/>
    </font>
    <font>
      <sz val="10"/>
      <color theme="0"/>
      <name val="Segoe UI"/>
      <family val="2"/>
    </font>
    <font>
      <sz val="9"/>
      <color theme="0"/>
      <name val="Segoe UI"/>
      <family val="2"/>
    </font>
    <font>
      <sz val="10"/>
      <color rgb="FF404040"/>
      <name val="Segoe UI"/>
      <family val="2"/>
    </font>
    <font>
      <sz val="12"/>
      <color rgb="FF000000"/>
      <name val="Aptos"/>
      <family val="2"/>
    </font>
    <font>
      <sz val="10"/>
      <color rgb="FF000000"/>
      <name val="Segoe UI"/>
      <family val="2"/>
    </font>
  </fonts>
  <fills count="14">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
      <patternFill patternType="solid">
        <fgColor rgb="FFFFFFFF"/>
        <bgColor indexed="64"/>
      </patternFill>
    </fill>
  </fills>
  <borders count="43">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43" fontId="1" fillId="0" borderId="0" applyFont="0" applyFill="0" applyBorder="0" applyAlignment="0" applyProtection="0"/>
  </cellStyleXfs>
  <cellXfs count="35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16" fillId="3" borderId="11" xfId="0" applyFont="1" applyFill="1" applyBorder="1" applyAlignment="1">
      <alignment horizontal="justify"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vertical="center"/>
    </xf>
    <xf numFmtId="0" fontId="26" fillId="0" borderId="0" xfId="0" applyFont="1"/>
    <xf numFmtId="0" fontId="28" fillId="0" borderId="0" xfId="0" applyFont="1"/>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7" xfId="0" applyFont="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5"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6" fillId="0" borderId="0" xfId="0" applyFont="1" applyAlignment="1">
      <alignment wrapText="1"/>
    </xf>
    <xf numFmtId="0" fontId="25" fillId="2" borderId="0" xfId="0" applyFont="1" applyFill="1" applyAlignment="1">
      <alignment horizontal="center" vertical="center"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43" fontId="14" fillId="3" borderId="7" xfId="4" applyFont="1" applyFill="1" applyBorder="1"/>
    <xf numFmtId="43" fontId="14" fillId="3" borderId="4" xfId="4" applyFont="1" applyFill="1" applyBorder="1"/>
    <xf numFmtId="43" fontId="14" fillId="3" borderId="4" xfId="4" applyFont="1" applyFill="1" applyBorder="1" applyAlignment="1">
      <alignment vertical="center"/>
    </xf>
    <xf numFmtId="2" fontId="14" fillId="3" borderId="7" xfId="0" applyNumberFormat="1" applyFont="1" applyFill="1" applyBorder="1"/>
    <xf numFmtId="0" fontId="51" fillId="0" borderId="0" xfId="0" applyFont="1"/>
    <xf numFmtId="0" fontId="52" fillId="0" borderId="0" xfId="0" applyFont="1"/>
    <xf numFmtId="0" fontId="53" fillId="0" borderId="0" xfId="0" applyFont="1"/>
    <xf numFmtId="0" fontId="53"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4" fillId="0" borderId="0" xfId="0" applyFont="1"/>
    <xf numFmtId="0" fontId="55" fillId="0" borderId="0" xfId="0" applyFont="1"/>
    <xf numFmtId="0" fontId="56" fillId="0" borderId="0" xfId="0" applyFont="1"/>
    <xf numFmtId="2" fontId="56" fillId="3" borderId="7" xfId="0" applyNumberFormat="1" applyFont="1" applyFill="1" applyBorder="1"/>
    <xf numFmtId="0" fontId="56"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164" fontId="14" fillId="3" borderId="4" xfId="4" applyNumberFormat="1" applyFont="1" applyFill="1" applyBorder="1"/>
    <xf numFmtId="164" fontId="16" fillId="6" borderId="4" xfId="4" applyNumberFormat="1" applyFont="1" applyFill="1" applyBorder="1" applyAlignment="1">
      <alignment vertical="center" wrapText="1"/>
    </xf>
    <xf numFmtId="3" fontId="26" fillId="0" borderId="0" xfId="0" applyNumberFormat="1" applyFont="1"/>
    <xf numFmtId="9" fontId="26" fillId="0" borderId="0" xfId="2" applyFont="1"/>
    <xf numFmtId="0" fontId="29" fillId="2" borderId="0" xfId="0" applyFont="1" applyFill="1" applyAlignment="1">
      <alignment horizontal="right" vertical="center" wrapText="1"/>
    </xf>
    <xf numFmtId="0" fontId="30" fillId="0" borderId="0" xfId="0" applyFont="1" applyAlignment="1">
      <alignment horizontal="right" vertical="center" wrapText="1"/>
    </xf>
    <xf numFmtId="0" fontId="20" fillId="4" borderId="4" xfId="0" applyFont="1" applyFill="1" applyBorder="1" applyAlignment="1">
      <alignment horizontal="right" vertical="center"/>
    </xf>
    <xf numFmtId="43" fontId="16" fillId="0" borderId="18" xfId="4" applyFont="1" applyBorder="1" applyAlignment="1">
      <alignment horizontal="right" vertical="center"/>
    </xf>
    <xf numFmtId="43" fontId="16" fillId="0" borderId="20" xfId="4" applyFont="1" applyBorder="1" applyAlignment="1">
      <alignment horizontal="right" vertical="center"/>
    </xf>
    <xf numFmtId="43" fontId="16" fillId="0" borderId="21" xfId="4" applyFont="1" applyBorder="1" applyAlignment="1">
      <alignment horizontal="right" vertical="center"/>
    </xf>
    <xf numFmtId="43" fontId="16" fillId="0" borderId="7" xfId="4" applyFont="1" applyBorder="1" applyAlignment="1">
      <alignment horizontal="right" vertical="center"/>
    </xf>
    <xf numFmtId="10" fontId="16" fillId="6" borderId="4" xfId="2" applyNumberFormat="1" applyFont="1" applyFill="1" applyBorder="1" applyAlignment="1">
      <alignment horizontal="right" vertical="center" wrapText="1"/>
    </xf>
    <xf numFmtId="43" fontId="16" fillId="0" borderId="13" xfId="4" applyFont="1" applyBorder="1" applyAlignment="1">
      <alignment horizontal="right" vertical="center"/>
    </xf>
    <xf numFmtId="0" fontId="16" fillId="0" borderId="7" xfId="0" applyFont="1" applyBorder="1" applyAlignment="1">
      <alignment horizontal="right" vertical="center"/>
    </xf>
    <xf numFmtId="0" fontId="26" fillId="0" borderId="4" xfId="0" applyFont="1" applyBorder="1" applyAlignment="1">
      <alignment horizontal="right" vertical="center"/>
    </xf>
    <xf numFmtId="0" fontId="16" fillId="6" borderId="4" xfId="0" applyFont="1" applyFill="1" applyBorder="1" applyAlignment="1">
      <alignment horizontal="right" vertical="center" wrapText="1"/>
    </xf>
    <xf numFmtId="10" fontId="16" fillId="0" borderId="4" xfId="2" applyNumberFormat="1" applyFont="1" applyBorder="1" applyAlignment="1">
      <alignment horizontal="right" vertical="center" wrapText="1"/>
    </xf>
    <xf numFmtId="9" fontId="16" fillId="6" borderId="4" xfId="2" applyFont="1" applyFill="1" applyBorder="1" applyAlignment="1">
      <alignment horizontal="right" vertical="center" wrapText="1"/>
    </xf>
    <xf numFmtId="0" fontId="16" fillId="0" borderId="2" xfId="0" applyFont="1" applyBorder="1" applyAlignment="1">
      <alignment horizontal="right" vertical="center" wrapText="1"/>
    </xf>
    <xf numFmtId="0" fontId="26" fillId="6" borderId="7" xfId="0" applyFont="1" applyFill="1" applyBorder="1" applyAlignment="1">
      <alignment horizontal="right" vertical="center"/>
    </xf>
    <xf numFmtId="0" fontId="16" fillId="0" borderId="4" xfId="0" applyFont="1" applyBorder="1" applyAlignment="1">
      <alignment horizontal="right" vertical="center" wrapText="1"/>
    </xf>
    <xf numFmtId="164" fontId="16" fillId="6" borderId="4" xfId="4" applyNumberFormat="1" applyFont="1" applyFill="1" applyBorder="1" applyAlignment="1">
      <alignment horizontal="right" vertical="center" wrapText="1"/>
    </xf>
    <xf numFmtId="164" fontId="16" fillId="0" borderId="4" xfId="0" applyNumberFormat="1" applyFont="1" applyBorder="1" applyAlignment="1">
      <alignment horizontal="right" vertical="center" wrapText="1"/>
    </xf>
    <xf numFmtId="164" fontId="16" fillId="6" borderId="4" xfId="0" applyNumberFormat="1" applyFont="1" applyFill="1" applyBorder="1" applyAlignment="1">
      <alignment horizontal="right" vertical="center" wrapText="1"/>
    </xf>
    <xf numFmtId="9" fontId="26" fillId="0" borderId="7" xfId="2" applyFont="1" applyBorder="1" applyAlignment="1">
      <alignment horizontal="right" vertical="center"/>
    </xf>
    <xf numFmtId="9" fontId="26" fillId="6" borderId="7" xfId="0" applyNumberFormat="1" applyFont="1" applyFill="1" applyBorder="1" applyAlignment="1">
      <alignment horizontal="right" vertical="center"/>
    </xf>
    <xf numFmtId="9" fontId="26" fillId="0" borderId="26" xfId="0" applyNumberFormat="1" applyFont="1" applyBorder="1" applyAlignment="1">
      <alignment horizontal="right"/>
    </xf>
    <xf numFmtId="0" fontId="16" fillId="7" borderId="2" xfId="0" applyFont="1" applyFill="1" applyBorder="1" applyAlignment="1">
      <alignment horizontal="right" vertical="center" wrapText="1"/>
    </xf>
    <xf numFmtId="0" fontId="16" fillId="7" borderId="4" xfId="0" applyFont="1" applyFill="1" applyBorder="1" applyAlignment="1">
      <alignment horizontal="right" vertical="center" wrapText="1"/>
    </xf>
    <xf numFmtId="0" fontId="16" fillId="0" borderId="28" xfId="0" applyFont="1" applyBorder="1" applyAlignment="1">
      <alignment horizontal="right" vertical="center" wrapText="1"/>
    </xf>
    <xf numFmtId="0" fontId="16" fillId="0" borderId="0" xfId="0" applyFont="1" applyAlignment="1">
      <alignment horizontal="right" vertical="center" wrapText="1"/>
    </xf>
    <xf numFmtId="0" fontId="16" fillId="0" borderId="18" xfId="0" applyFont="1" applyBorder="1" applyAlignment="1">
      <alignment horizontal="right" vertical="center"/>
    </xf>
    <xf numFmtId="0" fontId="16" fillId="0" borderId="20" xfId="0" applyFont="1" applyBorder="1" applyAlignment="1">
      <alignment horizontal="right" vertical="center"/>
    </xf>
    <xf numFmtId="0" fontId="16" fillId="0" borderId="21" xfId="0" applyFont="1" applyBorder="1" applyAlignment="1">
      <alignment horizontal="right" vertical="center"/>
    </xf>
    <xf numFmtId="0" fontId="16" fillId="9" borderId="4" xfId="0" applyFont="1" applyFill="1" applyBorder="1" applyAlignment="1">
      <alignment horizontal="right" vertical="center" wrapText="1"/>
    </xf>
    <xf numFmtId="0" fontId="16" fillId="0" borderId="13" xfId="0" applyFont="1" applyBorder="1" applyAlignment="1">
      <alignment horizontal="right" vertical="center"/>
    </xf>
    <xf numFmtId="10" fontId="16" fillId="9" borderId="4" xfId="2" applyNumberFormat="1" applyFont="1" applyFill="1" applyBorder="1" applyAlignment="1">
      <alignment horizontal="right" vertical="center" wrapText="1"/>
    </xf>
    <xf numFmtId="0" fontId="16" fillId="0" borderId="13" xfId="0" applyFont="1" applyBorder="1" applyAlignment="1">
      <alignment horizontal="right" vertical="center" wrapText="1"/>
    </xf>
    <xf numFmtId="0" fontId="16" fillId="9" borderId="2" xfId="0" applyFont="1" applyFill="1" applyBorder="1" applyAlignment="1">
      <alignment horizontal="right" vertical="center" wrapText="1"/>
    </xf>
    <xf numFmtId="0" fontId="26" fillId="0" borderId="7" xfId="0" applyFont="1" applyBorder="1" applyAlignment="1">
      <alignment horizontal="right" vertical="center"/>
    </xf>
    <xf numFmtId="0" fontId="16" fillId="9" borderId="23" xfId="0" applyFont="1" applyFill="1" applyBorder="1" applyAlignment="1">
      <alignment horizontal="right" vertical="center" wrapText="1"/>
    </xf>
    <xf numFmtId="0" fontId="16" fillId="9" borderId="7" xfId="0" applyFont="1" applyFill="1" applyBorder="1" applyAlignment="1">
      <alignment horizontal="right" vertical="center" wrapText="1"/>
    </xf>
    <xf numFmtId="0" fontId="16" fillId="0" borderId="36" xfId="0" applyFont="1" applyBorder="1" applyAlignment="1">
      <alignment horizontal="right" vertical="center" wrapText="1"/>
    </xf>
    <xf numFmtId="0" fontId="16" fillId="0" borderId="7" xfId="0" applyFont="1" applyBorder="1" applyAlignment="1">
      <alignment horizontal="right" vertical="center" wrapText="1"/>
    </xf>
    <xf numFmtId="0" fontId="57" fillId="0" borderId="4" xfId="0" applyFont="1" applyBorder="1" applyAlignment="1">
      <alignment horizontal="right" vertical="center" wrapText="1"/>
    </xf>
    <xf numFmtId="10" fontId="16" fillId="0" borderId="2" xfId="0" applyNumberFormat="1" applyFont="1" applyBorder="1" applyAlignment="1">
      <alignment horizontal="right" vertical="center" wrapText="1"/>
    </xf>
    <xf numFmtId="9" fontId="16" fillId="9" borderId="4" xfId="0" applyNumberFormat="1" applyFont="1" applyFill="1" applyBorder="1" applyAlignment="1">
      <alignment horizontal="right" vertical="center" wrapText="1"/>
    </xf>
    <xf numFmtId="0" fontId="16" fillId="0" borderId="27" xfId="0" applyFont="1" applyBorder="1" applyAlignment="1">
      <alignment horizontal="right" vertical="center" wrapText="1"/>
    </xf>
    <xf numFmtId="0" fontId="26" fillId="0" borderId="0" xfId="0" applyFont="1" applyAlignment="1">
      <alignment horizontal="right" vertical="center"/>
    </xf>
    <xf numFmtId="0" fontId="26" fillId="11" borderId="4" xfId="0" applyFont="1" applyFill="1" applyBorder="1" applyAlignment="1">
      <alignment horizontal="right" vertical="center"/>
    </xf>
    <xf numFmtId="0" fontId="26" fillId="11" borderId="7" xfId="0" applyFont="1" applyFill="1" applyBorder="1" applyAlignment="1">
      <alignment horizontal="right" vertical="center"/>
    </xf>
    <xf numFmtId="0" fontId="26" fillId="11" borderId="2" xfId="0" applyFont="1" applyFill="1" applyBorder="1" applyAlignment="1">
      <alignment horizontal="right" vertical="center"/>
    </xf>
    <xf numFmtId="0" fontId="26" fillId="0" borderId="2" xfId="0" applyFont="1" applyBorder="1" applyAlignment="1">
      <alignment horizontal="right" vertical="center"/>
    </xf>
    <xf numFmtId="0" fontId="26" fillId="0" borderId="27" xfId="0" applyFont="1" applyBorder="1" applyAlignment="1">
      <alignment horizontal="right" vertical="center"/>
    </xf>
    <xf numFmtId="0" fontId="25" fillId="2" borderId="0" xfId="0" applyFont="1" applyFill="1" applyAlignment="1">
      <alignment horizontal="right" vertical="center" wrapText="1"/>
    </xf>
    <xf numFmtId="0" fontId="26" fillId="0" borderId="0" xfId="0" applyFont="1" applyAlignment="1">
      <alignment horizontal="right"/>
    </xf>
    <xf numFmtId="164" fontId="16" fillId="0" borderId="4" xfId="4" applyNumberFormat="1" applyFont="1" applyBorder="1" applyAlignment="1">
      <alignment vertical="center" wrapText="1"/>
    </xf>
    <xf numFmtId="1" fontId="16" fillId="6" borderId="4" xfId="0" applyNumberFormat="1" applyFont="1" applyFill="1" applyBorder="1" applyAlignment="1">
      <alignment horizontal="right" vertical="center" wrapText="1"/>
    </xf>
    <xf numFmtId="43" fontId="16" fillId="6" borderId="4" xfId="0" applyNumberFormat="1" applyFont="1" applyFill="1" applyBorder="1" applyAlignment="1">
      <alignment horizontal="right" vertical="center" wrapText="1"/>
    </xf>
    <xf numFmtId="43" fontId="26" fillId="6" borderId="7" xfId="0" applyNumberFormat="1" applyFont="1" applyFill="1" applyBorder="1" applyAlignment="1">
      <alignment horizontal="right" vertical="center"/>
    </xf>
    <xf numFmtId="0" fontId="16" fillId="0" borderId="2" xfId="0" applyFont="1" applyBorder="1" applyAlignment="1">
      <alignment horizontal="left" vertical="center" wrapText="1"/>
    </xf>
    <xf numFmtId="9" fontId="16" fillId="0" borderId="13" xfId="2" applyFont="1" applyFill="1" applyBorder="1" applyAlignment="1">
      <alignment vertical="center" wrapText="1"/>
    </xf>
    <xf numFmtId="0" fontId="16" fillId="0" borderId="30" xfId="0" applyFont="1" applyBorder="1" applyAlignment="1">
      <alignment vertical="center"/>
    </xf>
    <xf numFmtId="0" fontId="16" fillId="0" borderId="20" xfId="0" applyFont="1" applyBorder="1" applyAlignment="1">
      <alignment vertical="center"/>
    </xf>
    <xf numFmtId="0" fontId="16" fillId="0" borderId="31" xfId="0" applyFont="1" applyBorder="1" applyAlignment="1">
      <alignment vertical="center"/>
    </xf>
    <xf numFmtId="9" fontId="16" fillId="0" borderId="4" xfId="0" applyNumberFormat="1" applyFont="1" applyBorder="1" applyAlignment="1">
      <alignment horizontal="right" vertical="center" wrapText="1"/>
    </xf>
    <xf numFmtId="165" fontId="16" fillId="0" borderId="4" xfId="0" applyNumberFormat="1" applyFont="1" applyBorder="1" applyAlignment="1">
      <alignment horizontal="right" vertical="center" wrapText="1"/>
    </xf>
    <xf numFmtId="0" fontId="57" fillId="13" borderId="42" xfId="0" applyFont="1" applyFill="1" applyBorder="1" applyAlignment="1">
      <alignment horizontal="right" vertical="center" wrapText="1"/>
    </xf>
    <xf numFmtId="0" fontId="58" fillId="13" borderId="42" xfId="0" applyFont="1" applyFill="1" applyBorder="1" applyAlignment="1">
      <alignment vertical="center" wrapText="1"/>
    </xf>
    <xf numFmtId="9" fontId="16" fillId="0" borderId="7" xfId="2" applyFont="1" applyBorder="1" applyAlignment="1">
      <alignment vertical="center" wrapText="1"/>
    </xf>
    <xf numFmtId="9" fontId="16" fillId="9" borderId="4" xfId="2" applyFont="1" applyFill="1" applyBorder="1" applyAlignment="1">
      <alignment vertical="center" wrapText="1"/>
    </xf>
    <xf numFmtId="1" fontId="16" fillId="0" borderId="4" xfId="0" applyNumberFormat="1" applyFont="1" applyBorder="1" applyAlignment="1">
      <alignment horizontal="right" vertical="center" wrapText="1"/>
    </xf>
    <xf numFmtId="10" fontId="16" fillId="0" borderId="13" xfId="2" applyNumberFormat="1" applyFont="1" applyFill="1" applyBorder="1" applyAlignment="1">
      <alignment vertical="center" wrapText="1"/>
    </xf>
    <xf numFmtId="0" fontId="11" fillId="2" borderId="1" xfId="0" applyFont="1" applyFill="1" applyBorder="1" applyAlignment="1">
      <alignment horizontal="center" vertical="center"/>
    </xf>
    <xf numFmtId="14" fontId="3" fillId="2" borderId="1" xfId="0" applyNumberFormat="1" applyFont="1" applyFill="1" applyBorder="1"/>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9" fillId="2" borderId="0" xfId="0" applyFont="1" applyFill="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23" xfId="0"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Alignment="1">
      <alignment horizontal="center" vertical="center"/>
    </xf>
    <xf numFmtId="0" fontId="34"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25"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5"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5347880</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7</xdr:col>
      <xdr:colOff>5665378</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12</xdr:col>
      <xdr:colOff>1176724</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28</xdr:col>
      <xdr:colOff>958441</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60" zoomScaleNormal="60" workbookViewId="0">
      <selection activeCell="A5" sqref="A5"/>
    </sheetView>
  </sheetViews>
  <sheetFormatPr defaultColWidth="8.7109375" defaultRowHeight="16.5" x14ac:dyDescent="0.3"/>
  <cols>
    <col min="1" max="1" width="4.7109375" style="3" customWidth="1"/>
    <col min="2" max="2" width="39.28515625" style="3" customWidth="1"/>
    <col min="3" max="3" width="41.28515625" style="3" customWidth="1"/>
    <col min="4" max="4" width="35.28515625" style="3" customWidth="1"/>
    <col min="5" max="16384" width="8.7109375" style="3"/>
  </cols>
  <sheetData>
    <row r="4" spans="2:13" s="1" customFormat="1" ht="30.75" x14ac:dyDescent="0.3">
      <c r="B4" s="276" t="s">
        <v>6</v>
      </c>
      <c r="C4" s="276"/>
      <c r="D4" s="276"/>
      <c r="E4" s="276"/>
      <c r="F4" s="276"/>
      <c r="G4" s="276"/>
      <c r="H4" s="276"/>
      <c r="I4" s="276"/>
      <c r="J4" s="276"/>
      <c r="K4" s="276"/>
      <c r="L4" s="276"/>
      <c r="M4" s="276"/>
    </row>
    <row r="5" spans="2:13" ht="25.5" x14ac:dyDescent="0.3">
      <c r="B5" s="2"/>
      <c r="C5" s="2"/>
      <c r="D5" s="2"/>
    </row>
    <row r="6" spans="2:13" ht="25.5" x14ac:dyDescent="0.3">
      <c r="B6" s="4" t="s">
        <v>581</v>
      </c>
      <c r="C6" s="268" t="s">
        <v>968</v>
      </c>
      <c r="D6" s="2"/>
    </row>
    <row r="7" spans="2:13" ht="20.25" x14ac:dyDescent="0.3">
      <c r="B7" s="4" t="s">
        <v>0</v>
      </c>
      <c r="C7" s="269">
        <v>46022</v>
      </c>
    </row>
    <row r="8" spans="2:13" ht="20.25" x14ac:dyDescent="0.3">
      <c r="B8" s="5"/>
    </row>
    <row r="9" spans="2:13" ht="404.65" customHeight="1" x14ac:dyDescent="0.3">
      <c r="B9" s="270" t="s">
        <v>811</v>
      </c>
      <c r="C9" s="270"/>
      <c r="D9" s="270"/>
      <c r="E9" s="270"/>
      <c r="F9" s="270"/>
      <c r="G9" s="270"/>
      <c r="H9" s="270"/>
      <c r="I9" s="270"/>
      <c r="J9" s="270"/>
      <c r="K9" s="270"/>
      <c r="L9" s="270"/>
      <c r="M9" s="270"/>
    </row>
    <row r="10" spans="2:13" ht="12.4" customHeight="1" x14ac:dyDescent="0.3">
      <c r="B10" s="271"/>
      <c r="C10" s="272"/>
      <c r="D10" s="272"/>
    </row>
    <row r="11" spans="2:13" ht="28.5" customHeight="1" x14ac:dyDescent="0.3">
      <c r="B11" s="272" t="s">
        <v>580</v>
      </c>
      <c r="C11" s="273"/>
      <c r="D11" s="273"/>
    </row>
    <row r="12" spans="2:13" ht="27.4" customHeight="1" x14ac:dyDescent="0.3"/>
    <row r="13" spans="2:13" ht="25.5" x14ac:dyDescent="0.3">
      <c r="B13" s="274"/>
      <c r="C13" s="275"/>
      <c r="D13" s="275"/>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opLeftCell="A10" zoomScale="80" zoomScaleNormal="80" workbookViewId="0">
      <selection activeCell="H10" sqref="H10"/>
    </sheetView>
  </sheetViews>
  <sheetFormatPr defaultColWidth="8.7109375" defaultRowHeight="16.5" x14ac:dyDescent="0.3"/>
  <cols>
    <col min="1" max="1" width="5.28515625" style="6" bestFit="1" customWidth="1"/>
    <col min="2" max="2" width="5.28515625" style="9" bestFit="1" customWidth="1"/>
    <col min="3" max="3" width="17.140625" style="8" customWidth="1"/>
    <col min="4" max="4" width="84.42578125" style="6" customWidth="1"/>
    <col min="5" max="5" width="80.7109375" style="7" customWidth="1"/>
    <col min="6" max="16384" width="8.7109375" style="6"/>
  </cols>
  <sheetData>
    <row r="2" spans="2:5" s="26" customFormat="1" ht="33.4" customHeight="1" x14ac:dyDescent="0.7">
      <c r="B2" s="277" t="s">
        <v>540</v>
      </c>
      <c r="C2" s="278"/>
      <c r="D2" s="278"/>
      <c r="E2" s="278"/>
    </row>
    <row r="3" spans="2:5" ht="148.15" customHeight="1" x14ac:dyDescent="0.3">
      <c r="B3" s="281" t="s">
        <v>917</v>
      </c>
      <c r="C3" s="272"/>
      <c r="D3" s="272"/>
      <c r="E3" s="272"/>
    </row>
    <row r="4" spans="2:5" ht="8.65" customHeight="1" x14ac:dyDescent="0.3">
      <c r="B4" s="24"/>
      <c r="C4" s="25"/>
      <c r="D4" s="24"/>
      <c r="E4" s="24"/>
    </row>
    <row r="5" spans="2:5" ht="7.9" customHeight="1" x14ac:dyDescent="0.3">
      <c r="B5" s="22"/>
      <c r="C5" s="23"/>
      <c r="D5" s="22"/>
      <c r="E5" s="22"/>
    </row>
    <row r="6" spans="2:5" s="19" customFormat="1" ht="34.5" customHeight="1" thickBot="1" x14ac:dyDescent="0.4">
      <c r="B6" s="21" t="s">
        <v>1</v>
      </c>
      <c r="C6" s="279" t="s">
        <v>583</v>
      </c>
      <c r="D6" s="280"/>
      <c r="E6" s="20" t="s">
        <v>2</v>
      </c>
    </row>
    <row r="7" spans="2:5" s="9" customFormat="1" ht="270.75" customHeight="1" thickTop="1" x14ac:dyDescent="0.25">
      <c r="B7" s="163">
        <v>1.1000000000000001</v>
      </c>
      <c r="C7" s="17" t="s">
        <v>3</v>
      </c>
      <c r="D7" s="172" t="s">
        <v>812</v>
      </c>
      <c r="E7" s="32" t="s">
        <v>940</v>
      </c>
    </row>
    <row r="8" spans="2:5" s="9" customFormat="1" ht="409.5" x14ac:dyDescent="0.25">
      <c r="B8" s="163">
        <v>1.2</v>
      </c>
      <c r="C8" s="17" t="s">
        <v>582</v>
      </c>
      <c r="D8" s="172" t="s">
        <v>813</v>
      </c>
      <c r="E8" s="32" t="s">
        <v>941</v>
      </c>
    </row>
    <row r="9" spans="2:5" s="9" customFormat="1" ht="409.5" x14ac:dyDescent="0.25">
      <c r="B9" s="163">
        <v>1.3</v>
      </c>
      <c r="C9" s="17" t="s">
        <v>4</v>
      </c>
      <c r="D9" s="170" t="s">
        <v>591</v>
      </c>
      <c r="E9" s="16" t="s">
        <v>942</v>
      </c>
    </row>
    <row r="10" spans="2:5" s="9" customFormat="1" ht="409.6" thickBot="1" x14ac:dyDescent="0.3">
      <c r="B10" s="164">
        <v>1.4</v>
      </c>
      <c r="C10" s="14" t="s">
        <v>5</v>
      </c>
      <c r="D10" s="171" t="s">
        <v>675</v>
      </c>
      <c r="E10" s="13" t="s">
        <v>943</v>
      </c>
    </row>
    <row r="11" spans="2:5" ht="7.9" customHeight="1" thickTop="1" x14ac:dyDescent="0.3"/>
    <row r="12" spans="2:5" ht="24.4"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A8" zoomScale="80" zoomScaleNormal="80" workbookViewId="0">
      <selection activeCell="E7" sqref="E7"/>
    </sheetView>
  </sheetViews>
  <sheetFormatPr defaultColWidth="8.7109375" defaultRowHeight="16.5" x14ac:dyDescent="0.3"/>
  <cols>
    <col min="1" max="1" width="5.28515625" style="6" bestFit="1" customWidth="1"/>
    <col min="2" max="2" width="5.28515625" style="9" bestFit="1" customWidth="1"/>
    <col min="3" max="3" width="21.7109375" style="30" customWidth="1"/>
    <col min="4" max="4" width="84.7109375" style="6" customWidth="1"/>
    <col min="5" max="5" width="84.42578125" style="7" customWidth="1"/>
    <col min="6" max="16384" width="8.7109375" style="6"/>
  </cols>
  <sheetData>
    <row r="2" spans="2:5" s="26" customFormat="1" ht="33.4" customHeight="1" x14ac:dyDescent="0.7">
      <c r="B2" s="277" t="s">
        <v>539</v>
      </c>
      <c r="C2" s="278"/>
      <c r="D2" s="278"/>
      <c r="E2" s="278"/>
    </row>
    <row r="3" spans="2:5" ht="147.4" customHeight="1" x14ac:dyDescent="0.3">
      <c r="B3" s="281" t="s">
        <v>918</v>
      </c>
      <c r="C3" s="272"/>
      <c r="D3" s="272"/>
      <c r="E3" s="272"/>
    </row>
    <row r="4" spans="2:5" ht="11.65" customHeight="1" x14ac:dyDescent="0.3">
      <c r="B4" s="24"/>
      <c r="C4" s="27"/>
      <c r="D4" s="24"/>
      <c r="E4" s="24"/>
    </row>
    <row r="5" spans="2:5" ht="7.9" customHeight="1" x14ac:dyDescent="0.3">
      <c r="B5" s="22"/>
      <c r="C5" s="28"/>
      <c r="D5" s="22"/>
      <c r="E5" s="22"/>
    </row>
    <row r="6" spans="2:5" s="19" customFormat="1" ht="34.5" customHeight="1" thickBot="1" x14ac:dyDescent="0.4">
      <c r="B6" s="21" t="s">
        <v>1</v>
      </c>
      <c r="C6" s="279" t="s">
        <v>583</v>
      </c>
      <c r="D6" s="280"/>
      <c r="E6" s="21" t="s">
        <v>2</v>
      </c>
    </row>
    <row r="7" spans="2:5" ht="409.6" thickTop="1" x14ac:dyDescent="0.3">
      <c r="B7" s="18">
        <v>2.1</v>
      </c>
      <c r="C7" s="17" t="s">
        <v>584</v>
      </c>
      <c r="D7" s="172" t="s">
        <v>814</v>
      </c>
      <c r="E7" s="32" t="s">
        <v>955</v>
      </c>
    </row>
    <row r="8" spans="2:5" ht="356.25" x14ac:dyDescent="0.3">
      <c r="B8" s="18">
        <v>2.2000000000000002</v>
      </c>
      <c r="C8" s="17" t="s">
        <v>585</v>
      </c>
      <c r="D8" s="170" t="s">
        <v>586</v>
      </c>
      <c r="E8" s="16" t="s">
        <v>944</v>
      </c>
    </row>
    <row r="9" spans="2:5" ht="327.75" x14ac:dyDescent="0.3">
      <c r="B9" s="18">
        <v>2.2999999999999998</v>
      </c>
      <c r="C9" s="17" t="s">
        <v>344</v>
      </c>
      <c r="D9" s="173" t="s">
        <v>908</v>
      </c>
      <c r="E9" s="29" t="s">
        <v>956</v>
      </c>
    </row>
    <row r="10" spans="2:5" ht="409.5" x14ac:dyDescent="0.3">
      <c r="B10" s="18">
        <v>2.4</v>
      </c>
      <c r="C10" s="17" t="s">
        <v>346</v>
      </c>
      <c r="D10" s="173" t="s">
        <v>820</v>
      </c>
      <c r="E10" s="29" t="s">
        <v>957</v>
      </c>
    </row>
    <row r="11" spans="2:5" ht="270.75" x14ac:dyDescent="0.3">
      <c r="B11" s="18">
        <v>2.5</v>
      </c>
      <c r="C11" s="17" t="s">
        <v>590</v>
      </c>
      <c r="D11" s="173" t="s">
        <v>819</v>
      </c>
      <c r="E11" s="29" t="s">
        <v>958</v>
      </c>
    </row>
    <row r="12" spans="2:5" ht="313.5" x14ac:dyDescent="0.3">
      <c r="B12" s="18">
        <v>2.6</v>
      </c>
      <c r="C12" s="17" t="s">
        <v>345</v>
      </c>
      <c r="D12" s="170" t="s">
        <v>909</v>
      </c>
      <c r="E12" s="16" t="s">
        <v>945</v>
      </c>
    </row>
    <row r="13" spans="2:5" ht="342" x14ac:dyDescent="0.3">
      <c r="B13" s="149">
        <v>2.7</v>
      </c>
      <c r="C13" s="148" t="s">
        <v>347</v>
      </c>
      <c r="D13" s="173" t="s">
        <v>589</v>
      </c>
      <c r="E13" s="29" t="s">
        <v>946</v>
      </c>
    </row>
    <row r="14" spans="2:5" ht="328.5" thickBot="1" x14ac:dyDescent="0.35">
      <c r="B14" s="15">
        <v>2.8</v>
      </c>
      <c r="C14" s="14" t="s">
        <v>587</v>
      </c>
      <c r="D14" s="171" t="s">
        <v>588</v>
      </c>
      <c r="E14" s="13" t="s">
        <v>959</v>
      </c>
    </row>
    <row r="15" spans="2:5" ht="7.9" customHeight="1" thickTop="1" x14ac:dyDescent="0.3"/>
    <row r="16" spans="2:5" ht="24.4" customHeight="1" x14ac:dyDescent="0.3">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1" zoomScale="80" zoomScaleNormal="80" workbookViewId="0">
      <selection activeCell="E8" sqref="E8"/>
    </sheetView>
  </sheetViews>
  <sheetFormatPr defaultColWidth="8.7109375" defaultRowHeight="16.5" x14ac:dyDescent="0.3"/>
  <cols>
    <col min="1" max="1" width="5.140625" style="6" bestFit="1" customWidth="1"/>
    <col min="2" max="2" width="5.140625" style="9" bestFit="1" customWidth="1"/>
    <col min="3" max="3" width="22" style="30" customWidth="1"/>
    <col min="4" max="4" width="104.7109375" style="6" customWidth="1"/>
    <col min="5" max="5" width="78.7109375" style="7" customWidth="1"/>
    <col min="6" max="16384" width="8.7109375" style="6"/>
  </cols>
  <sheetData>
    <row r="2" spans="2:5" s="26" customFormat="1" ht="33.4" customHeight="1" x14ac:dyDescent="0.7">
      <c r="B2" s="277" t="s">
        <v>538</v>
      </c>
      <c r="C2" s="278"/>
      <c r="D2" s="278"/>
      <c r="E2" s="278"/>
    </row>
    <row r="3" spans="2:5" ht="148.15" customHeight="1" x14ac:dyDescent="0.3">
      <c r="B3" s="272" t="s">
        <v>922</v>
      </c>
      <c r="C3" s="272"/>
      <c r="D3" s="272"/>
      <c r="E3" s="272"/>
    </row>
    <row r="4" spans="2:5" ht="12.4" customHeight="1" x14ac:dyDescent="0.3">
      <c r="B4" s="24"/>
      <c r="C4" s="27"/>
      <c r="D4" s="24"/>
      <c r="E4" s="24"/>
    </row>
    <row r="5" spans="2:5" ht="7.9" customHeight="1" x14ac:dyDescent="0.3">
      <c r="B5" s="22"/>
      <c r="C5" s="28"/>
      <c r="D5" s="22"/>
      <c r="E5" s="22"/>
    </row>
    <row r="6" spans="2:5" s="19" customFormat="1" ht="34.5" customHeight="1" thickBot="1" x14ac:dyDescent="0.4">
      <c r="B6" s="21" t="s">
        <v>1</v>
      </c>
      <c r="C6" s="279" t="s">
        <v>343</v>
      </c>
      <c r="D6" s="280"/>
      <c r="E6" s="21" t="s">
        <v>2</v>
      </c>
    </row>
    <row r="7" spans="2:5" ht="328.5" thickTop="1" x14ac:dyDescent="0.3">
      <c r="B7" s="163">
        <v>3.1</v>
      </c>
      <c r="C7" s="17" t="s">
        <v>592</v>
      </c>
      <c r="D7" s="172" t="s">
        <v>815</v>
      </c>
      <c r="E7" s="32" t="s">
        <v>954</v>
      </c>
    </row>
    <row r="8" spans="2:5" ht="238.9" customHeight="1" x14ac:dyDescent="0.3">
      <c r="B8" s="163">
        <v>3.2</v>
      </c>
      <c r="C8" s="17" t="s">
        <v>593</v>
      </c>
      <c r="D8" s="172" t="s">
        <v>816</v>
      </c>
      <c r="E8" s="32" t="s">
        <v>965</v>
      </c>
    </row>
    <row r="9" spans="2:5" ht="313.5" x14ac:dyDescent="0.3">
      <c r="B9" s="163">
        <v>3.3</v>
      </c>
      <c r="C9" s="17" t="s">
        <v>594</v>
      </c>
      <c r="D9" s="172" t="s">
        <v>598</v>
      </c>
      <c r="E9" s="32" t="s">
        <v>960</v>
      </c>
    </row>
    <row r="10" spans="2:5" ht="399" x14ac:dyDescent="0.3">
      <c r="B10" s="163">
        <v>3.4</v>
      </c>
      <c r="C10" s="17" t="s">
        <v>595</v>
      </c>
      <c r="D10" s="172" t="s">
        <v>599</v>
      </c>
      <c r="E10" s="32" t="s">
        <v>947</v>
      </c>
    </row>
    <row r="11" spans="2:5" ht="313.5" x14ac:dyDescent="0.3">
      <c r="B11" s="163">
        <v>3.5</v>
      </c>
      <c r="C11" s="17" t="s">
        <v>596</v>
      </c>
      <c r="D11" s="172" t="s">
        <v>818</v>
      </c>
      <c r="E11" s="32" t="s">
        <v>948</v>
      </c>
    </row>
    <row r="12" spans="2:5" ht="409.6" thickBot="1" x14ac:dyDescent="0.35">
      <c r="B12" s="164">
        <v>3.6</v>
      </c>
      <c r="C12" s="14" t="s">
        <v>597</v>
      </c>
      <c r="D12" s="171" t="s">
        <v>817</v>
      </c>
      <c r="E12" s="13" t="s">
        <v>949</v>
      </c>
    </row>
    <row r="13" spans="2:5" ht="7.9" customHeight="1" thickTop="1" x14ac:dyDescent="0.3"/>
    <row r="14" spans="2:5" ht="24.4" customHeight="1" x14ac:dyDescent="0.3">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19"/>
  <sheetViews>
    <sheetView showGridLines="0" topLeftCell="C205" zoomScale="80" zoomScaleNormal="80" workbookViewId="0">
      <selection activeCell="H151" sqref="H151"/>
    </sheetView>
  </sheetViews>
  <sheetFormatPr defaultColWidth="8.7109375" defaultRowHeight="14.25" x14ac:dyDescent="0.25"/>
  <cols>
    <col min="1" max="1" width="6.28515625" style="37" customWidth="1"/>
    <col min="2" max="2" width="5.28515625" style="33" customWidth="1"/>
    <col min="3" max="3" width="20.7109375" style="34" customWidth="1"/>
    <col min="4" max="4" width="53.140625" style="35" customWidth="1"/>
    <col min="5" max="5" width="21.28515625" style="36" customWidth="1"/>
    <col min="6" max="6" width="81.28515625" style="37" customWidth="1"/>
    <col min="7" max="7" width="50.28515625" style="250" customWidth="1"/>
    <col min="8" max="8" width="123.7109375" style="37" customWidth="1"/>
    <col min="9" max="9" width="18.5703125" style="37" customWidth="1"/>
    <col min="10" max="10" width="17" style="37" customWidth="1"/>
    <col min="11" max="16384" width="8.7109375" style="37"/>
  </cols>
  <sheetData>
    <row r="2" spans="2:8" s="38" customFormat="1" ht="57" customHeight="1" x14ac:dyDescent="0.35">
      <c r="B2" s="319" t="s">
        <v>521</v>
      </c>
      <c r="C2" s="320"/>
      <c r="D2" s="320"/>
      <c r="E2" s="320"/>
      <c r="F2" s="320"/>
      <c r="G2" s="320"/>
      <c r="H2" s="320"/>
    </row>
    <row r="3" spans="2:8" s="38" customFormat="1" ht="125.65" customHeight="1" x14ac:dyDescent="0.35">
      <c r="B3" s="281" t="s">
        <v>921</v>
      </c>
      <c r="C3" s="272"/>
      <c r="D3" s="272"/>
      <c r="E3" s="272"/>
      <c r="F3" s="272"/>
      <c r="G3" s="272"/>
      <c r="H3" s="272"/>
    </row>
    <row r="4" spans="2:8" s="6" customFormat="1" ht="7.15" customHeight="1" x14ac:dyDescent="0.3">
      <c r="B4" s="39"/>
      <c r="C4" s="40"/>
      <c r="D4" s="40"/>
      <c r="E4" s="39"/>
      <c r="F4" s="40"/>
      <c r="G4" s="199"/>
      <c r="H4" s="40"/>
    </row>
    <row r="5" spans="2:8" ht="13.15" customHeight="1" x14ac:dyDescent="0.25">
      <c r="B5" s="41"/>
      <c r="C5" s="42"/>
      <c r="D5" s="42"/>
      <c r="E5" s="41"/>
      <c r="F5" s="42"/>
      <c r="G5" s="200"/>
      <c r="H5" s="42"/>
    </row>
    <row r="6" spans="2:8" s="44" customFormat="1" ht="33" customHeight="1" x14ac:dyDescent="0.3">
      <c r="B6" s="43" t="s">
        <v>1</v>
      </c>
      <c r="C6" s="43" t="s">
        <v>349</v>
      </c>
      <c r="D6" s="156" t="s">
        <v>531</v>
      </c>
      <c r="E6" s="165" t="s">
        <v>355</v>
      </c>
      <c r="F6" s="43" t="s">
        <v>532</v>
      </c>
      <c r="G6" s="201" t="s">
        <v>2</v>
      </c>
      <c r="H6" s="43" t="s">
        <v>354</v>
      </c>
    </row>
    <row r="7" spans="2:8" s="45" customFormat="1" ht="34.9" customHeight="1" x14ac:dyDescent="0.5">
      <c r="B7" s="321" t="s">
        <v>348</v>
      </c>
      <c r="C7" s="322"/>
      <c r="D7" s="322"/>
      <c r="E7" s="322"/>
      <c r="F7" s="322"/>
      <c r="G7" s="322"/>
      <c r="H7" s="323"/>
    </row>
    <row r="8" spans="2:8" ht="29.65" customHeight="1" x14ac:dyDescent="0.25">
      <c r="B8" s="46" t="s">
        <v>7</v>
      </c>
      <c r="C8" s="311" t="s">
        <v>533</v>
      </c>
      <c r="D8" s="282" t="s">
        <v>600</v>
      </c>
      <c r="E8" s="47" t="s">
        <v>356</v>
      </c>
      <c r="F8" s="285" t="s">
        <v>823</v>
      </c>
      <c r="G8" s="202">
        <v>16853534</v>
      </c>
      <c r="H8" s="285" t="s">
        <v>950</v>
      </c>
    </row>
    <row r="9" spans="2:8" ht="29.65" customHeight="1" x14ac:dyDescent="0.25">
      <c r="B9" s="46" t="s">
        <v>8</v>
      </c>
      <c r="C9" s="311"/>
      <c r="D9" s="282"/>
      <c r="E9" s="48" t="s">
        <v>357</v>
      </c>
      <c r="F9" s="285"/>
      <c r="G9" s="203">
        <v>7084070.3499999996</v>
      </c>
      <c r="H9" s="285"/>
    </row>
    <row r="10" spans="2:8" ht="29.65" customHeight="1" x14ac:dyDescent="0.25">
      <c r="B10" s="46" t="s">
        <v>9</v>
      </c>
      <c r="C10" s="311"/>
      <c r="D10" s="282"/>
      <c r="E10" s="49" t="s">
        <v>358</v>
      </c>
      <c r="F10" s="285"/>
      <c r="G10" s="204">
        <v>0</v>
      </c>
      <c r="H10" s="285"/>
    </row>
    <row r="11" spans="2:8" ht="29.65" customHeight="1" x14ac:dyDescent="0.25">
      <c r="B11" s="46" t="s">
        <v>10</v>
      </c>
      <c r="C11" s="311"/>
      <c r="D11" s="283"/>
      <c r="E11" s="50" t="s">
        <v>359</v>
      </c>
      <c r="F11" s="286"/>
      <c r="G11" s="205"/>
      <c r="H11" s="286"/>
    </row>
    <row r="12" spans="2:8" ht="28.5" x14ac:dyDescent="0.25">
      <c r="B12" s="46" t="s">
        <v>11</v>
      </c>
      <c r="C12" s="311"/>
      <c r="D12" s="51" t="s">
        <v>601</v>
      </c>
      <c r="E12" s="52" t="s">
        <v>12</v>
      </c>
      <c r="F12" s="53"/>
      <c r="G12" s="206">
        <v>2.4646997407748297E-2</v>
      </c>
      <c r="H12" s="53"/>
    </row>
    <row r="13" spans="2:8" ht="34.9" customHeight="1" x14ac:dyDescent="0.25">
      <c r="B13" s="46" t="s">
        <v>13</v>
      </c>
      <c r="C13" s="311"/>
      <c r="D13" s="287" t="s">
        <v>603</v>
      </c>
      <c r="E13" s="47" t="s">
        <v>356</v>
      </c>
      <c r="F13" s="284" t="s">
        <v>824</v>
      </c>
      <c r="G13" s="207">
        <v>0</v>
      </c>
      <c r="H13" s="284"/>
    </row>
    <row r="14" spans="2:8" ht="34.9" customHeight="1" x14ac:dyDescent="0.25">
      <c r="B14" s="46" t="s">
        <v>14</v>
      </c>
      <c r="C14" s="311"/>
      <c r="D14" s="282"/>
      <c r="E14" s="48" t="s">
        <v>357</v>
      </c>
      <c r="F14" s="285"/>
      <c r="G14" s="203">
        <v>0</v>
      </c>
      <c r="H14" s="285"/>
    </row>
    <row r="15" spans="2:8" ht="34.9" customHeight="1" x14ac:dyDescent="0.25">
      <c r="B15" s="46" t="s">
        <v>15</v>
      </c>
      <c r="C15" s="311"/>
      <c r="D15" s="282"/>
      <c r="E15" s="49" t="s">
        <v>358</v>
      </c>
      <c r="F15" s="285"/>
      <c r="G15" s="204">
        <v>0</v>
      </c>
      <c r="H15" s="285"/>
    </row>
    <row r="16" spans="2:8" ht="34.9" customHeight="1" x14ac:dyDescent="0.25">
      <c r="B16" s="46" t="s">
        <v>16</v>
      </c>
      <c r="C16" s="311"/>
      <c r="D16" s="283"/>
      <c r="E16" s="50" t="s">
        <v>359</v>
      </c>
      <c r="F16" s="286"/>
      <c r="G16" s="208"/>
      <c r="H16" s="286"/>
    </row>
    <row r="17" spans="2:8" ht="64.150000000000006" customHeight="1" x14ac:dyDescent="0.25">
      <c r="B17" s="46" t="s">
        <v>17</v>
      </c>
      <c r="C17" s="311"/>
      <c r="D17" s="51" t="s">
        <v>602</v>
      </c>
      <c r="E17" s="52" t="s">
        <v>12</v>
      </c>
      <c r="F17" s="53"/>
      <c r="G17" s="206">
        <v>0</v>
      </c>
      <c r="H17" s="53"/>
    </row>
    <row r="18" spans="2:8" ht="24" customHeight="1" x14ac:dyDescent="0.25">
      <c r="B18" s="46" t="s">
        <v>18</v>
      </c>
      <c r="C18" s="311"/>
      <c r="D18" s="282" t="s">
        <v>542</v>
      </c>
      <c r="E18" s="47" t="s">
        <v>356</v>
      </c>
      <c r="F18" s="285"/>
      <c r="G18" s="202">
        <v>26425090.954772245</v>
      </c>
      <c r="H18" s="285" t="s">
        <v>950</v>
      </c>
    </row>
    <row r="19" spans="2:8" ht="24" customHeight="1" x14ac:dyDescent="0.25">
      <c r="B19" s="46" t="s">
        <v>19</v>
      </c>
      <c r="C19" s="311"/>
      <c r="D19" s="282"/>
      <c r="E19" s="48" t="s">
        <v>357</v>
      </c>
      <c r="F19" s="285"/>
      <c r="G19" s="203">
        <v>3294814.1634396664</v>
      </c>
      <c r="H19" s="285"/>
    </row>
    <row r="20" spans="2:8" ht="24" customHeight="1" x14ac:dyDescent="0.25">
      <c r="B20" s="46" t="s">
        <v>20</v>
      </c>
      <c r="C20" s="311"/>
      <c r="D20" s="282"/>
      <c r="E20" s="49" t="s">
        <v>358</v>
      </c>
      <c r="F20" s="285"/>
      <c r="G20" s="204">
        <v>0</v>
      </c>
      <c r="H20" s="285"/>
    </row>
    <row r="21" spans="2:8" ht="24" customHeight="1" x14ac:dyDescent="0.25">
      <c r="B21" s="46" t="s">
        <v>21</v>
      </c>
      <c r="C21" s="311"/>
      <c r="D21" s="283"/>
      <c r="E21" s="50" t="s">
        <v>359</v>
      </c>
      <c r="F21" s="286"/>
      <c r="G21" s="205"/>
      <c r="H21" s="286"/>
    </row>
    <row r="22" spans="2:8" ht="28.5" x14ac:dyDescent="0.25">
      <c r="B22" s="46" t="s">
        <v>22</v>
      </c>
      <c r="C22" s="311"/>
      <c r="D22" s="51" t="s">
        <v>543</v>
      </c>
      <c r="E22" s="52" t="s">
        <v>23</v>
      </c>
      <c r="F22" s="53"/>
      <c r="G22" s="206">
        <v>2.211858863515806E-2</v>
      </c>
      <c r="H22" s="53"/>
    </row>
    <row r="23" spans="2:8" ht="25.9" customHeight="1" x14ac:dyDescent="0.25">
      <c r="B23" s="46" t="s">
        <v>24</v>
      </c>
      <c r="C23" s="311"/>
      <c r="D23" s="287" t="s">
        <v>604</v>
      </c>
      <c r="E23" s="47" t="s">
        <v>356</v>
      </c>
      <c r="F23" s="284"/>
      <c r="G23" s="207">
        <v>0</v>
      </c>
      <c r="H23" s="284"/>
    </row>
    <row r="24" spans="2:8" ht="25.9" customHeight="1" x14ac:dyDescent="0.25">
      <c r="B24" s="46" t="s">
        <v>25</v>
      </c>
      <c r="C24" s="311"/>
      <c r="D24" s="282"/>
      <c r="E24" s="48" t="s">
        <v>357</v>
      </c>
      <c r="F24" s="285"/>
      <c r="G24" s="203">
        <v>0</v>
      </c>
      <c r="H24" s="285"/>
    </row>
    <row r="25" spans="2:8" ht="25.9" customHeight="1" x14ac:dyDescent="0.25">
      <c r="B25" s="46" t="s">
        <v>26</v>
      </c>
      <c r="C25" s="311"/>
      <c r="D25" s="282"/>
      <c r="E25" s="49" t="s">
        <v>358</v>
      </c>
      <c r="F25" s="285"/>
      <c r="G25" s="204">
        <v>0</v>
      </c>
      <c r="H25" s="285"/>
    </row>
    <row r="26" spans="2:8" ht="30" customHeight="1" x14ac:dyDescent="0.25">
      <c r="B26" s="46" t="s">
        <v>27</v>
      </c>
      <c r="C26" s="311"/>
      <c r="D26" s="283"/>
      <c r="E26" s="50" t="s">
        <v>359</v>
      </c>
      <c r="F26" s="286"/>
      <c r="G26" s="205"/>
      <c r="H26" s="286"/>
    </row>
    <row r="27" spans="2:8" ht="72.400000000000006" customHeight="1" x14ac:dyDescent="0.25">
      <c r="B27" s="46" t="s">
        <v>28</v>
      </c>
      <c r="C27" s="311"/>
      <c r="D27" s="51" t="s">
        <v>605</v>
      </c>
      <c r="E27" s="52" t="s">
        <v>23</v>
      </c>
      <c r="F27" s="53"/>
      <c r="G27" s="206"/>
      <c r="H27" s="53"/>
    </row>
    <row r="28" spans="2:8" ht="128.25" x14ac:dyDescent="0.25">
      <c r="B28" s="46" t="s">
        <v>29</v>
      </c>
      <c r="C28" s="311"/>
      <c r="D28" s="54" t="s">
        <v>624</v>
      </c>
      <c r="E28" s="55" t="s">
        <v>356</v>
      </c>
      <c r="F28" s="81" t="s">
        <v>625</v>
      </c>
      <c r="G28" s="209"/>
      <c r="H28" s="56"/>
    </row>
    <row r="29" spans="2:8" ht="42.75" x14ac:dyDescent="0.25">
      <c r="B29" s="46" t="s">
        <v>30</v>
      </c>
      <c r="C29" s="311"/>
      <c r="D29" s="51" t="s">
        <v>541</v>
      </c>
      <c r="E29" s="52" t="s">
        <v>12</v>
      </c>
      <c r="F29" s="53"/>
      <c r="G29" s="210"/>
      <c r="H29" s="53"/>
    </row>
    <row r="30" spans="2:8" ht="156.75" x14ac:dyDescent="0.25">
      <c r="B30" s="46" t="s">
        <v>31</v>
      </c>
      <c r="C30" s="311"/>
      <c r="D30" s="54" t="s">
        <v>622</v>
      </c>
      <c r="E30" s="57" t="s">
        <v>356</v>
      </c>
      <c r="F30" s="81" t="s">
        <v>627</v>
      </c>
      <c r="G30" s="209"/>
      <c r="H30" s="56"/>
    </row>
    <row r="31" spans="2:8" ht="42.75" x14ac:dyDescent="0.25">
      <c r="B31" s="46" t="s">
        <v>32</v>
      </c>
      <c r="C31" s="311"/>
      <c r="D31" s="51" t="s">
        <v>562</v>
      </c>
      <c r="E31" s="52" t="s">
        <v>12</v>
      </c>
      <c r="F31" s="53"/>
      <c r="G31" s="210"/>
      <c r="H31" s="53"/>
    </row>
    <row r="32" spans="2:8" ht="42.75" x14ac:dyDescent="0.25">
      <c r="B32" s="46" t="s">
        <v>33</v>
      </c>
      <c r="C32" s="311"/>
      <c r="D32" s="54" t="s">
        <v>623</v>
      </c>
      <c r="E32" s="57" t="s">
        <v>356</v>
      </c>
      <c r="F32" s="81"/>
      <c r="G32" s="209"/>
      <c r="H32" s="56"/>
    </row>
    <row r="33" spans="2:9" ht="42.75" x14ac:dyDescent="0.25">
      <c r="B33" s="46" t="s">
        <v>34</v>
      </c>
      <c r="C33" s="311"/>
      <c r="D33" s="51" t="s">
        <v>825</v>
      </c>
      <c r="E33" s="52" t="s">
        <v>12</v>
      </c>
      <c r="F33" s="53"/>
      <c r="G33" s="210"/>
      <c r="H33" s="53"/>
    </row>
    <row r="34" spans="2:9" ht="99.75" x14ac:dyDescent="0.25">
      <c r="B34" s="46" t="s">
        <v>35</v>
      </c>
      <c r="C34" s="311"/>
      <c r="D34" s="54" t="s">
        <v>628</v>
      </c>
      <c r="E34" s="57" t="s">
        <v>12</v>
      </c>
      <c r="F34" s="56" t="s">
        <v>629</v>
      </c>
      <c r="G34" s="211">
        <v>2.2184856582270515E-3</v>
      </c>
      <c r="H34" s="56"/>
    </row>
    <row r="35" spans="2:9" ht="42.75" x14ac:dyDescent="0.25">
      <c r="B35" s="46" t="s">
        <v>36</v>
      </c>
      <c r="C35" s="311"/>
      <c r="D35" s="51" t="s">
        <v>563</v>
      </c>
      <c r="E35" s="52" t="s">
        <v>12</v>
      </c>
      <c r="F35" s="53" t="s">
        <v>826</v>
      </c>
      <c r="G35" s="212">
        <f>(G18+G19)/2241108000</f>
        <v>1.3261255199754724E-2</v>
      </c>
      <c r="H35" s="53"/>
    </row>
    <row r="36" spans="2:9" ht="55.5" customHeight="1" thickBot="1" x14ac:dyDescent="0.3">
      <c r="B36" s="46" t="s">
        <v>37</v>
      </c>
      <c r="C36" s="312"/>
      <c r="D36" s="58" t="s">
        <v>544</v>
      </c>
      <c r="E36" s="59" t="s">
        <v>12</v>
      </c>
      <c r="F36" s="60" t="s">
        <v>606</v>
      </c>
      <c r="G36" s="213"/>
      <c r="H36" s="60"/>
    </row>
    <row r="37" spans="2:9" ht="57.75" thickTop="1" x14ac:dyDescent="0.25">
      <c r="B37" s="46" t="s">
        <v>38</v>
      </c>
      <c r="C37" s="310" t="s">
        <v>360</v>
      </c>
      <c r="D37" s="61" t="s">
        <v>546</v>
      </c>
      <c r="E37" s="52" t="s">
        <v>40</v>
      </c>
      <c r="F37" s="53" t="s">
        <v>794</v>
      </c>
      <c r="G37" s="214">
        <v>273</v>
      </c>
      <c r="H37" s="53"/>
    </row>
    <row r="38" spans="2:9" ht="57" x14ac:dyDescent="0.25">
      <c r="B38" s="46" t="s">
        <v>39</v>
      </c>
      <c r="C38" s="311"/>
      <c r="D38" s="62" t="s">
        <v>545</v>
      </c>
      <c r="E38" s="57" t="s">
        <v>40</v>
      </c>
      <c r="F38" s="56" t="s">
        <v>795</v>
      </c>
      <c r="G38" s="215">
        <v>88</v>
      </c>
      <c r="H38" s="56"/>
    </row>
    <row r="39" spans="2:9" ht="71.25" x14ac:dyDescent="0.25">
      <c r="B39" s="46" t="s">
        <v>41</v>
      </c>
      <c r="C39" s="311"/>
      <c r="D39" s="61" t="s">
        <v>547</v>
      </c>
      <c r="E39" s="52" t="s">
        <v>40</v>
      </c>
      <c r="F39" s="53" t="s">
        <v>796</v>
      </c>
      <c r="G39" s="216">
        <v>213420</v>
      </c>
      <c r="H39" s="53"/>
    </row>
    <row r="40" spans="2:9" ht="186" thickBot="1" x14ac:dyDescent="0.3">
      <c r="B40" s="46" t="s">
        <v>42</v>
      </c>
      <c r="C40" s="311"/>
      <c r="D40" s="62" t="s">
        <v>798</v>
      </c>
      <c r="E40" s="57" t="s">
        <v>40</v>
      </c>
      <c r="F40" s="56" t="s">
        <v>797</v>
      </c>
      <c r="G40" s="217">
        <f>G37+G38+G39</f>
        <v>213781</v>
      </c>
      <c r="H40" s="60" t="s">
        <v>951</v>
      </c>
    </row>
    <row r="41" spans="2:9" ht="57.75" thickTop="1" x14ac:dyDescent="0.25">
      <c r="B41" s="46" t="s">
        <v>43</v>
      </c>
      <c r="C41" s="311"/>
      <c r="D41" s="61" t="s">
        <v>564</v>
      </c>
      <c r="E41" s="52" t="s">
        <v>40</v>
      </c>
      <c r="F41" s="53" t="s">
        <v>799</v>
      </c>
      <c r="G41" s="218">
        <f>G39</f>
        <v>213420</v>
      </c>
      <c r="H41" s="53"/>
    </row>
    <row r="42" spans="2:9" ht="57" x14ac:dyDescent="0.25">
      <c r="B42" s="46" t="s">
        <v>44</v>
      </c>
      <c r="C42" s="311"/>
      <c r="D42" s="62" t="s">
        <v>384</v>
      </c>
      <c r="E42" s="57" t="s">
        <v>45</v>
      </c>
      <c r="F42" s="63" t="s">
        <v>827</v>
      </c>
      <c r="G42" s="253">
        <f>(G37+G38)/88</f>
        <v>4.1022727272727275</v>
      </c>
      <c r="H42" s="251">
        <v>88652000</v>
      </c>
    </row>
    <row r="43" spans="2:9" ht="71.25" x14ac:dyDescent="0.25">
      <c r="B43" s="46" t="s">
        <v>46</v>
      </c>
      <c r="C43" s="311"/>
      <c r="D43" s="61" t="s">
        <v>385</v>
      </c>
      <c r="E43" s="52" t="s">
        <v>45</v>
      </c>
      <c r="F43" s="53" t="s">
        <v>828</v>
      </c>
      <c r="G43" s="254">
        <f>G39/1645</f>
        <v>129.73860182370819</v>
      </c>
      <c r="H43" s="196">
        <v>1645420000</v>
      </c>
    </row>
    <row r="44" spans="2:9" ht="71.25" x14ac:dyDescent="0.25">
      <c r="B44" s="46" t="s">
        <v>47</v>
      </c>
      <c r="C44" s="311"/>
      <c r="D44" s="62" t="s">
        <v>829</v>
      </c>
      <c r="E44" s="57" t="s">
        <v>12</v>
      </c>
      <c r="F44" s="63" t="s">
        <v>804</v>
      </c>
      <c r="G44" s="219">
        <f>844063789/1645420000</f>
        <v>0.51297771328900832</v>
      </c>
      <c r="H44" s="56"/>
    </row>
    <row r="45" spans="2:9" ht="42.75" x14ac:dyDescent="0.25">
      <c r="B45" s="46" t="s">
        <v>48</v>
      </c>
      <c r="C45" s="311"/>
      <c r="D45" s="61" t="s">
        <v>800</v>
      </c>
      <c r="E45" s="52" t="s">
        <v>12</v>
      </c>
      <c r="F45" s="53" t="s">
        <v>802</v>
      </c>
      <c r="G45" s="220" t="s">
        <v>962</v>
      </c>
      <c r="H45" s="53" t="s">
        <v>961</v>
      </c>
    </row>
    <row r="46" spans="2:9" ht="57.75" thickBot="1" x14ac:dyDescent="0.3">
      <c r="B46" s="46" t="s">
        <v>49</v>
      </c>
      <c r="C46" s="312"/>
      <c r="D46" s="64" t="s">
        <v>801</v>
      </c>
      <c r="E46" s="59" t="s">
        <v>12</v>
      </c>
      <c r="F46" s="60" t="s">
        <v>803</v>
      </c>
      <c r="G46" s="221">
        <v>0.03</v>
      </c>
      <c r="H46" s="60" t="s">
        <v>961</v>
      </c>
    </row>
    <row r="47" spans="2:9" ht="114" customHeight="1" thickTop="1" x14ac:dyDescent="0.25">
      <c r="B47" s="46" t="s">
        <v>50</v>
      </c>
      <c r="C47" s="310" t="s">
        <v>786</v>
      </c>
      <c r="D47" s="62" t="s">
        <v>386</v>
      </c>
      <c r="E47" s="57" t="s">
        <v>787</v>
      </c>
      <c r="F47" s="56" t="s">
        <v>790</v>
      </c>
      <c r="G47" s="210" t="s">
        <v>927</v>
      </c>
      <c r="H47" s="53"/>
      <c r="I47" s="197"/>
    </row>
    <row r="48" spans="2:9" ht="114" x14ac:dyDescent="0.25">
      <c r="B48" s="46" t="s">
        <v>51</v>
      </c>
      <c r="C48" s="311"/>
      <c r="D48" s="62" t="s">
        <v>387</v>
      </c>
      <c r="E48" s="57" t="s">
        <v>12</v>
      </c>
      <c r="F48" s="56" t="s">
        <v>830</v>
      </c>
      <c r="G48" s="215"/>
      <c r="H48" s="56"/>
      <c r="I48" s="198"/>
    </row>
    <row r="49" spans="2:8" ht="57" x14ac:dyDescent="0.25">
      <c r="B49" s="46" t="s">
        <v>52</v>
      </c>
      <c r="C49" s="311"/>
      <c r="D49" s="62" t="s">
        <v>788</v>
      </c>
      <c r="E49" s="57" t="s">
        <v>53</v>
      </c>
      <c r="F49" s="56" t="s">
        <v>831</v>
      </c>
      <c r="G49" s="252">
        <f>135808/665</f>
        <v>204.22255639097745</v>
      </c>
      <c r="H49" s="53"/>
    </row>
    <row r="50" spans="2:8" ht="409.5" customHeight="1" thickBot="1" x14ac:dyDescent="0.3">
      <c r="B50" s="46" t="s">
        <v>54</v>
      </c>
      <c r="C50" s="311"/>
      <c r="D50" s="64" t="s">
        <v>548</v>
      </c>
      <c r="E50" s="59" t="s">
        <v>12</v>
      </c>
      <c r="F50" s="60" t="s">
        <v>789</v>
      </c>
      <c r="G50" s="213"/>
      <c r="H50" s="60" t="s">
        <v>963</v>
      </c>
    </row>
    <row r="51" spans="2:8" ht="43.5" thickTop="1" x14ac:dyDescent="0.25">
      <c r="B51" s="46" t="s">
        <v>55</v>
      </c>
      <c r="C51" s="310" t="s">
        <v>361</v>
      </c>
      <c r="D51" s="62" t="s">
        <v>549</v>
      </c>
      <c r="E51" s="57" t="s">
        <v>785</v>
      </c>
      <c r="F51" s="56" t="s">
        <v>832</v>
      </c>
      <c r="G51" s="252">
        <v>6560.5631000000003</v>
      </c>
      <c r="H51" s="53"/>
    </row>
    <row r="52" spans="2:8" ht="85.5" x14ac:dyDescent="0.25">
      <c r="B52" s="46" t="s">
        <v>56</v>
      </c>
      <c r="C52" s="311"/>
      <c r="D52" s="62" t="s">
        <v>565</v>
      </c>
      <c r="E52" s="57" t="s">
        <v>57</v>
      </c>
      <c r="F52" s="56" t="s">
        <v>833</v>
      </c>
      <c r="G52" s="266">
        <f>G51/667</f>
        <v>9.8359266866566717</v>
      </c>
      <c r="H52" s="56"/>
    </row>
    <row r="53" spans="2:8" ht="72" thickBot="1" x14ac:dyDescent="0.3">
      <c r="B53" s="46" t="s">
        <v>58</v>
      </c>
      <c r="C53" s="311"/>
      <c r="D53" s="64" t="s">
        <v>551</v>
      </c>
      <c r="E53" s="59" t="s">
        <v>12</v>
      </c>
      <c r="F53" s="60" t="s">
        <v>834</v>
      </c>
      <c r="G53" s="222"/>
      <c r="H53" s="65"/>
    </row>
    <row r="54" spans="2:8" ht="43.5" thickTop="1" x14ac:dyDescent="0.25">
      <c r="B54" s="46" t="s">
        <v>59</v>
      </c>
      <c r="C54" s="310" t="s">
        <v>362</v>
      </c>
      <c r="D54" s="62" t="s">
        <v>462</v>
      </c>
      <c r="E54" s="57" t="s">
        <v>783</v>
      </c>
      <c r="F54" s="56" t="s">
        <v>791</v>
      </c>
      <c r="G54" s="215"/>
      <c r="H54" s="56"/>
    </row>
    <row r="55" spans="2:8" ht="85.5" x14ac:dyDescent="0.25">
      <c r="B55" s="46" t="s">
        <v>60</v>
      </c>
      <c r="C55" s="311"/>
      <c r="D55" s="62" t="s">
        <v>607</v>
      </c>
      <c r="E55" s="57" t="s">
        <v>61</v>
      </c>
      <c r="F55" s="56" t="s">
        <v>835</v>
      </c>
      <c r="G55" s="223"/>
      <c r="H55" s="68"/>
    </row>
    <row r="56" spans="2:8" ht="71.25" x14ac:dyDescent="0.25">
      <c r="B56" s="46" t="s">
        <v>62</v>
      </c>
      <c r="C56" s="311"/>
      <c r="D56" s="62" t="s">
        <v>550</v>
      </c>
      <c r="E56" s="57" t="s">
        <v>12</v>
      </c>
      <c r="F56" s="56" t="s">
        <v>836</v>
      </c>
      <c r="G56" s="215"/>
      <c r="H56" s="56"/>
    </row>
    <row r="57" spans="2:8" ht="28.5" x14ac:dyDescent="0.25">
      <c r="B57" s="46" t="s">
        <v>63</v>
      </c>
      <c r="C57" s="313"/>
      <c r="D57" s="62" t="s">
        <v>495</v>
      </c>
      <c r="E57" s="57" t="s">
        <v>784</v>
      </c>
      <c r="F57" s="56" t="s">
        <v>792</v>
      </c>
      <c r="G57" s="68">
        <v>21559</v>
      </c>
      <c r="H57" s="68"/>
    </row>
    <row r="58" spans="2:8" ht="85.5" x14ac:dyDescent="0.25">
      <c r="B58" s="46" t="s">
        <v>64</v>
      </c>
      <c r="C58" s="313"/>
      <c r="D58" s="62" t="s">
        <v>496</v>
      </c>
      <c r="E58" s="57" t="s">
        <v>61</v>
      </c>
      <c r="F58" s="56" t="s">
        <v>837</v>
      </c>
      <c r="G58" s="266">
        <f>G57/667</f>
        <v>32.322338830584705</v>
      </c>
      <c r="H58" s="56"/>
    </row>
    <row r="59" spans="2:8" ht="57" x14ac:dyDescent="0.25">
      <c r="B59" s="46" t="s">
        <v>65</v>
      </c>
      <c r="C59" s="313"/>
      <c r="D59" s="62" t="s">
        <v>552</v>
      </c>
      <c r="E59" s="57" t="s">
        <v>363</v>
      </c>
      <c r="F59" s="56" t="s">
        <v>838</v>
      </c>
      <c r="G59" s="223" t="s">
        <v>924</v>
      </c>
      <c r="H59" s="68" t="s">
        <v>964</v>
      </c>
    </row>
    <row r="60" spans="2:8" ht="42.75" x14ac:dyDescent="0.25">
      <c r="B60" s="46" t="s">
        <v>67</v>
      </c>
      <c r="C60" s="313"/>
      <c r="D60" s="62" t="s">
        <v>608</v>
      </c>
      <c r="E60" s="57" t="s">
        <v>784</v>
      </c>
      <c r="F60" s="56" t="s">
        <v>793</v>
      </c>
      <c r="G60" s="215"/>
      <c r="H60" s="56"/>
    </row>
    <row r="61" spans="2:8" ht="42.75" x14ac:dyDescent="0.25">
      <c r="B61" s="46" t="s">
        <v>68</v>
      </c>
      <c r="C61" s="313"/>
      <c r="D61" s="62" t="s">
        <v>609</v>
      </c>
      <c r="E61" s="57" t="s">
        <v>61</v>
      </c>
      <c r="F61" s="56" t="s">
        <v>610</v>
      </c>
      <c r="G61" s="223"/>
      <c r="H61" s="68"/>
    </row>
    <row r="62" spans="2:8" ht="86.25" thickBot="1" x14ac:dyDescent="0.3">
      <c r="B62" s="46" t="s">
        <v>69</v>
      </c>
      <c r="C62" s="314"/>
      <c r="D62" s="255" t="s">
        <v>566</v>
      </c>
      <c r="E62" s="59" t="s">
        <v>363</v>
      </c>
      <c r="F62" s="60" t="s">
        <v>839</v>
      </c>
      <c r="G62" s="213" t="s">
        <v>924</v>
      </c>
      <c r="H62" s="60"/>
    </row>
    <row r="63" spans="2:8" ht="257.25" thickTop="1" x14ac:dyDescent="0.25">
      <c r="B63" s="46" t="s">
        <v>70</v>
      </c>
      <c r="C63" s="310" t="s">
        <v>611</v>
      </c>
      <c r="D63" s="66" t="s">
        <v>805</v>
      </c>
      <c r="E63" s="67" t="s">
        <v>363</v>
      </c>
      <c r="F63" s="68" t="s">
        <v>840</v>
      </c>
      <c r="G63" s="223" t="s">
        <v>924</v>
      </c>
      <c r="H63" s="68" t="s">
        <v>966</v>
      </c>
    </row>
    <row r="64" spans="2:8" ht="28.5" x14ac:dyDescent="0.25">
      <c r="B64" s="46" t="s">
        <v>71</v>
      </c>
      <c r="C64" s="311"/>
      <c r="D64" s="62" t="s">
        <v>553</v>
      </c>
      <c r="E64" s="57" t="s">
        <v>363</v>
      </c>
      <c r="F64" s="56" t="s">
        <v>841</v>
      </c>
      <c r="G64" s="215" t="s">
        <v>924</v>
      </c>
      <c r="H64" s="56"/>
    </row>
    <row r="65" spans="2:8" ht="71.25" x14ac:dyDescent="0.25">
      <c r="B65" s="46" t="s">
        <v>72</v>
      </c>
      <c r="C65" s="311"/>
      <c r="D65" s="66" t="s">
        <v>911</v>
      </c>
      <c r="E65" s="67" t="s">
        <v>363</v>
      </c>
      <c r="F65" s="68" t="s">
        <v>914</v>
      </c>
      <c r="G65" s="223" t="s">
        <v>924</v>
      </c>
      <c r="H65" s="68"/>
    </row>
    <row r="66" spans="2:8" ht="42.75" x14ac:dyDescent="0.25">
      <c r="B66" s="46" t="s">
        <v>73</v>
      </c>
      <c r="C66" s="311"/>
      <c r="D66" s="62" t="s">
        <v>806</v>
      </c>
      <c r="E66" s="57" t="s">
        <v>363</v>
      </c>
      <c r="F66" s="56" t="s">
        <v>842</v>
      </c>
      <c r="G66" s="215" t="s">
        <v>924</v>
      </c>
      <c r="H66" s="56"/>
    </row>
    <row r="67" spans="2:8" ht="28.5" x14ac:dyDescent="0.25">
      <c r="B67" s="46" t="s">
        <v>74</v>
      </c>
      <c r="C67" s="311"/>
      <c r="D67" s="66" t="s">
        <v>554</v>
      </c>
      <c r="E67" s="67" t="s">
        <v>363</v>
      </c>
      <c r="F67" s="68" t="s">
        <v>843</v>
      </c>
      <c r="G67" s="223" t="s">
        <v>924</v>
      </c>
      <c r="H67" s="68"/>
    </row>
    <row r="68" spans="2:8" ht="28.5" x14ac:dyDescent="0.25">
      <c r="B68" s="46" t="s">
        <v>75</v>
      </c>
      <c r="C68" s="311"/>
      <c r="D68" s="62" t="s">
        <v>807</v>
      </c>
      <c r="E68" s="57" t="s">
        <v>363</v>
      </c>
      <c r="F68" s="56" t="s">
        <v>910</v>
      </c>
      <c r="G68" s="215" t="s">
        <v>924</v>
      </c>
      <c r="H68" s="56"/>
    </row>
    <row r="69" spans="2:8" ht="42.75" x14ac:dyDescent="0.25">
      <c r="B69" s="46" t="s">
        <v>76</v>
      </c>
      <c r="C69" s="311"/>
      <c r="D69" s="66" t="s">
        <v>808</v>
      </c>
      <c r="E69" s="67" t="s">
        <v>363</v>
      </c>
      <c r="F69" s="68" t="s">
        <v>913</v>
      </c>
      <c r="G69" s="223" t="s">
        <v>925</v>
      </c>
      <c r="H69" s="68"/>
    </row>
    <row r="70" spans="2:8" ht="42.75" x14ac:dyDescent="0.25">
      <c r="B70" s="46" t="s">
        <v>77</v>
      </c>
      <c r="C70" s="311"/>
      <c r="D70" s="62" t="s">
        <v>809</v>
      </c>
      <c r="E70" s="57" t="s">
        <v>363</v>
      </c>
      <c r="F70" s="56" t="s">
        <v>844</v>
      </c>
      <c r="G70" s="215" t="s">
        <v>925</v>
      </c>
      <c r="H70" s="56"/>
    </row>
    <row r="71" spans="2:8" ht="42.75" x14ac:dyDescent="0.25">
      <c r="B71" s="46" t="s">
        <v>78</v>
      </c>
      <c r="C71" s="311"/>
      <c r="D71" s="66" t="s">
        <v>555</v>
      </c>
      <c r="E71" s="67" t="s">
        <v>363</v>
      </c>
      <c r="F71" s="68" t="s">
        <v>845</v>
      </c>
      <c r="G71" s="223" t="s">
        <v>925</v>
      </c>
      <c r="H71" s="68"/>
    </row>
    <row r="72" spans="2:8" ht="29.25" thickBot="1" x14ac:dyDescent="0.3">
      <c r="B72" s="46" t="s">
        <v>912</v>
      </c>
      <c r="C72" s="315"/>
      <c r="D72" s="175" t="s">
        <v>810</v>
      </c>
      <c r="E72" s="176" t="s">
        <v>363</v>
      </c>
      <c r="F72" s="177" t="s">
        <v>846</v>
      </c>
      <c r="G72" s="224" t="s">
        <v>925</v>
      </c>
      <c r="H72" s="177"/>
    </row>
    <row r="73" spans="2:8" x14ac:dyDescent="0.25">
      <c r="B73" s="69"/>
      <c r="C73" s="70"/>
      <c r="D73" s="71"/>
      <c r="E73" s="72"/>
      <c r="F73" s="73"/>
      <c r="G73" s="225"/>
      <c r="H73" s="74"/>
    </row>
    <row r="74" spans="2:8" ht="26.25" x14ac:dyDescent="0.25">
      <c r="B74" s="316" t="s">
        <v>351</v>
      </c>
      <c r="C74" s="317"/>
      <c r="D74" s="317"/>
      <c r="E74" s="317"/>
      <c r="F74" s="317"/>
      <c r="G74" s="317"/>
      <c r="H74" s="318"/>
    </row>
    <row r="75" spans="2:8" ht="28.5" customHeight="1" x14ac:dyDescent="0.25">
      <c r="B75" s="46" t="s">
        <v>79</v>
      </c>
      <c r="C75" s="296" t="s">
        <v>620</v>
      </c>
      <c r="D75" s="282" t="s">
        <v>556</v>
      </c>
      <c r="E75" s="47" t="s">
        <v>356</v>
      </c>
      <c r="F75" s="285" t="s">
        <v>847</v>
      </c>
      <c r="G75" s="226"/>
      <c r="H75" s="285" t="s">
        <v>952</v>
      </c>
    </row>
    <row r="76" spans="2:8" ht="28.5" customHeight="1" x14ac:dyDescent="0.25">
      <c r="B76" s="46" t="s">
        <v>80</v>
      </c>
      <c r="C76" s="296"/>
      <c r="D76" s="282"/>
      <c r="E76" s="48" t="s">
        <v>357</v>
      </c>
      <c r="F76" s="285"/>
      <c r="G76" s="227"/>
      <c r="H76" s="285"/>
    </row>
    <row r="77" spans="2:8" ht="28.5" customHeight="1" x14ac:dyDescent="0.25">
      <c r="B77" s="46" t="s">
        <v>81</v>
      </c>
      <c r="C77" s="296"/>
      <c r="D77" s="282"/>
      <c r="E77" s="49" t="s">
        <v>358</v>
      </c>
      <c r="F77" s="285"/>
      <c r="G77" s="228"/>
      <c r="H77" s="285"/>
    </row>
    <row r="78" spans="2:8" ht="28.5" customHeight="1" x14ac:dyDescent="0.25">
      <c r="B78" s="46" t="s">
        <v>82</v>
      </c>
      <c r="C78" s="296"/>
      <c r="D78" s="283"/>
      <c r="E78" s="50" t="s">
        <v>359</v>
      </c>
      <c r="F78" s="286"/>
      <c r="G78" s="208"/>
      <c r="H78" s="286"/>
    </row>
    <row r="79" spans="2:8" ht="67.900000000000006" customHeight="1" x14ac:dyDescent="0.25">
      <c r="B79" s="46" t="s">
        <v>83</v>
      </c>
      <c r="C79" s="296"/>
      <c r="D79" s="75" t="s">
        <v>557</v>
      </c>
      <c r="E79" s="76" t="s">
        <v>12</v>
      </c>
      <c r="F79" s="77"/>
      <c r="G79" s="229"/>
      <c r="H79" s="77"/>
    </row>
    <row r="80" spans="2:8" ht="35.65" customHeight="1" x14ac:dyDescent="0.25">
      <c r="B80" s="46" t="s">
        <v>84</v>
      </c>
      <c r="C80" s="296"/>
      <c r="D80" s="287" t="s">
        <v>612</v>
      </c>
      <c r="E80" s="47" t="s">
        <v>356</v>
      </c>
      <c r="F80" s="284" t="s">
        <v>848</v>
      </c>
      <c r="G80" s="230"/>
      <c r="H80" s="284"/>
    </row>
    <row r="81" spans="2:8" ht="35.65" customHeight="1" x14ac:dyDescent="0.25">
      <c r="B81" s="46" t="s">
        <v>85</v>
      </c>
      <c r="C81" s="296"/>
      <c r="D81" s="282"/>
      <c r="E81" s="48" t="s">
        <v>357</v>
      </c>
      <c r="F81" s="285"/>
      <c r="G81" s="227"/>
      <c r="H81" s="285"/>
    </row>
    <row r="82" spans="2:8" ht="35.65" customHeight="1" x14ac:dyDescent="0.25">
      <c r="B82" s="46" t="s">
        <v>86</v>
      </c>
      <c r="C82" s="296"/>
      <c r="D82" s="282"/>
      <c r="E82" s="49" t="s">
        <v>358</v>
      </c>
      <c r="F82" s="285"/>
      <c r="G82" s="228"/>
      <c r="H82" s="285"/>
    </row>
    <row r="83" spans="2:8" ht="35.65" customHeight="1" x14ac:dyDescent="0.25">
      <c r="B83" s="46" t="s">
        <v>87</v>
      </c>
      <c r="C83" s="296"/>
      <c r="D83" s="283"/>
      <c r="E83" s="50" t="s">
        <v>359</v>
      </c>
      <c r="F83" s="286"/>
      <c r="G83" s="208"/>
      <c r="H83" s="286"/>
    </row>
    <row r="84" spans="2:8" ht="64.150000000000006" customHeight="1" x14ac:dyDescent="0.25">
      <c r="B84" s="46" t="s">
        <v>88</v>
      </c>
      <c r="C84" s="296"/>
      <c r="D84" s="75" t="s">
        <v>613</v>
      </c>
      <c r="E84" s="76" t="s">
        <v>12</v>
      </c>
      <c r="F84" s="77"/>
      <c r="G84" s="229"/>
      <c r="H84" s="77"/>
    </row>
    <row r="85" spans="2:8" ht="31.9" customHeight="1" x14ac:dyDescent="0.25">
      <c r="B85" s="46" t="s">
        <v>89</v>
      </c>
      <c r="C85" s="296"/>
      <c r="D85" s="282" t="s">
        <v>558</v>
      </c>
      <c r="E85" s="47" t="s">
        <v>356</v>
      </c>
      <c r="F85" s="285" t="s">
        <v>849</v>
      </c>
      <c r="G85" s="226"/>
      <c r="H85" s="285"/>
    </row>
    <row r="86" spans="2:8" ht="31.9" customHeight="1" x14ac:dyDescent="0.25">
      <c r="B86" s="46" t="s">
        <v>90</v>
      </c>
      <c r="C86" s="296"/>
      <c r="D86" s="282"/>
      <c r="E86" s="48" t="s">
        <v>357</v>
      </c>
      <c r="F86" s="285"/>
      <c r="G86" s="227"/>
      <c r="H86" s="285"/>
    </row>
    <row r="87" spans="2:8" ht="31.9" customHeight="1" x14ac:dyDescent="0.25">
      <c r="B87" s="46" t="s">
        <v>91</v>
      </c>
      <c r="C87" s="296"/>
      <c r="D87" s="282"/>
      <c r="E87" s="49" t="s">
        <v>358</v>
      </c>
      <c r="F87" s="285"/>
      <c r="G87" s="228"/>
      <c r="H87" s="285"/>
    </row>
    <row r="88" spans="2:8" ht="31.9" customHeight="1" x14ac:dyDescent="0.25">
      <c r="B88" s="46" t="s">
        <v>92</v>
      </c>
      <c r="C88" s="296"/>
      <c r="D88" s="283"/>
      <c r="E88" s="50" t="s">
        <v>359</v>
      </c>
      <c r="F88" s="286"/>
      <c r="G88" s="208"/>
      <c r="H88" s="286"/>
    </row>
    <row r="89" spans="2:8" ht="28.5" x14ac:dyDescent="0.25">
      <c r="B89" s="46" t="s">
        <v>93</v>
      </c>
      <c r="C89" s="296"/>
      <c r="D89" s="75" t="s">
        <v>559</v>
      </c>
      <c r="E89" s="76" t="s">
        <v>12</v>
      </c>
      <c r="F89" s="77"/>
      <c r="G89" s="229"/>
      <c r="H89" s="77"/>
    </row>
    <row r="90" spans="2:8" ht="34.5" customHeight="1" x14ac:dyDescent="0.25">
      <c r="B90" s="46" t="s">
        <v>94</v>
      </c>
      <c r="C90" s="296"/>
      <c r="D90" s="287" t="s">
        <v>614</v>
      </c>
      <c r="E90" s="47" t="s">
        <v>356</v>
      </c>
      <c r="F90" s="284" t="s">
        <v>850</v>
      </c>
      <c r="G90" s="230"/>
      <c r="H90" s="284"/>
    </row>
    <row r="91" spans="2:8" ht="34.5" customHeight="1" x14ac:dyDescent="0.25">
      <c r="B91" s="46" t="s">
        <v>95</v>
      </c>
      <c r="C91" s="296"/>
      <c r="D91" s="282"/>
      <c r="E91" s="48" t="s">
        <v>357</v>
      </c>
      <c r="F91" s="285"/>
      <c r="G91" s="227"/>
      <c r="H91" s="285"/>
    </row>
    <row r="92" spans="2:8" ht="34.5" customHeight="1" x14ac:dyDescent="0.25">
      <c r="B92" s="46" t="s">
        <v>96</v>
      </c>
      <c r="C92" s="296"/>
      <c r="D92" s="282"/>
      <c r="E92" s="49" t="s">
        <v>358</v>
      </c>
      <c r="F92" s="285"/>
      <c r="G92" s="228"/>
      <c r="H92" s="285"/>
    </row>
    <row r="93" spans="2:8" ht="34.5" customHeight="1" x14ac:dyDescent="0.25">
      <c r="B93" s="46" t="s">
        <v>97</v>
      </c>
      <c r="C93" s="296"/>
      <c r="D93" s="283"/>
      <c r="E93" s="50" t="s">
        <v>359</v>
      </c>
      <c r="F93" s="286"/>
      <c r="G93" s="208"/>
      <c r="H93" s="286"/>
    </row>
    <row r="94" spans="2:8" ht="64.150000000000006" customHeight="1" x14ac:dyDescent="0.25">
      <c r="B94" s="46" t="s">
        <v>98</v>
      </c>
      <c r="C94" s="296"/>
      <c r="D94" s="75" t="s">
        <v>619</v>
      </c>
      <c r="E94" s="76" t="s">
        <v>12</v>
      </c>
      <c r="F94" s="77"/>
      <c r="G94" s="229"/>
      <c r="H94" s="77"/>
    </row>
    <row r="95" spans="2:8" ht="21.4" customHeight="1" x14ac:dyDescent="0.25">
      <c r="B95" s="46" t="s">
        <v>99</v>
      </c>
      <c r="C95" s="296"/>
      <c r="D95" s="282" t="s">
        <v>560</v>
      </c>
      <c r="E95" s="47" t="s">
        <v>356</v>
      </c>
      <c r="F95" s="285" t="s">
        <v>621</v>
      </c>
      <c r="G95" s="202">
        <v>65097268.629999995</v>
      </c>
      <c r="H95" s="285"/>
    </row>
    <row r="96" spans="2:8" ht="21.4" customHeight="1" x14ac:dyDescent="0.25">
      <c r="B96" s="46" t="s">
        <v>100</v>
      </c>
      <c r="C96" s="296"/>
      <c r="D96" s="282"/>
      <c r="E96" s="48" t="s">
        <v>357</v>
      </c>
      <c r="F96" s="285"/>
      <c r="G96" s="203">
        <v>89173674.348499998</v>
      </c>
      <c r="H96" s="285"/>
    </row>
    <row r="97" spans="2:8" ht="21.4" customHeight="1" x14ac:dyDescent="0.25">
      <c r="B97" s="46" t="s">
        <v>101</v>
      </c>
      <c r="C97" s="296"/>
      <c r="D97" s="282"/>
      <c r="E97" s="49" t="s">
        <v>358</v>
      </c>
      <c r="F97" s="285"/>
      <c r="G97" s="204">
        <v>29388087.503400002</v>
      </c>
      <c r="H97" s="285"/>
    </row>
    <row r="98" spans="2:8" ht="21.4" customHeight="1" x14ac:dyDescent="0.25">
      <c r="B98" s="46" t="s">
        <v>102</v>
      </c>
      <c r="C98" s="296"/>
      <c r="D98" s="283"/>
      <c r="E98" s="50" t="s">
        <v>359</v>
      </c>
      <c r="F98" s="286"/>
      <c r="G98" s="205"/>
      <c r="H98" s="286"/>
    </row>
    <row r="99" spans="2:8" ht="42.75" x14ac:dyDescent="0.25">
      <c r="B99" s="46" t="s">
        <v>103</v>
      </c>
      <c r="C99" s="296"/>
      <c r="D99" s="75" t="s">
        <v>561</v>
      </c>
      <c r="E99" s="76" t="s">
        <v>12</v>
      </c>
      <c r="F99" s="77"/>
      <c r="G99" s="231">
        <v>0.17474794810512187</v>
      </c>
      <c r="H99" s="77"/>
    </row>
    <row r="100" spans="2:8" x14ac:dyDescent="0.25">
      <c r="B100" s="46" t="s">
        <v>104</v>
      </c>
      <c r="C100" s="296"/>
      <c r="D100" s="282" t="s">
        <v>567</v>
      </c>
      <c r="E100" s="47" t="s">
        <v>356</v>
      </c>
      <c r="F100" s="284"/>
      <c r="G100" s="226"/>
      <c r="H100" s="284"/>
    </row>
    <row r="101" spans="2:8" x14ac:dyDescent="0.25">
      <c r="B101" s="46" t="s">
        <v>105</v>
      </c>
      <c r="C101" s="296"/>
      <c r="D101" s="282"/>
      <c r="E101" s="48" t="s">
        <v>357</v>
      </c>
      <c r="F101" s="285"/>
      <c r="G101" s="227"/>
      <c r="H101" s="285"/>
    </row>
    <row r="102" spans="2:8" x14ac:dyDescent="0.25">
      <c r="B102" s="46" t="s">
        <v>106</v>
      </c>
      <c r="C102" s="296"/>
      <c r="D102" s="282"/>
      <c r="E102" s="49" t="s">
        <v>358</v>
      </c>
      <c r="F102" s="285"/>
      <c r="G102" s="228"/>
      <c r="H102" s="285"/>
    </row>
    <row r="103" spans="2:8" x14ac:dyDescent="0.25">
      <c r="B103" s="46" t="s">
        <v>107</v>
      </c>
      <c r="C103" s="296"/>
      <c r="D103" s="283"/>
      <c r="E103" s="50" t="s">
        <v>359</v>
      </c>
      <c r="F103" s="286"/>
      <c r="G103" s="208"/>
      <c r="H103" s="286"/>
    </row>
    <row r="104" spans="2:8" ht="48" customHeight="1" x14ac:dyDescent="0.25">
      <c r="B104" s="46" t="s">
        <v>108</v>
      </c>
      <c r="C104" s="296"/>
      <c r="D104" s="75" t="s">
        <v>568</v>
      </c>
      <c r="E104" s="76" t="s">
        <v>23</v>
      </c>
      <c r="F104" s="77"/>
      <c r="G104" s="229"/>
      <c r="H104" s="77"/>
    </row>
    <row r="105" spans="2:8" x14ac:dyDescent="0.25">
      <c r="B105" s="46" t="s">
        <v>109</v>
      </c>
      <c r="C105" s="296"/>
      <c r="D105" s="287" t="s">
        <v>615</v>
      </c>
      <c r="E105" s="47" t="s">
        <v>356</v>
      </c>
      <c r="F105" s="284"/>
      <c r="G105" s="230"/>
      <c r="H105" s="284"/>
    </row>
    <row r="106" spans="2:8" x14ac:dyDescent="0.25">
      <c r="B106" s="46" t="s">
        <v>110</v>
      </c>
      <c r="C106" s="296"/>
      <c r="D106" s="282"/>
      <c r="E106" s="48" t="s">
        <v>357</v>
      </c>
      <c r="F106" s="285"/>
      <c r="G106" s="227"/>
      <c r="H106" s="285"/>
    </row>
    <row r="107" spans="2:8" x14ac:dyDescent="0.25">
      <c r="B107" s="46" t="s">
        <v>111</v>
      </c>
      <c r="C107" s="296"/>
      <c r="D107" s="282"/>
      <c r="E107" s="49" t="s">
        <v>358</v>
      </c>
      <c r="F107" s="285"/>
      <c r="G107" s="228"/>
      <c r="H107" s="285"/>
    </row>
    <row r="108" spans="2:8" x14ac:dyDescent="0.25">
      <c r="B108" s="46" t="s">
        <v>112</v>
      </c>
      <c r="C108" s="296"/>
      <c r="D108" s="283"/>
      <c r="E108" s="50" t="s">
        <v>359</v>
      </c>
      <c r="F108" s="286"/>
      <c r="G108" s="208"/>
      <c r="H108" s="286"/>
    </row>
    <row r="109" spans="2:8" ht="72.400000000000006" customHeight="1" x14ac:dyDescent="0.25">
      <c r="B109" s="46" t="s">
        <v>113</v>
      </c>
      <c r="C109" s="296"/>
      <c r="D109" s="75" t="s">
        <v>616</v>
      </c>
      <c r="E109" s="76" t="s">
        <v>23</v>
      </c>
      <c r="F109" s="77"/>
      <c r="G109" s="229"/>
      <c r="H109" s="77"/>
    </row>
    <row r="110" spans="2:8" x14ac:dyDescent="0.25">
      <c r="B110" s="46" t="s">
        <v>114</v>
      </c>
      <c r="C110" s="296"/>
      <c r="D110" s="282" t="s">
        <v>569</v>
      </c>
      <c r="E110" s="47" t="s">
        <v>356</v>
      </c>
      <c r="F110" s="284"/>
      <c r="G110" s="226"/>
      <c r="H110" s="284"/>
    </row>
    <row r="111" spans="2:8" x14ac:dyDescent="0.25">
      <c r="B111" s="46" t="s">
        <v>115</v>
      </c>
      <c r="C111" s="296"/>
      <c r="D111" s="282"/>
      <c r="E111" s="48" t="s">
        <v>357</v>
      </c>
      <c r="F111" s="285"/>
      <c r="G111" s="227"/>
      <c r="H111" s="285"/>
    </row>
    <row r="112" spans="2:8" x14ac:dyDescent="0.25">
      <c r="B112" s="46" t="s">
        <v>116</v>
      </c>
      <c r="C112" s="296"/>
      <c r="D112" s="282"/>
      <c r="E112" s="49" t="s">
        <v>358</v>
      </c>
      <c r="F112" s="285"/>
      <c r="G112" s="228"/>
      <c r="H112" s="285"/>
    </row>
    <row r="113" spans="2:8" x14ac:dyDescent="0.25">
      <c r="B113" s="46" t="s">
        <v>117</v>
      </c>
      <c r="C113" s="296"/>
      <c r="D113" s="283"/>
      <c r="E113" s="50" t="s">
        <v>359</v>
      </c>
      <c r="F113" s="286"/>
      <c r="G113" s="208"/>
      <c r="H113" s="286"/>
    </row>
    <row r="114" spans="2:8" ht="41.65" customHeight="1" x14ac:dyDescent="0.25">
      <c r="B114" s="46" t="s">
        <v>118</v>
      </c>
      <c r="C114" s="296"/>
      <c r="D114" s="75" t="s">
        <v>570</v>
      </c>
      <c r="E114" s="76" t="s">
        <v>23</v>
      </c>
      <c r="F114" s="77"/>
      <c r="G114" s="229"/>
      <c r="H114" s="77"/>
    </row>
    <row r="115" spans="2:8" x14ac:dyDescent="0.25">
      <c r="B115" s="46" t="s">
        <v>119</v>
      </c>
      <c r="C115" s="296"/>
      <c r="D115" s="287" t="s">
        <v>617</v>
      </c>
      <c r="E115" s="47" t="s">
        <v>356</v>
      </c>
      <c r="F115" s="284"/>
      <c r="G115" s="230"/>
      <c r="H115" s="284"/>
    </row>
    <row r="116" spans="2:8" x14ac:dyDescent="0.25">
      <c r="B116" s="46" t="s">
        <v>120</v>
      </c>
      <c r="C116" s="296"/>
      <c r="D116" s="282"/>
      <c r="E116" s="48" t="s">
        <v>357</v>
      </c>
      <c r="F116" s="285"/>
      <c r="G116" s="227"/>
      <c r="H116" s="285"/>
    </row>
    <row r="117" spans="2:8" x14ac:dyDescent="0.25">
      <c r="B117" s="46" t="s">
        <v>121</v>
      </c>
      <c r="C117" s="296"/>
      <c r="D117" s="282"/>
      <c r="E117" s="49" t="s">
        <v>358</v>
      </c>
      <c r="F117" s="285"/>
      <c r="G117" s="228"/>
      <c r="H117" s="285"/>
    </row>
    <row r="118" spans="2:8" x14ac:dyDescent="0.25">
      <c r="B118" s="46" t="s">
        <v>122</v>
      </c>
      <c r="C118" s="296"/>
      <c r="D118" s="283"/>
      <c r="E118" s="50" t="s">
        <v>359</v>
      </c>
      <c r="F118" s="286"/>
      <c r="G118" s="208"/>
      <c r="H118" s="286"/>
    </row>
    <row r="119" spans="2:8" ht="72" customHeight="1" x14ac:dyDescent="0.25">
      <c r="B119" s="46" t="s">
        <v>123</v>
      </c>
      <c r="C119" s="296"/>
      <c r="D119" s="75" t="s">
        <v>618</v>
      </c>
      <c r="E119" s="76" t="s">
        <v>23</v>
      </c>
      <c r="F119" s="77"/>
      <c r="G119" s="229"/>
      <c r="H119" s="77"/>
    </row>
    <row r="120" spans="2:8" x14ac:dyDescent="0.25">
      <c r="B120" s="46" t="s">
        <v>124</v>
      </c>
      <c r="C120" s="296"/>
      <c r="D120" s="282" t="s">
        <v>571</v>
      </c>
      <c r="E120" s="47" t="s">
        <v>356</v>
      </c>
      <c r="F120" s="284"/>
      <c r="G120" s="226"/>
      <c r="H120" s="284"/>
    </row>
    <row r="121" spans="2:8" x14ac:dyDescent="0.25">
      <c r="B121" s="46" t="s">
        <v>126</v>
      </c>
      <c r="C121" s="296"/>
      <c r="D121" s="282"/>
      <c r="E121" s="48" t="s">
        <v>357</v>
      </c>
      <c r="F121" s="285"/>
      <c r="G121" s="227"/>
      <c r="H121" s="285"/>
    </row>
    <row r="122" spans="2:8" x14ac:dyDescent="0.25">
      <c r="B122" s="46" t="s">
        <v>128</v>
      </c>
      <c r="C122" s="296"/>
      <c r="D122" s="282"/>
      <c r="E122" s="49" t="s">
        <v>358</v>
      </c>
      <c r="F122" s="285"/>
      <c r="G122" s="228"/>
      <c r="H122" s="285"/>
    </row>
    <row r="123" spans="2:8" x14ac:dyDescent="0.25">
      <c r="B123" s="46" t="s">
        <v>130</v>
      </c>
      <c r="C123" s="296"/>
      <c r="D123" s="283"/>
      <c r="E123" s="50" t="s">
        <v>359</v>
      </c>
      <c r="F123" s="286"/>
      <c r="G123" s="208"/>
      <c r="H123" s="286"/>
    </row>
    <row r="124" spans="2:8" ht="55.5" customHeight="1" x14ac:dyDescent="0.25">
      <c r="B124" s="46" t="s">
        <v>132</v>
      </c>
      <c r="C124" s="296"/>
      <c r="D124" s="75" t="s">
        <v>572</v>
      </c>
      <c r="E124" s="76" t="s">
        <v>23</v>
      </c>
      <c r="F124" s="77"/>
      <c r="G124" s="229"/>
      <c r="H124" s="77"/>
    </row>
    <row r="125" spans="2:8" ht="270.75" x14ac:dyDescent="0.25">
      <c r="B125" s="46" t="s">
        <v>134</v>
      </c>
      <c r="C125" s="296"/>
      <c r="D125" s="54" t="s">
        <v>630</v>
      </c>
      <c r="E125" s="55" t="s">
        <v>356</v>
      </c>
      <c r="F125" s="56" t="s">
        <v>626</v>
      </c>
      <c r="G125" s="209"/>
      <c r="H125" s="56"/>
    </row>
    <row r="126" spans="2:8" ht="98.65" customHeight="1" x14ac:dyDescent="0.25">
      <c r="B126" s="46" t="s">
        <v>135</v>
      </c>
      <c r="C126" s="296"/>
      <c r="D126" s="75" t="s">
        <v>573</v>
      </c>
      <c r="E126" s="76" t="s">
        <v>12</v>
      </c>
      <c r="F126" s="77"/>
      <c r="G126" s="229"/>
      <c r="H126" s="77"/>
    </row>
    <row r="127" spans="2:8" ht="185.25" x14ac:dyDescent="0.25">
      <c r="B127" s="46" t="s">
        <v>136</v>
      </c>
      <c r="C127" s="296"/>
      <c r="D127" s="54" t="s">
        <v>631</v>
      </c>
      <c r="E127" s="57" t="s">
        <v>356</v>
      </c>
      <c r="F127" s="56" t="s">
        <v>851</v>
      </c>
      <c r="G127" s="209"/>
      <c r="H127" s="56"/>
    </row>
    <row r="128" spans="2:8" ht="57" x14ac:dyDescent="0.25">
      <c r="B128" s="46" t="s">
        <v>137</v>
      </c>
      <c r="C128" s="296"/>
      <c r="D128" s="75" t="s">
        <v>574</v>
      </c>
      <c r="E128" s="76" t="s">
        <v>12</v>
      </c>
      <c r="F128" s="77"/>
      <c r="G128" s="229"/>
      <c r="H128" s="77"/>
    </row>
    <row r="129" spans="2:8" ht="57" x14ac:dyDescent="0.25">
      <c r="B129" s="46" t="s">
        <v>138</v>
      </c>
      <c r="C129" s="296"/>
      <c r="D129" s="54" t="s">
        <v>632</v>
      </c>
      <c r="E129" s="55" t="s">
        <v>356</v>
      </c>
      <c r="F129" s="56"/>
      <c r="G129" s="209"/>
      <c r="H129" s="56"/>
    </row>
    <row r="130" spans="2:8" ht="57" x14ac:dyDescent="0.25">
      <c r="B130" s="46" t="s">
        <v>139</v>
      </c>
      <c r="C130" s="296"/>
      <c r="D130" s="75" t="s">
        <v>633</v>
      </c>
      <c r="E130" s="76" t="s">
        <v>12</v>
      </c>
      <c r="F130" s="77"/>
      <c r="G130" s="229"/>
      <c r="H130" s="77"/>
    </row>
    <row r="131" spans="2:8" ht="99.75" x14ac:dyDescent="0.25">
      <c r="B131" s="46" t="s">
        <v>140</v>
      </c>
      <c r="C131" s="296"/>
      <c r="D131" s="54" t="s">
        <v>634</v>
      </c>
      <c r="E131" s="57" t="s">
        <v>12</v>
      </c>
      <c r="F131" s="56" t="s">
        <v>637</v>
      </c>
      <c r="G131" s="215"/>
      <c r="H131" s="56"/>
    </row>
    <row r="132" spans="2:8" ht="99.75" x14ac:dyDescent="0.25">
      <c r="B132" s="46" t="s">
        <v>141</v>
      </c>
      <c r="C132" s="296"/>
      <c r="D132" s="75" t="s">
        <v>635</v>
      </c>
      <c r="E132" s="76" t="s">
        <v>12</v>
      </c>
      <c r="F132" s="77" t="s">
        <v>638</v>
      </c>
      <c r="G132" s="229"/>
      <c r="H132" s="77"/>
    </row>
    <row r="133" spans="2:8" ht="114" x14ac:dyDescent="0.25">
      <c r="B133" s="46" t="s">
        <v>142</v>
      </c>
      <c r="C133" s="296"/>
      <c r="D133" s="54" t="s">
        <v>636</v>
      </c>
      <c r="E133" s="57" t="s">
        <v>12</v>
      </c>
      <c r="F133" s="56" t="s">
        <v>639</v>
      </c>
      <c r="G133" s="211">
        <v>2.2718672348706056E-2</v>
      </c>
      <c r="H133" s="56"/>
    </row>
    <row r="134" spans="2:8" ht="42.75" x14ac:dyDescent="0.25">
      <c r="B134" s="46" t="s">
        <v>143</v>
      </c>
      <c r="C134" s="296"/>
      <c r="D134" s="75" t="s">
        <v>575</v>
      </c>
      <c r="E134" s="76" t="s">
        <v>12</v>
      </c>
      <c r="F134" s="77" t="s">
        <v>640</v>
      </c>
      <c r="G134" s="229"/>
      <c r="H134" s="77"/>
    </row>
    <row r="135" spans="2:8" ht="42.75" x14ac:dyDescent="0.25">
      <c r="B135" s="46" t="s">
        <v>144</v>
      </c>
      <c r="C135" s="296"/>
      <c r="D135" s="157" t="s">
        <v>576</v>
      </c>
      <c r="E135" s="159" t="s">
        <v>12</v>
      </c>
      <c r="F135" s="160" t="s">
        <v>641</v>
      </c>
      <c r="G135" s="232"/>
      <c r="H135" s="160"/>
    </row>
    <row r="136" spans="2:8" ht="42.75" x14ac:dyDescent="0.25">
      <c r="B136" s="46" t="s">
        <v>145</v>
      </c>
      <c r="C136" s="296"/>
      <c r="D136" s="75" t="s">
        <v>577</v>
      </c>
      <c r="E136" s="76" t="s">
        <v>12</v>
      </c>
      <c r="F136" s="77" t="s">
        <v>642</v>
      </c>
      <c r="G136" s="229"/>
      <c r="H136" s="77"/>
    </row>
    <row r="137" spans="2:8" ht="42.75" x14ac:dyDescent="0.25">
      <c r="B137" s="46" t="s">
        <v>146</v>
      </c>
      <c r="C137" s="296"/>
      <c r="D137" s="157" t="s">
        <v>579</v>
      </c>
      <c r="E137" s="159" t="s">
        <v>12</v>
      </c>
      <c r="F137" s="160" t="s">
        <v>643</v>
      </c>
      <c r="G137" s="232"/>
      <c r="H137" s="160"/>
    </row>
    <row r="138" spans="2:8" ht="43.5" thickBot="1" x14ac:dyDescent="0.3">
      <c r="B138" s="46" t="s">
        <v>147</v>
      </c>
      <c r="C138" s="297"/>
      <c r="D138" s="78" t="s">
        <v>578</v>
      </c>
      <c r="E138" s="79" t="s">
        <v>12</v>
      </c>
      <c r="F138" s="80" t="s">
        <v>644</v>
      </c>
      <c r="G138" s="233"/>
      <c r="H138" s="80"/>
    </row>
    <row r="139" spans="2:8" ht="72" thickTop="1" x14ac:dyDescent="0.25">
      <c r="B139" s="46" t="s">
        <v>148</v>
      </c>
      <c r="C139" s="162"/>
      <c r="D139" s="111" t="s">
        <v>770</v>
      </c>
      <c r="E139" s="50" t="s">
        <v>363</v>
      </c>
      <c r="F139" s="63" t="s">
        <v>852</v>
      </c>
      <c r="G139" s="234" t="s">
        <v>925</v>
      </c>
      <c r="H139" s="63"/>
    </row>
    <row r="140" spans="2:8" ht="28.5" x14ac:dyDescent="0.25">
      <c r="B140" s="46" t="s">
        <v>149</v>
      </c>
      <c r="C140" s="162"/>
      <c r="D140" s="75" t="s">
        <v>771</v>
      </c>
      <c r="E140" s="76" t="s">
        <v>12</v>
      </c>
      <c r="F140" s="77" t="s">
        <v>772</v>
      </c>
      <c r="G140" s="256">
        <f>2/5</f>
        <v>0.4</v>
      </c>
      <c r="H140" s="77"/>
    </row>
    <row r="141" spans="2:8" ht="42.75" x14ac:dyDescent="0.25">
      <c r="B141" s="46" t="s">
        <v>150</v>
      </c>
      <c r="C141" s="302" t="s">
        <v>534</v>
      </c>
      <c r="D141" s="81" t="s">
        <v>782</v>
      </c>
      <c r="E141" s="57" t="s">
        <v>12</v>
      </c>
      <c r="F141" s="56" t="s">
        <v>853</v>
      </c>
      <c r="G141" s="256">
        <f>2/5</f>
        <v>0.4</v>
      </c>
      <c r="H141" s="56"/>
    </row>
    <row r="142" spans="2:8" ht="42.75" x14ac:dyDescent="0.25">
      <c r="B142" s="46" t="s">
        <v>151</v>
      </c>
      <c r="C142" s="302"/>
      <c r="D142" s="75" t="s">
        <v>773</v>
      </c>
      <c r="E142" s="76" t="s">
        <v>12</v>
      </c>
      <c r="F142" s="77" t="s">
        <v>854</v>
      </c>
      <c r="G142" s="256">
        <f>18/45</f>
        <v>0.4</v>
      </c>
      <c r="H142" s="77"/>
    </row>
    <row r="143" spans="2:8" ht="31.9" customHeight="1" x14ac:dyDescent="0.25">
      <c r="B143" s="46" t="s">
        <v>152</v>
      </c>
      <c r="C143" s="302"/>
      <c r="D143" s="81" t="s">
        <v>774</v>
      </c>
      <c r="E143" s="57" t="s">
        <v>12</v>
      </c>
      <c r="F143" s="56" t="s">
        <v>855</v>
      </c>
      <c r="G143" s="256">
        <f>405/678</f>
        <v>0.59734513274336287</v>
      </c>
      <c r="H143" s="56"/>
    </row>
    <row r="144" spans="2:8" ht="57" x14ac:dyDescent="0.25">
      <c r="B144" s="46" t="s">
        <v>153</v>
      </c>
      <c r="C144" s="302"/>
      <c r="D144" s="75" t="s">
        <v>775</v>
      </c>
      <c r="E144" s="76" t="s">
        <v>12</v>
      </c>
      <c r="F144" s="77" t="s">
        <v>856</v>
      </c>
      <c r="G144" s="267">
        <v>1.5E-3</v>
      </c>
      <c r="H144" s="77"/>
    </row>
    <row r="145" spans="2:8" ht="99.75" x14ac:dyDescent="0.25">
      <c r="B145" s="46" t="s">
        <v>154</v>
      </c>
      <c r="C145" s="302"/>
      <c r="D145" s="81" t="s">
        <v>777</v>
      </c>
      <c r="E145" s="57" t="s">
        <v>363</v>
      </c>
      <c r="F145" s="56" t="s">
        <v>776</v>
      </c>
      <c r="G145" s="215" t="s">
        <v>925</v>
      </c>
      <c r="H145" s="56"/>
    </row>
    <row r="146" spans="2:8" x14ac:dyDescent="0.25">
      <c r="B146" s="46" t="s">
        <v>155</v>
      </c>
      <c r="C146" s="302"/>
      <c r="D146" s="304" t="s">
        <v>857</v>
      </c>
      <c r="E146" s="307" t="s">
        <v>778</v>
      </c>
      <c r="F146" s="83" t="s">
        <v>125</v>
      </c>
      <c r="G146" s="257">
        <v>4</v>
      </c>
      <c r="H146" s="82"/>
    </row>
    <row r="147" spans="2:8" x14ac:dyDescent="0.25">
      <c r="B147" s="46" t="s">
        <v>156</v>
      </c>
      <c r="C147" s="302"/>
      <c r="D147" s="305"/>
      <c r="E147" s="308"/>
      <c r="F147" s="85" t="s">
        <v>127</v>
      </c>
      <c r="G147" s="258">
        <v>176</v>
      </c>
      <c r="H147" s="84"/>
    </row>
    <row r="148" spans="2:8" x14ac:dyDescent="0.25">
      <c r="B148" s="46" t="s">
        <v>157</v>
      </c>
      <c r="C148" s="302"/>
      <c r="D148" s="305"/>
      <c r="E148" s="308"/>
      <c r="F148" s="85" t="s">
        <v>129</v>
      </c>
      <c r="G148" s="258">
        <v>289</v>
      </c>
      <c r="H148" s="84"/>
    </row>
    <row r="149" spans="2:8" x14ac:dyDescent="0.25">
      <c r="B149" s="46" t="s">
        <v>158</v>
      </c>
      <c r="C149" s="302"/>
      <c r="D149" s="305"/>
      <c r="E149" s="308"/>
      <c r="F149" s="85" t="s">
        <v>131</v>
      </c>
      <c r="G149" s="258">
        <v>159</v>
      </c>
      <c r="H149" s="84"/>
    </row>
    <row r="150" spans="2:8" x14ac:dyDescent="0.25">
      <c r="B150" s="46" t="s">
        <v>159</v>
      </c>
      <c r="C150" s="302"/>
      <c r="D150" s="306"/>
      <c r="E150" s="309"/>
      <c r="F150" s="87" t="s">
        <v>133</v>
      </c>
      <c r="G150" s="259">
        <v>50</v>
      </c>
      <c r="H150" s="86"/>
    </row>
    <row r="151" spans="2:8" ht="199.5" x14ac:dyDescent="0.25">
      <c r="B151" s="46" t="s">
        <v>160</v>
      </c>
      <c r="C151" s="302"/>
      <c r="D151" s="81" t="s">
        <v>779</v>
      </c>
      <c r="E151" s="57" t="s">
        <v>12</v>
      </c>
      <c r="F151" s="56" t="s">
        <v>858</v>
      </c>
      <c r="G151" s="256">
        <v>0.36</v>
      </c>
      <c r="H151" s="56"/>
    </row>
    <row r="152" spans="2:8" ht="293.64999999999998" customHeight="1" thickBot="1" x14ac:dyDescent="0.3">
      <c r="B152" s="46" t="s">
        <v>161</v>
      </c>
      <c r="C152" s="303"/>
      <c r="D152" s="88" t="s">
        <v>780</v>
      </c>
      <c r="E152" s="89" t="s">
        <v>12</v>
      </c>
      <c r="F152" s="90" t="s">
        <v>781</v>
      </c>
      <c r="G152" s="265">
        <v>0.09</v>
      </c>
      <c r="H152" s="90"/>
    </row>
    <row r="153" spans="2:8" ht="29.25" thickTop="1" x14ac:dyDescent="0.25">
      <c r="B153" s="46" t="s">
        <v>162</v>
      </c>
      <c r="C153" s="295" t="s">
        <v>513</v>
      </c>
      <c r="D153" s="81" t="s">
        <v>757</v>
      </c>
      <c r="E153" s="57" t="s">
        <v>12</v>
      </c>
      <c r="F153" s="56" t="s">
        <v>859</v>
      </c>
      <c r="G153" s="264">
        <v>0.81040000000000001</v>
      </c>
      <c r="H153" s="56"/>
    </row>
    <row r="154" spans="2:8" ht="28.5" x14ac:dyDescent="0.25">
      <c r="B154" s="46" t="s">
        <v>163</v>
      </c>
      <c r="C154" s="296"/>
      <c r="D154" s="91" t="s">
        <v>758</v>
      </c>
      <c r="E154" s="76" t="s">
        <v>510</v>
      </c>
      <c r="F154" s="77" t="s">
        <v>860</v>
      </c>
      <c r="G154" s="77">
        <v>2</v>
      </c>
      <c r="H154" s="77"/>
    </row>
    <row r="155" spans="2:8" ht="42.75" x14ac:dyDescent="0.25">
      <c r="B155" s="46" t="s">
        <v>164</v>
      </c>
      <c r="C155" s="296"/>
      <c r="D155" s="81" t="s">
        <v>759</v>
      </c>
      <c r="E155" s="57" t="s">
        <v>356</v>
      </c>
      <c r="F155" s="56" t="s">
        <v>861</v>
      </c>
      <c r="G155" s="56">
        <v>350</v>
      </c>
      <c r="H155" s="56"/>
    </row>
    <row r="156" spans="2:8" ht="71.25" x14ac:dyDescent="0.25">
      <c r="B156" s="46" t="s">
        <v>165</v>
      </c>
      <c r="C156" s="296"/>
      <c r="D156" s="92" t="s">
        <v>761</v>
      </c>
      <c r="E156" s="100" t="s">
        <v>363</v>
      </c>
      <c r="F156" s="77" t="s">
        <v>862</v>
      </c>
      <c r="G156" s="236" t="s">
        <v>924</v>
      </c>
      <c r="H156" s="56" t="s">
        <v>930</v>
      </c>
    </row>
    <row r="157" spans="2:8" ht="28.5" x14ac:dyDescent="0.25">
      <c r="B157" s="46" t="s">
        <v>166</v>
      </c>
      <c r="C157" s="296"/>
      <c r="D157" s="81" t="s">
        <v>760</v>
      </c>
      <c r="E157" s="57" t="s">
        <v>12</v>
      </c>
      <c r="F157" s="56" t="s">
        <v>863</v>
      </c>
      <c r="G157" s="260">
        <v>0.27</v>
      </c>
      <c r="H157" s="56"/>
    </row>
    <row r="158" spans="2:8" ht="71.25" x14ac:dyDescent="0.25">
      <c r="B158" s="46" t="s">
        <v>167</v>
      </c>
      <c r="C158" s="296"/>
      <c r="D158" s="91" t="s">
        <v>762</v>
      </c>
      <c r="E158" s="76" t="s">
        <v>12</v>
      </c>
      <c r="F158" s="77" t="s">
        <v>864</v>
      </c>
      <c r="G158" s="261">
        <v>0.188</v>
      </c>
      <c r="H158" s="77"/>
    </row>
    <row r="159" spans="2:8" ht="57" x14ac:dyDescent="0.25">
      <c r="B159" s="46" t="s">
        <v>168</v>
      </c>
      <c r="C159" s="296"/>
      <c r="D159" s="81" t="s">
        <v>763</v>
      </c>
      <c r="E159" s="57" t="s">
        <v>509</v>
      </c>
      <c r="F159" s="56" t="s">
        <v>865</v>
      </c>
      <c r="G159" s="215">
        <v>5</v>
      </c>
      <c r="H159" s="56"/>
    </row>
    <row r="160" spans="2:8" ht="33.4" customHeight="1" x14ac:dyDescent="0.25">
      <c r="B160" s="46" t="s">
        <v>704</v>
      </c>
      <c r="C160" s="296"/>
      <c r="D160" s="91" t="s">
        <v>765</v>
      </c>
      <c r="E160" s="100" t="s">
        <v>363</v>
      </c>
      <c r="F160" s="77" t="s">
        <v>764</v>
      </c>
      <c r="G160" s="229" t="s">
        <v>924</v>
      </c>
      <c r="H160" s="77"/>
    </row>
    <row r="161" spans="2:8" ht="57" x14ac:dyDescent="0.25">
      <c r="B161" s="46" t="s">
        <v>705</v>
      </c>
      <c r="C161" s="296"/>
      <c r="D161" s="81" t="s">
        <v>767</v>
      </c>
      <c r="E161" s="57" t="s">
        <v>12</v>
      </c>
      <c r="F161" s="56" t="s">
        <v>766</v>
      </c>
      <c r="G161" s="215" t="s">
        <v>929</v>
      </c>
      <c r="H161" s="56" t="s">
        <v>967</v>
      </c>
    </row>
    <row r="162" spans="2:8" ht="57" x14ac:dyDescent="0.25">
      <c r="B162" s="46" t="s">
        <v>706</v>
      </c>
      <c r="C162" s="296"/>
      <c r="D162" s="91" t="s">
        <v>769</v>
      </c>
      <c r="E162" s="76" t="s">
        <v>363</v>
      </c>
      <c r="F162" s="77" t="s">
        <v>768</v>
      </c>
      <c r="G162" s="229" t="s">
        <v>924</v>
      </c>
      <c r="H162" s="77"/>
    </row>
    <row r="163" spans="2:8" ht="42.75" x14ac:dyDescent="0.25">
      <c r="B163" s="46" t="s">
        <v>707</v>
      </c>
      <c r="C163" s="296"/>
      <c r="D163" s="81" t="s">
        <v>515</v>
      </c>
      <c r="E163" s="57" t="s">
        <v>514</v>
      </c>
      <c r="F163" s="56" t="s">
        <v>866</v>
      </c>
      <c r="G163" s="56">
        <v>37</v>
      </c>
      <c r="H163" s="56"/>
    </row>
    <row r="164" spans="2:8" ht="43.5" thickBot="1" x14ac:dyDescent="0.3">
      <c r="B164" s="46" t="s">
        <v>708</v>
      </c>
      <c r="C164" s="297"/>
      <c r="D164" s="88" t="s">
        <v>516</v>
      </c>
      <c r="E164" s="79" t="s">
        <v>508</v>
      </c>
      <c r="F164" s="80" t="s">
        <v>867</v>
      </c>
      <c r="G164" s="80">
        <v>185</v>
      </c>
      <c r="H164" s="80"/>
    </row>
    <row r="165" spans="2:8" ht="48.4" customHeight="1" thickTop="1" x14ac:dyDescent="0.25">
      <c r="B165" s="46" t="s">
        <v>709</v>
      </c>
      <c r="C165" s="295" t="s">
        <v>512</v>
      </c>
      <c r="D165" s="93" t="s">
        <v>744</v>
      </c>
      <c r="E165" s="94" t="s">
        <v>363</v>
      </c>
      <c r="F165" s="95" t="s">
        <v>743</v>
      </c>
      <c r="G165" s="237" t="s">
        <v>925</v>
      </c>
      <c r="H165" s="56" t="s">
        <v>931</v>
      </c>
    </row>
    <row r="166" spans="2:8" ht="57" x14ac:dyDescent="0.25">
      <c r="B166" s="46" t="s">
        <v>710</v>
      </c>
      <c r="C166" s="296"/>
      <c r="D166" s="96" t="s">
        <v>746</v>
      </c>
      <c r="E166" s="100" t="s">
        <v>363</v>
      </c>
      <c r="F166" s="86" t="s">
        <v>745</v>
      </c>
      <c r="G166" s="236" t="s">
        <v>924</v>
      </c>
      <c r="H166" s="86" t="s">
        <v>932</v>
      </c>
    </row>
    <row r="167" spans="2:8" ht="57" x14ac:dyDescent="0.25">
      <c r="B167" s="46" t="s">
        <v>711</v>
      </c>
      <c r="C167" s="296"/>
      <c r="D167" s="97" t="s">
        <v>748</v>
      </c>
      <c r="E167" s="57" t="s">
        <v>363</v>
      </c>
      <c r="F167" s="56" t="s">
        <v>747</v>
      </c>
      <c r="G167" s="238" t="s">
        <v>924</v>
      </c>
      <c r="H167" s="63" t="s">
        <v>933</v>
      </c>
    </row>
    <row r="168" spans="2:8" ht="31.9" customHeight="1" x14ac:dyDescent="0.25">
      <c r="B168" s="46" t="s">
        <v>712</v>
      </c>
      <c r="C168" s="296"/>
      <c r="D168" s="96" t="s">
        <v>750</v>
      </c>
      <c r="E168" s="100" t="s">
        <v>363</v>
      </c>
      <c r="F168" s="86" t="s">
        <v>749</v>
      </c>
      <c r="G168" s="236" t="s">
        <v>924</v>
      </c>
      <c r="H168" s="86"/>
    </row>
    <row r="169" spans="2:8" ht="71.25" x14ac:dyDescent="0.25">
      <c r="B169" s="46" t="s">
        <v>713</v>
      </c>
      <c r="C169" s="296"/>
      <c r="D169" s="97" t="s">
        <v>517</v>
      </c>
      <c r="E169" s="57" t="s">
        <v>363</v>
      </c>
      <c r="F169" s="63" t="s">
        <v>751</v>
      </c>
      <c r="G169" s="238" t="s">
        <v>924</v>
      </c>
      <c r="H169" s="63" t="s">
        <v>934</v>
      </c>
    </row>
    <row r="170" spans="2:8" ht="28.5" x14ac:dyDescent="0.25">
      <c r="B170" s="46" t="s">
        <v>714</v>
      </c>
      <c r="C170" s="296"/>
      <c r="D170" s="96" t="s">
        <v>752</v>
      </c>
      <c r="E170" s="100" t="s">
        <v>363</v>
      </c>
      <c r="F170" s="86" t="s">
        <v>753</v>
      </c>
      <c r="G170" s="236" t="s">
        <v>924</v>
      </c>
      <c r="H170" s="86"/>
    </row>
    <row r="171" spans="2:8" ht="48" customHeight="1" x14ac:dyDescent="0.25">
      <c r="B171" s="46" t="s">
        <v>715</v>
      </c>
      <c r="C171" s="296"/>
      <c r="D171" s="97" t="s">
        <v>754</v>
      </c>
      <c r="E171" s="57" t="s">
        <v>514</v>
      </c>
      <c r="F171" s="63" t="s">
        <v>871</v>
      </c>
      <c r="G171" s="215">
        <v>0</v>
      </c>
      <c r="H171" s="63"/>
    </row>
    <row r="172" spans="2:8" ht="57.75" thickBot="1" x14ac:dyDescent="0.3">
      <c r="B172" s="46" t="s">
        <v>716</v>
      </c>
      <c r="C172" s="297"/>
      <c r="D172" s="98" t="s">
        <v>756</v>
      </c>
      <c r="E172" s="151" t="s">
        <v>363</v>
      </c>
      <c r="F172" s="80" t="s">
        <v>755</v>
      </c>
      <c r="G172" s="235" t="s">
        <v>925</v>
      </c>
      <c r="H172" s="80"/>
    </row>
    <row r="173" spans="2:8" ht="29.25" thickTop="1" x14ac:dyDescent="0.25">
      <c r="B173" s="46" t="s">
        <v>717</v>
      </c>
      <c r="C173" s="296" t="s">
        <v>511</v>
      </c>
      <c r="D173" s="62" t="s">
        <v>733</v>
      </c>
      <c r="E173" s="99" t="s">
        <v>363</v>
      </c>
      <c r="F173" s="63" t="s">
        <v>734</v>
      </c>
      <c r="G173" s="238" t="s">
        <v>924</v>
      </c>
      <c r="H173" s="63"/>
    </row>
    <row r="174" spans="2:8" ht="128.25" x14ac:dyDescent="0.25">
      <c r="B174" s="46" t="s">
        <v>718</v>
      </c>
      <c r="C174" s="296"/>
      <c r="D174" s="92" t="s">
        <v>735</v>
      </c>
      <c r="E174" s="100" t="s">
        <v>12</v>
      </c>
      <c r="F174" s="86" t="s">
        <v>868</v>
      </c>
      <c r="G174" s="239">
        <v>82.03</v>
      </c>
      <c r="H174" s="86"/>
    </row>
    <row r="175" spans="2:8" ht="129" thickBot="1" x14ac:dyDescent="0.3">
      <c r="B175" s="46" t="s">
        <v>719</v>
      </c>
      <c r="C175" s="296"/>
      <c r="D175" s="62" t="s">
        <v>736</v>
      </c>
      <c r="E175" s="99" t="s">
        <v>737</v>
      </c>
      <c r="F175" s="63" t="s">
        <v>869</v>
      </c>
      <c r="G175" s="262" t="s">
        <v>935</v>
      </c>
      <c r="H175" s="263"/>
    </row>
    <row r="176" spans="2:8" ht="185.25" x14ac:dyDescent="0.25">
      <c r="B176" s="46" t="s">
        <v>720</v>
      </c>
      <c r="C176" s="296"/>
      <c r="D176" s="92" t="s">
        <v>738</v>
      </c>
      <c r="E176" s="100" t="s">
        <v>737</v>
      </c>
      <c r="F176" s="86" t="s">
        <v>870</v>
      </c>
      <c r="G176" s="229">
        <v>0</v>
      </c>
      <c r="H176" s="86"/>
    </row>
    <row r="177" spans="2:8" ht="80.650000000000006" customHeight="1" x14ac:dyDescent="0.25">
      <c r="B177" s="46" t="s">
        <v>721</v>
      </c>
      <c r="C177" s="296"/>
      <c r="D177" s="62" t="s">
        <v>740</v>
      </c>
      <c r="E177" s="57" t="s">
        <v>363</v>
      </c>
      <c r="F177" s="63" t="s">
        <v>739</v>
      </c>
      <c r="G177" s="238" t="s">
        <v>66</v>
      </c>
      <c r="H177" s="63"/>
    </row>
    <row r="178" spans="2:8" ht="29.25" thickBot="1" x14ac:dyDescent="0.3">
      <c r="B178" s="46" t="s">
        <v>722</v>
      </c>
      <c r="C178" s="297"/>
      <c r="D178" s="88" t="s">
        <v>742</v>
      </c>
      <c r="E178" s="89" t="s">
        <v>12</v>
      </c>
      <c r="F178" s="90" t="s">
        <v>741</v>
      </c>
      <c r="G178" s="240">
        <v>0.8</v>
      </c>
      <c r="H178" s="90" t="s">
        <v>926</v>
      </c>
    </row>
    <row r="179" spans="2:8" ht="43.5" thickTop="1" x14ac:dyDescent="0.25">
      <c r="B179" s="46" t="s">
        <v>723</v>
      </c>
      <c r="C179" s="295" t="s">
        <v>732</v>
      </c>
      <c r="D179" s="101" t="s">
        <v>695</v>
      </c>
      <c r="E179" s="50" t="s">
        <v>363</v>
      </c>
      <c r="F179" s="95" t="s">
        <v>694</v>
      </c>
      <c r="G179" s="238" t="s">
        <v>924</v>
      </c>
      <c r="H179" s="95"/>
    </row>
    <row r="180" spans="2:8" ht="114" x14ac:dyDescent="0.25">
      <c r="B180" s="46" t="s">
        <v>724</v>
      </c>
      <c r="C180" s="296"/>
      <c r="D180" s="92" t="s">
        <v>518</v>
      </c>
      <c r="E180" s="100" t="s">
        <v>363</v>
      </c>
      <c r="F180" s="86" t="s">
        <v>696</v>
      </c>
      <c r="G180" s="236" t="s">
        <v>925</v>
      </c>
      <c r="H180" s="86"/>
    </row>
    <row r="181" spans="2:8" ht="122.25" customHeight="1" x14ac:dyDescent="0.25">
      <c r="B181" s="46" t="s">
        <v>725</v>
      </c>
      <c r="C181" s="296"/>
      <c r="D181" s="62" t="s">
        <v>698</v>
      </c>
      <c r="E181" s="99" t="s">
        <v>514</v>
      </c>
      <c r="F181" s="63" t="s">
        <v>697</v>
      </c>
      <c r="G181" s="215" t="s">
        <v>953</v>
      </c>
      <c r="H181" s="63"/>
    </row>
    <row r="182" spans="2:8" ht="57" x14ac:dyDescent="0.25">
      <c r="B182" s="46" t="s">
        <v>726</v>
      </c>
      <c r="C182" s="296"/>
      <c r="D182" s="92" t="s">
        <v>700</v>
      </c>
      <c r="E182" s="100" t="s">
        <v>12</v>
      </c>
      <c r="F182" s="86" t="s">
        <v>699</v>
      </c>
      <c r="G182" s="241">
        <v>0.22</v>
      </c>
      <c r="H182" s="86"/>
    </row>
    <row r="183" spans="2:8" ht="42.75" x14ac:dyDescent="0.25">
      <c r="B183" s="46" t="s">
        <v>727</v>
      </c>
      <c r="C183" s="296"/>
      <c r="D183" s="62" t="s">
        <v>701</v>
      </c>
      <c r="E183" s="50" t="s">
        <v>363</v>
      </c>
      <c r="F183" s="63" t="s">
        <v>702</v>
      </c>
      <c r="G183" s="238" t="s">
        <v>925</v>
      </c>
      <c r="H183" s="63"/>
    </row>
    <row r="184" spans="2:8" ht="42.75" x14ac:dyDescent="0.25">
      <c r="B184" s="46" t="s">
        <v>728</v>
      </c>
      <c r="C184" s="296"/>
      <c r="D184" s="92" t="s">
        <v>703</v>
      </c>
      <c r="E184" s="100" t="s">
        <v>363</v>
      </c>
      <c r="F184" s="86" t="s">
        <v>731</v>
      </c>
      <c r="G184" s="236" t="s">
        <v>925</v>
      </c>
      <c r="H184" s="86"/>
    </row>
    <row r="185" spans="2:8" ht="72" thickBot="1" x14ac:dyDescent="0.3">
      <c r="B185" s="102" t="s">
        <v>729</v>
      </c>
      <c r="C185" s="298"/>
      <c r="D185" s="103" t="s">
        <v>730</v>
      </c>
      <c r="E185" s="150" t="s">
        <v>363</v>
      </c>
      <c r="F185" s="104" t="s">
        <v>872</v>
      </c>
      <c r="G185" s="242" t="s">
        <v>925</v>
      </c>
      <c r="H185" s="104"/>
    </row>
    <row r="186" spans="2:8" x14ac:dyDescent="0.25">
      <c r="D186" s="105"/>
      <c r="E186" s="106"/>
      <c r="F186" s="107"/>
      <c r="G186" s="243"/>
      <c r="H186" s="109"/>
    </row>
    <row r="187" spans="2:8" x14ac:dyDescent="0.25">
      <c r="D187" s="71"/>
      <c r="E187" s="110"/>
      <c r="F187" s="108"/>
      <c r="G187" s="243"/>
      <c r="H187" s="109"/>
    </row>
    <row r="188" spans="2:8" ht="37.5" customHeight="1" x14ac:dyDescent="0.25">
      <c r="B188" s="299" t="s">
        <v>350</v>
      </c>
      <c r="C188" s="300"/>
      <c r="D188" s="300" t="s">
        <v>169</v>
      </c>
      <c r="E188" s="300"/>
      <c r="F188" s="300"/>
      <c r="G188" s="300"/>
      <c r="H188" s="301"/>
    </row>
    <row r="189" spans="2:8" ht="28.5" x14ac:dyDescent="0.25">
      <c r="B189" s="46" t="s">
        <v>170</v>
      </c>
      <c r="C189" s="292" t="s">
        <v>693</v>
      </c>
      <c r="D189" s="111" t="s">
        <v>677</v>
      </c>
      <c r="E189" s="50" t="s">
        <v>363</v>
      </c>
      <c r="F189" s="63" t="s">
        <v>676</v>
      </c>
      <c r="G189" s="234" t="s">
        <v>924</v>
      </c>
      <c r="H189" s="63"/>
    </row>
    <row r="190" spans="2:8" ht="28.5" x14ac:dyDescent="0.25">
      <c r="B190" s="46" t="s">
        <v>171</v>
      </c>
      <c r="C190" s="292"/>
      <c r="D190" s="112" t="s">
        <v>679</v>
      </c>
      <c r="E190" s="113" t="s">
        <v>363</v>
      </c>
      <c r="F190" s="114" t="s">
        <v>678</v>
      </c>
      <c r="G190" s="244" t="s">
        <v>924</v>
      </c>
      <c r="H190" s="114"/>
    </row>
    <row r="191" spans="2:8" ht="28.5" x14ac:dyDescent="0.25">
      <c r="B191" s="46" t="s">
        <v>172</v>
      </c>
      <c r="C191" s="292"/>
      <c r="D191" s="111" t="s">
        <v>680</v>
      </c>
      <c r="E191" s="50" t="s">
        <v>363</v>
      </c>
      <c r="F191" s="63" t="s">
        <v>681</v>
      </c>
      <c r="G191" s="234" t="s">
        <v>924</v>
      </c>
      <c r="H191" s="63"/>
    </row>
    <row r="192" spans="2:8" ht="85.5" x14ac:dyDescent="0.25">
      <c r="B192" s="46" t="s">
        <v>173</v>
      </c>
      <c r="C192" s="292"/>
      <c r="D192" s="112" t="s">
        <v>682</v>
      </c>
      <c r="E192" s="113" t="s">
        <v>363</v>
      </c>
      <c r="F192" s="114" t="s">
        <v>873</v>
      </c>
      <c r="G192" s="244" t="s">
        <v>924</v>
      </c>
      <c r="H192" s="114" t="s">
        <v>928</v>
      </c>
    </row>
    <row r="193" spans="2:8" ht="57" x14ac:dyDescent="0.25">
      <c r="B193" s="46" t="s">
        <v>174</v>
      </c>
      <c r="C193" s="292"/>
      <c r="D193" s="111" t="s">
        <v>691</v>
      </c>
      <c r="E193" s="55" t="s">
        <v>363</v>
      </c>
      <c r="F193" s="63" t="s">
        <v>692</v>
      </c>
      <c r="G193" s="209" t="s">
        <v>924</v>
      </c>
      <c r="H193" s="63"/>
    </row>
    <row r="194" spans="2:8" ht="42.75" x14ac:dyDescent="0.25">
      <c r="B194" s="46" t="s">
        <v>175</v>
      </c>
      <c r="C194" s="292"/>
      <c r="D194" s="166" t="s">
        <v>683</v>
      </c>
      <c r="E194" s="152" t="s">
        <v>363</v>
      </c>
      <c r="F194" s="167" t="s">
        <v>874</v>
      </c>
      <c r="G194" s="245" t="s">
        <v>924</v>
      </c>
      <c r="H194" s="167"/>
    </row>
    <row r="195" spans="2:8" ht="28.5" x14ac:dyDescent="0.25">
      <c r="B195" s="46" t="s">
        <v>176</v>
      </c>
      <c r="C195" s="292"/>
      <c r="D195" s="54" t="s">
        <v>684</v>
      </c>
      <c r="E195" s="55" t="s">
        <v>363</v>
      </c>
      <c r="F195" s="56" t="s">
        <v>685</v>
      </c>
      <c r="G195" s="209" t="s">
        <v>924</v>
      </c>
      <c r="H195" s="56"/>
    </row>
    <row r="196" spans="2:8" ht="42.75" x14ac:dyDescent="0.25">
      <c r="B196" s="46" t="s">
        <v>177</v>
      </c>
      <c r="C196" s="292"/>
      <c r="D196" s="166" t="s">
        <v>686</v>
      </c>
      <c r="E196" s="169" t="s">
        <v>520</v>
      </c>
      <c r="F196" s="167" t="s">
        <v>875</v>
      </c>
      <c r="G196" s="245" t="s">
        <v>936</v>
      </c>
      <c r="H196" s="167"/>
    </row>
    <row r="197" spans="2:8" ht="57" x14ac:dyDescent="0.25">
      <c r="B197" s="46" t="s">
        <v>178</v>
      </c>
      <c r="C197" s="292"/>
      <c r="D197" s="161" t="s">
        <v>687</v>
      </c>
      <c r="E197" s="55" t="s">
        <v>363</v>
      </c>
      <c r="F197" s="168" t="s">
        <v>688</v>
      </c>
      <c r="G197" s="209" t="s">
        <v>924</v>
      </c>
      <c r="H197" s="168" t="s">
        <v>937</v>
      </c>
    </row>
    <row r="198" spans="2:8" ht="29.25" thickBot="1" x14ac:dyDescent="0.3">
      <c r="B198" s="46" t="s">
        <v>179</v>
      </c>
      <c r="C198" s="293"/>
      <c r="D198" s="115" t="s">
        <v>690</v>
      </c>
      <c r="E198" s="116" t="s">
        <v>363</v>
      </c>
      <c r="F198" s="117" t="s">
        <v>689</v>
      </c>
      <c r="G198" s="246" t="s">
        <v>925</v>
      </c>
      <c r="H198" s="117"/>
    </row>
    <row r="199" spans="2:8" ht="22.9" customHeight="1" thickTop="1" x14ac:dyDescent="0.25">
      <c r="B199" s="46" t="s">
        <v>180</v>
      </c>
      <c r="C199" s="288" t="s">
        <v>537</v>
      </c>
      <c r="D199" s="111" t="s">
        <v>667</v>
      </c>
      <c r="E199" s="50" t="s">
        <v>363</v>
      </c>
      <c r="F199" s="63" t="s">
        <v>666</v>
      </c>
      <c r="G199" s="234" t="s">
        <v>924</v>
      </c>
      <c r="H199" s="63"/>
    </row>
    <row r="200" spans="2:8" ht="28.5" x14ac:dyDescent="0.25">
      <c r="B200" s="46" t="s">
        <v>181</v>
      </c>
      <c r="C200" s="288"/>
      <c r="D200" s="112" t="s">
        <v>668</v>
      </c>
      <c r="E200" s="113" t="s">
        <v>363</v>
      </c>
      <c r="F200" s="63" t="s">
        <v>876</v>
      </c>
      <c r="G200" s="244" t="s">
        <v>924</v>
      </c>
      <c r="H200" s="114"/>
    </row>
    <row r="201" spans="2:8" ht="28.5" x14ac:dyDescent="0.25">
      <c r="B201" s="46" t="s">
        <v>182</v>
      </c>
      <c r="C201" s="288"/>
      <c r="D201" s="111" t="s">
        <v>669</v>
      </c>
      <c r="E201" s="50" t="s">
        <v>363</v>
      </c>
      <c r="F201" s="63" t="s">
        <v>670</v>
      </c>
      <c r="G201" s="234" t="s">
        <v>924</v>
      </c>
      <c r="H201" s="63"/>
    </row>
    <row r="202" spans="2:8" ht="42.75" x14ac:dyDescent="0.25">
      <c r="B202" s="46" t="s">
        <v>183</v>
      </c>
      <c r="C202" s="288"/>
      <c r="D202" s="112" t="s">
        <v>672</v>
      </c>
      <c r="E202" s="113" t="s">
        <v>363</v>
      </c>
      <c r="F202" s="114" t="s">
        <v>671</v>
      </c>
      <c r="G202" s="244" t="s">
        <v>924</v>
      </c>
      <c r="H202" s="114"/>
    </row>
    <row r="203" spans="2:8" ht="57" x14ac:dyDescent="0.25">
      <c r="B203" s="46" t="s">
        <v>184</v>
      </c>
      <c r="C203" s="288"/>
      <c r="D203" s="111" t="s">
        <v>673</v>
      </c>
      <c r="E203" s="50" t="s">
        <v>363</v>
      </c>
      <c r="F203" s="63" t="s">
        <v>877</v>
      </c>
      <c r="G203" s="234" t="s">
        <v>925</v>
      </c>
      <c r="H203" s="63"/>
    </row>
    <row r="204" spans="2:8" ht="57.75" thickBot="1" x14ac:dyDescent="0.3">
      <c r="B204" s="46" t="s">
        <v>185</v>
      </c>
      <c r="C204" s="289"/>
      <c r="D204" s="115" t="s">
        <v>674</v>
      </c>
      <c r="E204" s="116" t="s">
        <v>363</v>
      </c>
      <c r="F204" s="117" t="s">
        <v>878</v>
      </c>
      <c r="G204" s="246" t="s">
        <v>925</v>
      </c>
      <c r="H204" s="117"/>
    </row>
    <row r="205" spans="2:8" ht="57.75" thickTop="1" x14ac:dyDescent="0.25">
      <c r="B205" s="46" t="s">
        <v>186</v>
      </c>
      <c r="C205" s="290" t="s">
        <v>535</v>
      </c>
      <c r="D205" s="111" t="s">
        <v>657</v>
      </c>
      <c r="E205" s="50" t="s">
        <v>363</v>
      </c>
      <c r="F205" s="63" t="s">
        <v>879</v>
      </c>
      <c r="G205" s="234" t="s">
        <v>924</v>
      </c>
      <c r="H205" s="168" t="s">
        <v>938</v>
      </c>
    </row>
    <row r="206" spans="2:8" ht="28.5" x14ac:dyDescent="0.25">
      <c r="B206" s="46" t="s">
        <v>187</v>
      </c>
      <c r="C206" s="288"/>
      <c r="D206" s="112" t="s">
        <v>658</v>
      </c>
      <c r="E206" s="113" t="s">
        <v>363</v>
      </c>
      <c r="F206" s="114" t="s">
        <v>659</v>
      </c>
      <c r="G206" s="244" t="s">
        <v>924</v>
      </c>
      <c r="H206" s="114"/>
    </row>
    <row r="207" spans="2:8" ht="28.5" x14ac:dyDescent="0.25">
      <c r="B207" s="46" t="s">
        <v>188</v>
      </c>
      <c r="C207" s="288"/>
      <c r="D207" s="111" t="s">
        <v>661</v>
      </c>
      <c r="E207" s="50" t="s">
        <v>363</v>
      </c>
      <c r="F207" s="63" t="s">
        <v>660</v>
      </c>
      <c r="G207" s="234" t="s">
        <v>924</v>
      </c>
      <c r="H207" s="63"/>
    </row>
    <row r="208" spans="2:8" ht="28.5" x14ac:dyDescent="0.25">
      <c r="B208" s="46" t="s">
        <v>189</v>
      </c>
      <c r="C208" s="288"/>
      <c r="D208" s="112" t="s">
        <v>662</v>
      </c>
      <c r="E208" s="113" t="s">
        <v>363</v>
      </c>
      <c r="F208" s="114" t="s">
        <v>664</v>
      </c>
      <c r="G208" s="244" t="s">
        <v>924</v>
      </c>
      <c r="H208" s="114"/>
    </row>
    <row r="209" spans="2:8" ht="43.5" thickBot="1" x14ac:dyDescent="0.3">
      <c r="B209" s="46" t="s">
        <v>190</v>
      </c>
      <c r="C209" s="289"/>
      <c r="D209" s="58" t="s">
        <v>663</v>
      </c>
      <c r="E209" s="153" t="s">
        <v>363</v>
      </c>
      <c r="F209" s="60" t="s">
        <v>665</v>
      </c>
      <c r="G209" s="247" t="s">
        <v>924</v>
      </c>
      <c r="H209" s="60" t="s">
        <v>939</v>
      </c>
    </row>
    <row r="210" spans="2:8" ht="57.75" thickTop="1" x14ac:dyDescent="0.25">
      <c r="B210" s="46" t="s">
        <v>191</v>
      </c>
      <c r="C210" s="291" t="s">
        <v>656</v>
      </c>
      <c r="D210" s="112" t="s">
        <v>649</v>
      </c>
      <c r="E210" s="152" t="s">
        <v>363</v>
      </c>
      <c r="F210" s="114" t="s">
        <v>880</v>
      </c>
      <c r="G210" s="244" t="s">
        <v>925</v>
      </c>
      <c r="H210" s="114"/>
    </row>
    <row r="211" spans="2:8" ht="42.75" x14ac:dyDescent="0.25">
      <c r="B211" s="46" t="s">
        <v>192</v>
      </c>
      <c r="C211" s="292"/>
      <c r="D211" s="111" t="s">
        <v>652</v>
      </c>
      <c r="E211" s="50" t="s">
        <v>363</v>
      </c>
      <c r="F211" s="63" t="s">
        <v>650</v>
      </c>
      <c r="G211" s="234" t="s">
        <v>925</v>
      </c>
      <c r="H211" s="63"/>
    </row>
    <row r="212" spans="2:8" ht="42.75" x14ac:dyDescent="0.25">
      <c r="B212" s="46" t="s">
        <v>193</v>
      </c>
      <c r="C212" s="292"/>
      <c r="D212" s="112" t="s">
        <v>651</v>
      </c>
      <c r="E212" s="113" t="s">
        <v>654</v>
      </c>
      <c r="F212" s="114" t="s">
        <v>653</v>
      </c>
      <c r="G212" s="244"/>
      <c r="H212" s="114"/>
    </row>
    <row r="213" spans="2:8" ht="42.75" x14ac:dyDescent="0.25">
      <c r="B213" s="46" t="s">
        <v>194</v>
      </c>
      <c r="C213" s="292"/>
      <c r="D213" s="111" t="s">
        <v>655</v>
      </c>
      <c r="E213" s="50" t="s">
        <v>363</v>
      </c>
      <c r="F213" s="63" t="s">
        <v>519</v>
      </c>
      <c r="G213" s="234" t="s">
        <v>925</v>
      </c>
      <c r="H213" s="63"/>
    </row>
    <row r="214" spans="2:8" ht="57.75" thickBot="1" x14ac:dyDescent="0.3">
      <c r="B214" s="46" t="s">
        <v>195</v>
      </c>
      <c r="C214" s="293"/>
      <c r="D214" s="115" t="s">
        <v>882</v>
      </c>
      <c r="E214" s="116" t="s">
        <v>363</v>
      </c>
      <c r="F214" s="117" t="s">
        <v>881</v>
      </c>
      <c r="G214" s="246" t="s">
        <v>925</v>
      </c>
      <c r="H214" s="117"/>
    </row>
    <row r="215" spans="2:8" ht="86.25" thickTop="1" x14ac:dyDescent="0.25">
      <c r="B215" s="46" t="s">
        <v>196</v>
      </c>
      <c r="C215" s="288" t="s">
        <v>536</v>
      </c>
      <c r="D215" s="111" t="s">
        <v>883</v>
      </c>
      <c r="E215" s="50" t="s">
        <v>363</v>
      </c>
      <c r="F215" s="63" t="s">
        <v>645</v>
      </c>
      <c r="G215" s="234" t="s">
        <v>925</v>
      </c>
      <c r="H215" s="63"/>
    </row>
    <row r="216" spans="2:8" ht="57" x14ac:dyDescent="0.25">
      <c r="B216" s="46" t="s">
        <v>197</v>
      </c>
      <c r="C216" s="288"/>
      <c r="D216" s="112" t="s">
        <v>646</v>
      </c>
      <c r="E216" s="113" t="s">
        <v>363</v>
      </c>
      <c r="F216" s="114" t="s">
        <v>647</v>
      </c>
      <c r="G216" s="244" t="s">
        <v>925</v>
      </c>
      <c r="H216" s="114"/>
    </row>
    <row r="217" spans="2:8" ht="57.75" thickBot="1" x14ac:dyDescent="0.3">
      <c r="B217" s="118" t="s">
        <v>198</v>
      </c>
      <c r="C217" s="294"/>
      <c r="D217" s="119" t="s">
        <v>648</v>
      </c>
      <c r="E217" s="154" t="s">
        <v>363</v>
      </c>
      <c r="F217" s="104" t="s">
        <v>884</v>
      </c>
      <c r="G217" s="248" t="s">
        <v>924</v>
      </c>
      <c r="H217" s="104"/>
    </row>
    <row r="218" spans="2:8" ht="9" customHeight="1" x14ac:dyDescent="0.25">
      <c r="C218" s="70"/>
      <c r="D218" s="37"/>
      <c r="E218" s="110"/>
      <c r="F218" s="120"/>
      <c r="G218" s="243"/>
      <c r="H218" s="108"/>
    </row>
    <row r="219" spans="2:8" ht="28.9" customHeight="1" x14ac:dyDescent="0.25">
      <c r="B219" s="121"/>
      <c r="C219" s="27"/>
      <c r="D219" s="27"/>
      <c r="E219" s="27"/>
      <c r="F219" s="27"/>
      <c r="G219" s="249"/>
      <c r="H219" s="27"/>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V76"/>
  <sheetViews>
    <sheetView showGridLines="0" topLeftCell="A7" zoomScale="80" zoomScaleNormal="80" workbookViewId="0">
      <selection activeCell="H10" sqref="H10:M62"/>
    </sheetView>
  </sheetViews>
  <sheetFormatPr defaultColWidth="8.7109375" defaultRowHeight="14.25" x14ac:dyDescent="0.25"/>
  <cols>
    <col min="1" max="1" width="5" style="37" customWidth="1"/>
    <col min="2" max="2" width="6.7109375" style="37" customWidth="1"/>
    <col min="3" max="3" width="55.28515625" style="120" customWidth="1"/>
    <col min="4" max="4" width="29.140625" style="37" customWidth="1"/>
    <col min="5" max="5" width="19.28515625" style="37" customWidth="1"/>
    <col min="6" max="6" width="15" style="37" customWidth="1"/>
    <col min="7" max="7" width="17.7109375" style="37" customWidth="1"/>
    <col min="8" max="8" width="22.140625" style="37" customWidth="1"/>
    <col min="9" max="9" width="17.28515625" style="37" customWidth="1"/>
    <col min="10" max="10" width="15.5703125" style="37" bestFit="1" customWidth="1"/>
    <col min="11" max="11" width="14.85546875" style="37" bestFit="1" customWidth="1"/>
    <col min="12" max="12" width="12.85546875" style="37" customWidth="1"/>
    <col min="13" max="13" width="19" style="37" customWidth="1"/>
    <col min="14" max="14" width="8.7109375" style="189"/>
    <col min="15" max="15" width="0" style="189" hidden="1" customWidth="1"/>
    <col min="16" max="19" width="8.7109375" style="189"/>
    <col min="20" max="22" width="8.7109375" style="183"/>
    <col min="23" max="16384" width="8.7109375" style="37"/>
  </cols>
  <sheetData>
    <row r="2" spans="1:22" s="38" customFormat="1" ht="55.9" customHeight="1" x14ac:dyDescent="0.35">
      <c r="B2" s="319" t="s">
        <v>522</v>
      </c>
      <c r="C2" s="320"/>
      <c r="D2" s="320"/>
      <c r="E2" s="320"/>
      <c r="F2" s="320"/>
      <c r="G2" s="320"/>
      <c r="H2" s="320"/>
      <c r="I2" s="320"/>
      <c r="J2" s="320"/>
      <c r="K2" s="320"/>
      <c r="L2" s="320"/>
      <c r="M2" s="320"/>
      <c r="N2" s="188"/>
      <c r="O2" s="188"/>
      <c r="P2" s="188"/>
      <c r="Q2" s="188"/>
      <c r="R2" s="188"/>
      <c r="S2" s="188"/>
      <c r="T2" s="182"/>
      <c r="U2" s="182"/>
      <c r="V2" s="182"/>
    </row>
    <row r="3" spans="1:22" s="38" customFormat="1" ht="121.9" customHeight="1" x14ac:dyDescent="0.35">
      <c r="B3" s="281" t="s">
        <v>920</v>
      </c>
      <c r="C3" s="272"/>
      <c r="D3" s="272"/>
      <c r="E3" s="272"/>
      <c r="F3" s="272"/>
      <c r="G3" s="272"/>
      <c r="H3" s="272"/>
      <c r="I3" s="272"/>
      <c r="J3" s="272"/>
      <c r="K3" s="272"/>
      <c r="L3" s="272"/>
      <c r="M3" s="272"/>
      <c r="N3" s="188"/>
      <c r="O3" s="188"/>
      <c r="P3" s="188"/>
      <c r="Q3" s="188"/>
      <c r="R3" s="188"/>
      <c r="S3" s="188"/>
      <c r="T3" s="182"/>
      <c r="U3" s="182"/>
      <c r="V3" s="182"/>
    </row>
    <row r="4" spans="1:22" ht="6.4" customHeight="1" x14ac:dyDescent="0.25">
      <c r="B4" s="27"/>
      <c r="C4" s="332"/>
      <c r="D4" s="332"/>
      <c r="E4" s="332"/>
      <c r="F4" s="332"/>
      <c r="G4" s="332"/>
      <c r="H4" s="332"/>
      <c r="I4" s="332"/>
      <c r="J4" s="332"/>
      <c r="K4" s="332"/>
      <c r="L4" s="332"/>
      <c r="M4" s="332"/>
    </row>
    <row r="6" spans="1:22" ht="3" customHeight="1" x14ac:dyDescent="0.25"/>
    <row r="7" spans="1:22" ht="15" customHeight="1" x14ac:dyDescent="0.25">
      <c r="D7" s="122" t="s">
        <v>199</v>
      </c>
      <c r="E7" s="123" t="s">
        <v>200</v>
      </c>
      <c r="F7" s="123" t="s">
        <v>201</v>
      </c>
      <c r="G7" s="123" t="s">
        <v>202</v>
      </c>
      <c r="H7" s="123" t="s">
        <v>203</v>
      </c>
      <c r="I7" s="123" t="s">
        <v>204</v>
      </c>
      <c r="J7" s="123" t="s">
        <v>205</v>
      </c>
      <c r="K7" s="123" t="s">
        <v>206</v>
      </c>
      <c r="L7" s="123" t="s">
        <v>207</v>
      </c>
      <c r="M7" s="123" t="s">
        <v>208</v>
      </c>
    </row>
    <row r="8" spans="1:22" ht="52.9" customHeight="1" x14ac:dyDescent="0.25">
      <c r="A8" s="124"/>
      <c r="B8" s="333" t="s">
        <v>1</v>
      </c>
      <c r="C8" s="333" t="s">
        <v>821</v>
      </c>
      <c r="D8" s="335" t="s">
        <v>886</v>
      </c>
      <c r="E8" s="336"/>
      <c r="F8" s="337"/>
      <c r="G8" s="333" t="s">
        <v>891</v>
      </c>
      <c r="H8" s="333" t="s">
        <v>893</v>
      </c>
      <c r="I8" s="338" t="s">
        <v>528</v>
      </c>
      <c r="J8" s="339"/>
      <c r="K8" s="339"/>
      <c r="L8" s="339"/>
      <c r="M8" s="340"/>
    </row>
    <row r="9" spans="1:22" s="128" customFormat="1" ht="77.650000000000006" customHeight="1" thickBot="1" x14ac:dyDescent="0.25">
      <c r="A9" s="125"/>
      <c r="B9" s="334"/>
      <c r="C9" s="334"/>
      <c r="D9" s="126"/>
      <c r="E9" s="127" t="s">
        <v>889</v>
      </c>
      <c r="F9" s="127" t="s">
        <v>527</v>
      </c>
      <c r="G9" s="334"/>
      <c r="H9" s="334"/>
      <c r="I9" s="143" t="s">
        <v>504</v>
      </c>
      <c r="J9" s="143" t="s">
        <v>505</v>
      </c>
      <c r="K9" s="143" t="s">
        <v>506</v>
      </c>
      <c r="L9" s="143" t="s">
        <v>507</v>
      </c>
      <c r="M9" s="143" t="s">
        <v>524</v>
      </c>
      <c r="N9" s="190"/>
      <c r="O9" s="190"/>
      <c r="P9" s="190"/>
      <c r="Q9" s="190"/>
      <c r="R9" s="190"/>
      <c r="S9" s="190"/>
      <c r="T9" s="184"/>
      <c r="U9" s="184"/>
      <c r="V9" s="184"/>
    </row>
    <row r="10" spans="1:22" s="128" customFormat="1" ht="15" customHeight="1" thickTop="1" x14ac:dyDescent="0.2">
      <c r="A10" s="125"/>
      <c r="B10" s="129" t="s">
        <v>209</v>
      </c>
      <c r="C10" s="130" t="s">
        <v>383</v>
      </c>
      <c r="D10" s="178">
        <v>62248511.945699997</v>
      </c>
      <c r="E10" s="178">
        <v>5467562.4970836574</v>
      </c>
      <c r="F10" s="178">
        <v>3646740.2971000001</v>
      </c>
      <c r="G10" s="131">
        <f>D10/$D$62</f>
        <v>7.3748587165336846E-2</v>
      </c>
      <c r="H10" s="181">
        <v>92649.880840775018</v>
      </c>
      <c r="I10" s="178">
        <v>24872370.834300011</v>
      </c>
      <c r="J10" s="178">
        <v>35809365.651000001</v>
      </c>
      <c r="K10" s="178">
        <v>1566775.4604</v>
      </c>
      <c r="L10" s="178">
        <v>0</v>
      </c>
      <c r="M10" s="178">
        <v>5.9151076545944941</v>
      </c>
      <c r="N10" s="190"/>
      <c r="O10" s="191">
        <v>92.649880840775012</v>
      </c>
      <c r="P10" s="190">
        <f>O10*1000</f>
        <v>92649.880840775018</v>
      </c>
      <c r="Q10" s="190"/>
      <c r="R10" s="190"/>
      <c r="S10" s="190"/>
      <c r="T10" s="184"/>
      <c r="U10" s="184"/>
      <c r="V10" s="184"/>
    </row>
    <row r="11" spans="1:22" s="128" customFormat="1" ht="28.5" x14ac:dyDescent="0.2">
      <c r="A11" s="125"/>
      <c r="B11" s="129" t="s">
        <v>210</v>
      </c>
      <c r="C11" s="132" t="s">
        <v>454</v>
      </c>
      <c r="D11" s="179">
        <v>53048017.418899983</v>
      </c>
      <c r="E11" s="179">
        <v>5467562.4970836574</v>
      </c>
      <c r="F11" s="179">
        <v>807294.57000000007</v>
      </c>
      <c r="G11" s="131">
        <f t="shared" ref="G11:G62" si="0">D11/$D$62</f>
        <v>6.2848351137754402E-2</v>
      </c>
      <c r="H11" s="181">
        <v>0</v>
      </c>
      <c r="I11" s="179">
        <v>21474703.107200004</v>
      </c>
      <c r="J11" s="179">
        <v>30006538.851300005</v>
      </c>
      <c r="K11" s="179">
        <v>1566775.4604</v>
      </c>
      <c r="L11" s="179">
        <v>0</v>
      </c>
      <c r="M11" s="179">
        <v>5.818309006053993</v>
      </c>
      <c r="N11" s="190"/>
      <c r="O11" s="191"/>
      <c r="P11" s="190">
        <f t="shared" ref="P11:P61" si="1">O11*1000</f>
        <v>0</v>
      </c>
      <c r="Q11" s="190"/>
      <c r="R11" s="190"/>
      <c r="S11" s="190"/>
      <c r="T11" s="184"/>
      <c r="U11" s="184"/>
      <c r="V11" s="184"/>
    </row>
    <row r="12" spans="1:22" s="128" customFormat="1" x14ac:dyDescent="0.2">
      <c r="A12" s="125"/>
      <c r="B12" s="129" t="s">
        <v>211</v>
      </c>
      <c r="C12" s="133" t="s">
        <v>455</v>
      </c>
      <c r="D12" s="179">
        <v>2921655.0770999999</v>
      </c>
      <c r="E12" s="179">
        <v>0</v>
      </c>
      <c r="F12" s="179">
        <v>2489320.5370999998</v>
      </c>
      <c r="G12" s="131">
        <f t="shared" si="0"/>
        <v>3.4614150183784817E-3</v>
      </c>
      <c r="H12" s="181">
        <v>0</v>
      </c>
      <c r="I12" s="179">
        <v>2921655.0770999999</v>
      </c>
      <c r="J12" s="179">
        <v>0</v>
      </c>
      <c r="K12" s="179">
        <v>0</v>
      </c>
      <c r="L12" s="179">
        <v>0</v>
      </c>
      <c r="M12" s="179">
        <v>2.6370148106933082</v>
      </c>
      <c r="N12" s="190"/>
      <c r="O12" s="191"/>
      <c r="P12" s="190">
        <f t="shared" si="1"/>
        <v>0</v>
      </c>
      <c r="Q12" s="190"/>
      <c r="R12" s="190"/>
      <c r="S12" s="190"/>
      <c r="T12" s="184"/>
      <c r="U12" s="184"/>
      <c r="V12" s="184"/>
    </row>
    <row r="13" spans="1:22" s="128" customFormat="1" x14ac:dyDescent="0.2">
      <c r="A13" s="125"/>
      <c r="B13" s="129" t="s">
        <v>212</v>
      </c>
      <c r="C13" s="133" t="s">
        <v>456</v>
      </c>
      <c r="D13" s="179">
        <v>6278839.4496999988</v>
      </c>
      <c r="E13" s="179">
        <v>0</v>
      </c>
      <c r="F13" s="179">
        <v>350125.19</v>
      </c>
      <c r="G13" s="131">
        <f t="shared" si="0"/>
        <v>7.4388210092039475E-3</v>
      </c>
      <c r="H13" s="181">
        <v>0</v>
      </c>
      <c r="I13" s="179">
        <v>476012.65</v>
      </c>
      <c r="J13" s="179">
        <v>5802826.7996999994</v>
      </c>
      <c r="K13" s="179">
        <v>0</v>
      </c>
      <c r="L13" s="179">
        <v>0</v>
      </c>
      <c r="M13" s="179">
        <v>8.258284783481681</v>
      </c>
      <c r="N13" s="190"/>
      <c r="O13" s="191"/>
      <c r="P13" s="190">
        <f t="shared" si="1"/>
        <v>0</v>
      </c>
      <c r="Q13" s="190"/>
      <c r="R13" s="190"/>
      <c r="S13" s="190"/>
      <c r="T13" s="184"/>
      <c r="U13" s="184"/>
      <c r="V13" s="184"/>
    </row>
    <row r="14" spans="1:22" s="128" customFormat="1" ht="28.5" x14ac:dyDescent="0.2">
      <c r="A14" s="125"/>
      <c r="B14" s="129" t="s">
        <v>213</v>
      </c>
      <c r="C14" s="130" t="s">
        <v>421</v>
      </c>
      <c r="D14" s="179">
        <v>624157.04709999997</v>
      </c>
      <c r="E14" s="179">
        <v>0</v>
      </c>
      <c r="F14" s="179">
        <v>0</v>
      </c>
      <c r="G14" s="131">
        <f t="shared" si="0"/>
        <v>7.3946667886722571E-4</v>
      </c>
      <c r="H14" s="181">
        <v>41.197145006298335</v>
      </c>
      <c r="I14" s="179">
        <v>542101.14309999999</v>
      </c>
      <c r="J14" s="179">
        <v>82055.903999999995</v>
      </c>
      <c r="K14" s="179">
        <v>0</v>
      </c>
      <c r="L14" s="179">
        <v>0</v>
      </c>
      <c r="M14" s="179">
        <v>3.3661572725836488</v>
      </c>
      <c r="N14" s="190"/>
      <c r="O14" s="191">
        <v>4.1197145006298334E-2</v>
      </c>
      <c r="P14" s="190">
        <f t="shared" si="1"/>
        <v>41.197145006298335</v>
      </c>
      <c r="Q14" s="190"/>
      <c r="R14" s="190"/>
      <c r="S14" s="190"/>
      <c r="T14" s="184"/>
      <c r="U14" s="184"/>
      <c r="V14" s="184"/>
    </row>
    <row r="15" spans="1:22" s="128" customFormat="1" x14ac:dyDescent="0.2">
      <c r="A15" s="125"/>
      <c r="B15" s="129" t="s">
        <v>214</v>
      </c>
      <c r="C15" s="133" t="s">
        <v>457</v>
      </c>
      <c r="D15" s="179">
        <v>0</v>
      </c>
      <c r="E15" s="179">
        <v>0</v>
      </c>
      <c r="F15" s="179">
        <v>0</v>
      </c>
      <c r="G15" s="131">
        <f t="shared" si="0"/>
        <v>0</v>
      </c>
      <c r="H15" s="181">
        <v>0</v>
      </c>
      <c r="I15" s="179">
        <v>0</v>
      </c>
      <c r="J15" s="179">
        <v>0</v>
      </c>
      <c r="K15" s="179">
        <v>0</v>
      </c>
      <c r="L15" s="179">
        <v>0</v>
      </c>
      <c r="M15" s="179">
        <v>0</v>
      </c>
      <c r="N15" s="190"/>
      <c r="O15" s="191"/>
      <c r="P15" s="190">
        <f t="shared" si="1"/>
        <v>0</v>
      </c>
      <c r="Q15" s="190"/>
      <c r="R15" s="190"/>
      <c r="S15" s="190"/>
      <c r="T15" s="184"/>
      <c r="U15" s="184"/>
      <c r="V15" s="184"/>
    </row>
    <row r="16" spans="1:22" s="128" customFormat="1" x14ac:dyDescent="0.2">
      <c r="A16" s="125"/>
      <c r="B16" s="129" t="s">
        <v>215</v>
      </c>
      <c r="C16" s="133" t="s">
        <v>458</v>
      </c>
      <c r="D16" s="179">
        <v>0</v>
      </c>
      <c r="E16" s="179">
        <v>0</v>
      </c>
      <c r="F16" s="179">
        <v>0</v>
      </c>
      <c r="G16" s="131">
        <f t="shared" si="0"/>
        <v>0</v>
      </c>
      <c r="H16" s="181">
        <v>0</v>
      </c>
      <c r="I16" s="179">
        <v>0</v>
      </c>
      <c r="J16" s="179">
        <v>0</v>
      </c>
      <c r="K16" s="179">
        <v>0</v>
      </c>
      <c r="L16" s="179">
        <v>0</v>
      </c>
      <c r="M16" s="179">
        <v>0</v>
      </c>
      <c r="N16" s="190"/>
      <c r="O16" s="191"/>
      <c r="P16" s="190">
        <f t="shared" si="1"/>
        <v>0</v>
      </c>
      <c r="Q16" s="190"/>
      <c r="R16" s="190"/>
      <c r="S16" s="190"/>
      <c r="T16" s="184"/>
      <c r="U16" s="184"/>
      <c r="V16" s="184"/>
    </row>
    <row r="17" spans="1:22" s="128" customFormat="1" x14ac:dyDescent="0.2">
      <c r="A17" s="125"/>
      <c r="B17" s="129" t="s">
        <v>216</v>
      </c>
      <c r="C17" s="133" t="s">
        <v>459</v>
      </c>
      <c r="D17" s="179">
        <v>154260.5785</v>
      </c>
      <c r="E17" s="179">
        <v>0</v>
      </c>
      <c r="F17" s="179">
        <v>0</v>
      </c>
      <c r="G17" s="131">
        <f t="shared" si="0"/>
        <v>1.8275938434651051E-4</v>
      </c>
      <c r="H17" s="181">
        <v>0</v>
      </c>
      <c r="I17" s="179">
        <v>154260.5785</v>
      </c>
      <c r="J17" s="179">
        <v>0</v>
      </c>
      <c r="K17" s="179">
        <v>0</v>
      </c>
      <c r="L17" s="179">
        <v>0</v>
      </c>
      <c r="M17" s="179">
        <v>2.7263469194107812</v>
      </c>
      <c r="N17" s="190"/>
      <c r="O17" s="191"/>
      <c r="P17" s="190">
        <f t="shared" si="1"/>
        <v>0</v>
      </c>
      <c r="Q17" s="190"/>
      <c r="R17" s="190"/>
      <c r="S17" s="190"/>
      <c r="T17" s="184"/>
      <c r="U17" s="184"/>
      <c r="V17" s="184"/>
    </row>
    <row r="18" spans="1:22" s="128" customFormat="1" ht="28.5" x14ac:dyDescent="0.2">
      <c r="A18" s="125"/>
      <c r="B18" s="129" t="s">
        <v>217</v>
      </c>
      <c r="C18" s="133" t="s">
        <v>460</v>
      </c>
      <c r="D18" s="179">
        <v>419896.46860000002</v>
      </c>
      <c r="E18" s="179">
        <v>0</v>
      </c>
      <c r="F18" s="179">
        <v>0</v>
      </c>
      <c r="G18" s="131">
        <f t="shared" si="0"/>
        <v>4.9747006550095293E-4</v>
      </c>
      <c r="H18" s="181">
        <v>0</v>
      </c>
      <c r="I18" s="179">
        <v>337840.56459999998</v>
      </c>
      <c r="J18" s="179">
        <v>82055.903999999995</v>
      </c>
      <c r="K18" s="179">
        <v>0</v>
      </c>
      <c r="L18" s="179">
        <v>0</v>
      </c>
      <c r="M18" s="179">
        <v>3.8829641406276876</v>
      </c>
      <c r="N18" s="190"/>
      <c r="O18" s="191"/>
      <c r="P18" s="190">
        <f t="shared" si="1"/>
        <v>0</v>
      </c>
      <c r="Q18" s="190"/>
      <c r="R18" s="190"/>
      <c r="S18" s="190"/>
      <c r="T18" s="184"/>
      <c r="U18" s="184"/>
      <c r="V18" s="184"/>
    </row>
    <row r="19" spans="1:22" s="128" customFormat="1" ht="28.5" x14ac:dyDescent="0.2">
      <c r="A19" s="125"/>
      <c r="B19" s="129" t="s">
        <v>218</v>
      </c>
      <c r="C19" s="133" t="s">
        <v>461</v>
      </c>
      <c r="D19" s="179">
        <v>50000</v>
      </c>
      <c r="E19" s="179">
        <v>0</v>
      </c>
      <c r="F19" s="179">
        <v>0</v>
      </c>
      <c r="G19" s="131">
        <f t="shared" si="0"/>
        <v>5.9237229019762338E-5</v>
      </c>
      <c r="H19" s="181">
        <v>0</v>
      </c>
      <c r="I19" s="179">
        <v>50000</v>
      </c>
      <c r="J19" s="179">
        <v>0</v>
      </c>
      <c r="K19" s="179">
        <v>0</v>
      </c>
      <c r="L19" s="179">
        <v>0</v>
      </c>
      <c r="M19" s="179">
        <v>1</v>
      </c>
      <c r="N19" s="190"/>
      <c r="O19" s="191"/>
      <c r="P19" s="190">
        <f t="shared" si="1"/>
        <v>0</v>
      </c>
      <c r="Q19" s="190"/>
      <c r="R19" s="190"/>
      <c r="S19" s="190"/>
      <c r="T19" s="184"/>
      <c r="U19" s="184"/>
      <c r="V19" s="184"/>
    </row>
    <row r="20" spans="1:22" s="128" customFormat="1" x14ac:dyDescent="0.2">
      <c r="A20" s="125"/>
      <c r="B20" s="129" t="s">
        <v>219</v>
      </c>
      <c r="C20" s="130" t="s">
        <v>422</v>
      </c>
      <c r="D20" s="179">
        <v>110905410.97140001</v>
      </c>
      <c r="E20" s="179">
        <v>4029710.9619687377</v>
      </c>
      <c r="F20" s="179">
        <v>5102205.5218000002</v>
      </c>
      <c r="G20" s="131">
        <f t="shared" si="0"/>
        <v>0.13139458458487369</v>
      </c>
      <c r="H20" s="181">
        <v>55310.159311068666</v>
      </c>
      <c r="I20" s="179">
        <v>51089095.169600002</v>
      </c>
      <c r="J20" s="179">
        <v>56382812.331799999</v>
      </c>
      <c r="K20" s="179">
        <v>3433503.47</v>
      </c>
      <c r="L20" s="179">
        <v>0</v>
      </c>
      <c r="M20" s="179">
        <v>5.1569443876518646</v>
      </c>
      <c r="N20" s="190"/>
      <c r="O20" s="191">
        <v>55.310159311068666</v>
      </c>
      <c r="P20" s="190">
        <f t="shared" si="1"/>
        <v>55310.159311068666</v>
      </c>
      <c r="Q20" s="190"/>
      <c r="R20" s="190"/>
      <c r="S20" s="190"/>
      <c r="T20" s="184"/>
      <c r="U20" s="184"/>
      <c r="V20" s="184"/>
    </row>
    <row r="21" spans="1:22" s="128" customFormat="1" x14ac:dyDescent="0.2">
      <c r="B21" s="129" t="s">
        <v>220</v>
      </c>
      <c r="C21" s="133" t="s">
        <v>463</v>
      </c>
      <c r="D21" s="179">
        <v>35827567.712799981</v>
      </c>
      <c r="E21" s="179">
        <v>1120646.5169907904</v>
      </c>
      <c r="F21" s="179">
        <v>3021714.9167000004</v>
      </c>
      <c r="G21" s="131">
        <f t="shared" si="0"/>
        <v>4.2446516676483505E-2</v>
      </c>
      <c r="H21" s="181">
        <v>0</v>
      </c>
      <c r="I21" s="179">
        <v>20990827.193399999</v>
      </c>
      <c r="J21" s="179">
        <v>14155317.634099998</v>
      </c>
      <c r="K21" s="179">
        <v>681422.88529999997</v>
      </c>
      <c r="L21" s="179">
        <v>0</v>
      </c>
      <c r="M21" s="179">
        <v>4.2899910706303181</v>
      </c>
      <c r="N21" s="190"/>
      <c r="O21" s="191"/>
      <c r="P21" s="190">
        <f t="shared" si="1"/>
        <v>0</v>
      </c>
      <c r="Q21" s="190"/>
      <c r="R21" s="190"/>
      <c r="S21" s="190"/>
      <c r="T21" s="184"/>
      <c r="U21" s="184"/>
      <c r="V21" s="184"/>
    </row>
    <row r="22" spans="1:22" s="128" customFormat="1" x14ac:dyDescent="0.2">
      <c r="B22" s="129" t="s">
        <v>221</v>
      </c>
      <c r="C22" s="133" t="s">
        <v>464</v>
      </c>
      <c r="D22" s="179">
        <v>17368774.958900001</v>
      </c>
      <c r="E22" s="179">
        <v>259814.88441710058</v>
      </c>
      <c r="F22" s="179">
        <v>374707.8</v>
      </c>
      <c r="G22" s="131">
        <f t="shared" si="0"/>
        <v>2.0577562000661451E-2</v>
      </c>
      <c r="H22" s="181">
        <v>0</v>
      </c>
      <c r="I22" s="179">
        <v>6526562.5602000002</v>
      </c>
      <c r="J22" s="179">
        <v>10467504.5987</v>
      </c>
      <c r="K22" s="179">
        <v>374707.8</v>
      </c>
      <c r="L22" s="179">
        <v>0</v>
      </c>
      <c r="M22" s="179">
        <v>4.8581277138704975</v>
      </c>
      <c r="N22" s="190"/>
      <c r="O22" s="191"/>
      <c r="P22" s="190">
        <f t="shared" si="1"/>
        <v>0</v>
      </c>
      <c r="Q22" s="190"/>
      <c r="R22" s="190"/>
      <c r="S22" s="190"/>
      <c r="T22" s="184"/>
      <c r="U22" s="184"/>
      <c r="V22" s="184"/>
    </row>
    <row r="23" spans="1:22" s="128" customFormat="1" x14ac:dyDescent="0.2">
      <c r="B23" s="129" t="s">
        <v>222</v>
      </c>
      <c r="C23" s="133" t="s">
        <v>465</v>
      </c>
      <c r="D23" s="179">
        <v>0</v>
      </c>
      <c r="E23" s="179">
        <v>0</v>
      </c>
      <c r="F23" s="179">
        <v>0</v>
      </c>
      <c r="G23" s="131">
        <f t="shared" si="0"/>
        <v>0</v>
      </c>
      <c r="H23" s="181">
        <v>0</v>
      </c>
      <c r="I23" s="179">
        <v>0</v>
      </c>
      <c r="J23" s="179">
        <v>0</v>
      </c>
      <c r="K23" s="179">
        <v>0</v>
      </c>
      <c r="L23" s="179">
        <v>0</v>
      </c>
      <c r="M23" s="179">
        <v>0</v>
      </c>
      <c r="N23" s="190"/>
      <c r="O23" s="191"/>
      <c r="P23" s="190">
        <f t="shared" si="1"/>
        <v>0</v>
      </c>
      <c r="Q23" s="190"/>
      <c r="R23" s="190"/>
      <c r="S23" s="190"/>
      <c r="T23" s="184"/>
      <c r="U23" s="184"/>
      <c r="V23" s="184"/>
    </row>
    <row r="24" spans="1:22" s="128" customFormat="1" x14ac:dyDescent="0.2">
      <c r="B24" s="129" t="s">
        <v>223</v>
      </c>
      <c r="C24" s="133" t="s">
        <v>466</v>
      </c>
      <c r="D24" s="179">
        <v>130399.02620000001</v>
      </c>
      <c r="E24" s="179">
        <v>0</v>
      </c>
      <c r="F24" s="179">
        <v>0</v>
      </c>
      <c r="G24" s="131">
        <f t="shared" si="0"/>
        <v>1.544895395792678E-4</v>
      </c>
      <c r="H24" s="181">
        <v>0</v>
      </c>
      <c r="I24" s="179">
        <v>11679.44</v>
      </c>
      <c r="J24" s="179">
        <v>0</v>
      </c>
      <c r="K24" s="179">
        <v>118719.58620000001</v>
      </c>
      <c r="L24" s="179">
        <v>0</v>
      </c>
      <c r="M24" s="179">
        <v>9.9010826968583601</v>
      </c>
      <c r="N24" s="190"/>
      <c r="O24" s="191"/>
      <c r="P24" s="190">
        <f t="shared" si="1"/>
        <v>0</v>
      </c>
      <c r="Q24" s="190"/>
      <c r="R24" s="190"/>
      <c r="S24" s="190"/>
      <c r="T24" s="184"/>
      <c r="U24" s="184"/>
      <c r="V24" s="184"/>
    </row>
    <row r="25" spans="1:22" s="128" customFormat="1" x14ac:dyDescent="0.2">
      <c r="B25" s="129" t="s">
        <v>224</v>
      </c>
      <c r="C25" s="133" t="s">
        <v>467</v>
      </c>
      <c r="D25" s="179">
        <v>786931.5199999999</v>
      </c>
      <c r="E25" s="179">
        <v>0</v>
      </c>
      <c r="F25" s="179">
        <v>0</v>
      </c>
      <c r="G25" s="131">
        <f t="shared" si="0"/>
        <v>9.3231285346219363E-4</v>
      </c>
      <c r="H25" s="181">
        <v>0</v>
      </c>
      <c r="I25" s="179">
        <v>46108.08</v>
      </c>
      <c r="J25" s="179">
        <v>740823.44</v>
      </c>
      <c r="K25" s="179">
        <v>0</v>
      </c>
      <c r="L25" s="179">
        <v>0</v>
      </c>
      <c r="M25" s="179">
        <v>6.3202373388220616</v>
      </c>
      <c r="N25" s="190"/>
      <c r="O25" s="191"/>
      <c r="P25" s="190">
        <f t="shared" si="1"/>
        <v>0</v>
      </c>
      <c r="Q25" s="190"/>
      <c r="R25" s="190"/>
      <c r="S25" s="190"/>
      <c r="T25" s="184"/>
      <c r="U25" s="184"/>
      <c r="V25" s="184"/>
    </row>
    <row r="26" spans="1:22" s="134" customFormat="1" ht="28.5" x14ac:dyDescent="0.2">
      <c r="B26" s="129" t="s">
        <v>225</v>
      </c>
      <c r="C26" s="133" t="s">
        <v>468</v>
      </c>
      <c r="D26" s="180">
        <v>50000</v>
      </c>
      <c r="E26" s="180">
        <v>0</v>
      </c>
      <c r="F26" s="180">
        <v>0</v>
      </c>
      <c r="G26" s="131">
        <f t="shared" si="0"/>
        <v>5.9237229019762338E-5</v>
      </c>
      <c r="H26" s="181">
        <v>0</v>
      </c>
      <c r="I26" s="180">
        <v>50000</v>
      </c>
      <c r="J26" s="180">
        <v>0</v>
      </c>
      <c r="K26" s="180">
        <v>0</v>
      </c>
      <c r="L26" s="180">
        <v>0</v>
      </c>
      <c r="M26" s="180">
        <v>5</v>
      </c>
      <c r="N26" s="192"/>
      <c r="O26" s="191"/>
      <c r="P26" s="190">
        <f t="shared" si="1"/>
        <v>0</v>
      </c>
      <c r="Q26" s="192"/>
      <c r="R26" s="192"/>
      <c r="S26" s="192"/>
      <c r="T26" s="185"/>
      <c r="U26" s="185"/>
      <c r="V26" s="185"/>
    </row>
    <row r="27" spans="1:22" s="128" customFormat="1" ht="28.5" x14ac:dyDescent="0.2">
      <c r="B27" s="129" t="s">
        <v>226</v>
      </c>
      <c r="C27" s="133" t="s">
        <v>469</v>
      </c>
      <c r="D27" s="179">
        <v>1960437.2754000002</v>
      </c>
      <c r="E27" s="179">
        <v>0</v>
      </c>
      <c r="F27" s="179">
        <v>0</v>
      </c>
      <c r="G27" s="131">
        <f t="shared" si="0"/>
        <v>2.3226174372349738E-3</v>
      </c>
      <c r="H27" s="181">
        <v>0</v>
      </c>
      <c r="I27" s="179">
        <v>1068664.8754</v>
      </c>
      <c r="J27" s="179">
        <v>891772.4</v>
      </c>
      <c r="K27" s="179">
        <v>0</v>
      </c>
      <c r="L27" s="179">
        <v>0</v>
      </c>
      <c r="M27" s="179">
        <v>4.6754704886754466</v>
      </c>
      <c r="N27" s="190"/>
      <c r="O27" s="191"/>
      <c r="P27" s="190">
        <f t="shared" si="1"/>
        <v>0</v>
      </c>
      <c r="Q27" s="190"/>
      <c r="R27" s="190"/>
      <c r="S27" s="190"/>
      <c r="T27" s="184"/>
      <c r="U27" s="184"/>
      <c r="V27" s="184"/>
    </row>
    <row r="28" spans="1:22" s="128" customFormat="1" x14ac:dyDescent="0.2">
      <c r="B28" s="129" t="s">
        <v>227</v>
      </c>
      <c r="C28" s="133" t="s">
        <v>470</v>
      </c>
      <c r="D28" s="179">
        <v>712875.75</v>
      </c>
      <c r="E28" s="179">
        <v>0</v>
      </c>
      <c r="F28" s="179">
        <v>0</v>
      </c>
      <c r="G28" s="131">
        <f t="shared" si="0"/>
        <v>8.4457568130769686E-4</v>
      </c>
      <c r="H28" s="181">
        <v>0</v>
      </c>
      <c r="I28" s="179">
        <v>119180.29</v>
      </c>
      <c r="J28" s="179">
        <v>593695.46</v>
      </c>
      <c r="K28" s="179">
        <v>0</v>
      </c>
      <c r="L28" s="179">
        <v>0</v>
      </c>
      <c r="M28" s="179">
        <v>8.0335493272144554</v>
      </c>
      <c r="N28" s="190"/>
      <c r="O28" s="191"/>
      <c r="P28" s="190">
        <f t="shared" si="1"/>
        <v>0</v>
      </c>
      <c r="Q28" s="190"/>
      <c r="R28" s="190"/>
      <c r="S28" s="190"/>
      <c r="T28" s="184"/>
      <c r="U28" s="184"/>
      <c r="V28" s="184"/>
    </row>
    <row r="29" spans="1:22" s="128" customFormat="1" x14ac:dyDescent="0.2">
      <c r="B29" s="129" t="s">
        <v>228</v>
      </c>
      <c r="C29" s="133" t="s">
        <v>471</v>
      </c>
      <c r="D29" s="179">
        <v>642672.24849999999</v>
      </c>
      <c r="E29" s="179">
        <v>0</v>
      </c>
      <c r="F29" s="179">
        <v>6177.81</v>
      </c>
      <c r="G29" s="131">
        <f t="shared" si="0"/>
        <v>7.6140246338080226E-4</v>
      </c>
      <c r="H29" s="181">
        <v>0</v>
      </c>
      <c r="I29" s="179">
        <v>254405.51</v>
      </c>
      <c r="J29" s="179">
        <v>388266.73850000004</v>
      </c>
      <c r="K29" s="179">
        <v>0</v>
      </c>
      <c r="L29" s="179">
        <v>0</v>
      </c>
      <c r="M29" s="179">
        <v>6.3667498165668821</v>
      </c>
      <c r="N29" s="190"/>
      <c r="O29" s="191"/>
      <c r="P29" s="190">
        <f t="shared" si="1"/>
        <v>0</v>
      </c>
      <c r="Q29" s="190"/>
      <c r="R29" s="190"/>
      <c r="S29" s="190"/>
      <c r="T29" s="184"/>
      <c r="U29" s="184"/>
      <c r="V29" s="184"/>
    </row>
    <row r="30" spans="1:22" s="128" customFormat="1" x14ac:dyDescent="0.2">
      <c r="B30" s="129" t="s">
        <v>229</v>
      </c>
      <c r="C30" s="133" t="s">
        <v>472</v>
      </c>
      <c r="D30" s="179">
        <v>61859.66</v>
      </c>
      <c r="E30" s="179">
        <v>0</v>
      </c>
      <c r="F30" s="179">
        <v>0</v>
      </c>
      <c r="G30" s="131">
        <f t="shared" si="0"/>
        <v>7.3287896930092635E-5</v>
      </c>
      <c r="H30" s="181">
        <v>0</v>
      </c>
      <c r="I30" s="179">
        <v>61859.66</v>
      </c>
      <c r="J30" s="179">
        <v>0</v>
      </c>
      <c r="K30" s="179">
        <v>0</v>
      </c>
      <c r="L30" s="179">
        <v>0</v>
      </c>
      <c r="M30" s="179">
        <v>1.58</v>
      </c>
      <c r="N30" s="190"/>
      <c r="O30" s="191"/>
      <c r="P30" s="190">
        <f t="shared" si="1"/>
        <v>0</v>
      </c>
      <c r="Q30" s="190"/>
      <c r="R30" s="190"/>
      <c r="S30" s="190"/>
      <c r="T30" s="184"/>
      <c r="U30" s="184"/>
      <c r="V30" s="184"/>
    </row>
    <row r="31" spans="1:22" s="128" customFormat="1" x14ac:dyDescent="0.2">
      <c r="B31" s="129" t="s">
        <v>230</v>
      </c>
      <c r="C31" s="133" t="s">
        <v>473</v>
      </c>
      <c r="D31" s="179">
        <v>364808.65</v>
      </c>
      <c r="E31" s="179">
        <v>0</v>
      </c>
      <c r="F31" s="179">
        <v>0</v>
      </c>
      <c r="G31" s="131">
        <f t="shared" si="0"/>
        <v>4.3220507096880647E-4</v>
      </c>
      <c r="H31" s="181">
        <v>0</v>
      </c>
      <c r="I31" s="179">
        <v>274184.01999999996</v>
      </c>
      <c r="J31" s="179">
        <v>90624.63</v>
      </c>
      <c r="K31" s="179">
        <v>0</v>
      </c>
      <c r="L31" s="179">
        <v>0</v>
      </c>
      <c r="M31" s="179">
        <v>3.5454283260553168</v>
      </c>
      <c r="N31" s="190"/>
      <c r="O31" s="191"/>
      <c r="P31" s="190">
        <f t="shared" si="1"/>
        <v>0</v>
      </c>
      <c r="Q31" s="190"/>
      <c r="R31" s="190"/>
      <c r="S31" s="190"/>
      <c r="T31" s="184"/>
      <c r="U31" s="184"/>
      <c r="V31" s="184"/>
    </row>
    <row r="32" spans="1:22" s="128" customFormat="1" ht="28.5" x14ac:dyDescent="0.2">
      <c r="B32" s="129" t="s">
        <v>231</v>
      </c>
      <c r="C32" s="133" t="s">
        <v>474</v>
      </c>
      <c r="D32" s="179">
        <v>0</v>
      </c>
      <c r="E32" s="179">
        <v>0</v>
      </c>
      <c r="F32" s="179">
        <v>0</v>
      </c>
      <c r="G32" s="131">
        <f t="shared" si="0"/>
        <v>0</v>
      </c>
      <c r="H32" s="181">
        <v>0</v>
      </c>
      <c r="I32" s="179">
        <v>0</v>
      </c>
      <c r="J32" s="179">
        <v>0</v>
      </c>
      <c r="K32" s="179">
        <v>0</v>
      </c>
      <c r="L32" s="179">
        <v>0</v>
      </c>
      <c r="M32" s="179">
        <v>0</v>
      </c>
      <c r="N32" s="190"/>
      <c r="O32" s="191"/>
      <c r="P32" s="190">
        <f t="shared" si="1"/>
        <v>0</v>
      </c>
      <c r="Q32" s="190"/>
      <c r="R32" s="190"/>
      <c r="S32" s="190"/>
      <c r="T32" s="184"/>
      <c r="U32" s="184"/>
      <c r="V32" s="184"/>
    </row>
    <row r="33" spans="2:22" s="128" customFormat="1" x14ac:dyDescent="0.2">
      <c r="B33" s="129" t="s">
        <v>232</v>
      </c>
      <c r="C33" s="133" t="s">
        <v>475</v>
      </c>
      <c r="D33" s="179">
        <v>6079964.6028000005</v>
      </c>
      <c r="E33" s="179">
        <v>1066047.9605608466</v>
      </c>
      <c r="F33" s="179">
        <v>0</v>
      </c>
      <c r="G33" s="131">
        <f t="shared" si="0"/>
        <v>7.2032051121622394E-3</v>
      </c>
      <c r="H33" s="181">
        <v>0</v>
      </c>
      <c r="I33" s="179">
        <v>1350270.6027999998</v>
      </c>
      <c r="J33" s="179">
        <v>4729694.0000000009</v>
      </c>
      <c r="K33" s="179">
        <v>0</v>
      </c>
      <c r="L33" s="179">
        <v>0</v>
      </c>
      <c r="M33" s="179">
        <v>7.176551792946567</v>
      </c>
      <c r="N33" s="190"/>
      <c r="O33" s="191"/>
      <c r="P33" s="190">
        <f t="shared" si="1"/>
        <v>0</v>
      </c>
      <c r="Q33" s="190"/>
      <c r="R33" s="190"/>
      <c r="S33" s="190"/>
      <c r="T33" s="184"/>
      <c r="U33" s="184"/>
      <c r="V33" s="184"/>
    </row>
    <row r="34" spans="2:22" s="128" customFormat="1" ht="28.5" x14ac:dyDescent="0.2">
      <c r="B34" s="129" t="s">
        <v>233</v>
      </c>
      <c r="C34" s="133" t="s">
        <v>476</v>
      </c>
      <c r="D34" s="179">
        <v>29579678.36350001</v>
      </c>
      <c r="E34" s="179">
        <v>889156.33000000007</v>
      </c>
      <c r="F34" s="179">
        <v>1251350.9150999999</v>
      </c>
      <c r="G34" s="131">
        <f t="shared" si="0"/>
        <v>3.5044363630991178E-2</v>
      </c>
      <c r="H34" s="181">
        <v>0</v>
      </c>
      <c r="I34" s="179">
        <v>8965388.9746999983</v>
      </c>
      <c r="J34" s="179">
        <v>18355636.190299999</v>
      </c>
      <c r="K34" s="179">
        <v>2258653.1984999999</v>
      </c>
      <c r="L34" s="179">
        <v>0</v>
      </c>
      <c r="M34" s="179">
        <v>6.4671284203136628</v>
      </c>
      <c r="N34" s="190"/>
      <c r="O34" s="191"/>
      <c r="P34" s="190">
        <f t="shared" si="1"/>
        <v>0</v>
      </c>
      <c r="Q34" s="190"/>
      <c r="R34" s="190"/>
      <c r="S34" s="190"/>
      <c r="T34" s="184"/>
      <c r="U34" s="184"/>
      <c r="V34" s="184"/>
    </row>
    <row r="35" spans="2:22" s="128" customFormat="1" x14ac:dyDescent="0.2">
      <c r="B35" s="129" t="s">
        <v>234</v>
      </c>
      <c r="C35" s="133" t="s">
        <v>477</v>
      </c>
      <c r="D35" s="179">
        <v>0</v>
      </c>
      <c r="E35" s="179">
        <v>0</v>
      </c>
      <c r="F35" s="179">
        <v>0</v>
      </c>
      <c r="G35" s="131">
        <f t="shared" si="0"/>
        <v>0</v>
      </c>
      <c r="H35" s="181">
        <v>0</v>
      </c>
      <c r="I35" s="179">
        <v>0</v>
      </c>
      <c r="J35" s="179">
        <v>0</v>
      </c>
      <c r="K35" s="179">
        <v>0</v>
      </c>
      <c r="L35" s="179">
        <v>0</v>
      </c>
      <c r="M35" s="179">
        <v>0</v>
      </c>
      <c r="N35" s="190"/>
      <c r="O35" s="191"/>
      <c r="P35" s="190">
        <f t="shared" si="1"/>
        <v>0</v>
      </c>
      <c r="Q35" s="190"/>
      <c r="R35" s="190"/>
      <c r="S35" s="190"/>
      <c r="T35" s="184"/>
      <c r="U35" s="184"/>
      <c r="V35" s="184"/>
    </row>
    <row r="36" spans="2:22" s="128" customFormat="1" ht="28.5" x14ac:dyDescent="0.2">
      <c r="B36" s="129" t="s">
        <v>235</v>
      </c>
      <c r="C36" s="133" t="s">
        <v>478</v>
      </c>
      <c r="D36" s="179">
        <v>7964397.7438000003</v>
      </c>
      <c r="E36" s="179">
        <v>0</v>
      </c>
      <c r="F36" s="179">
        <v>219660</v>
      </c>
      <c r="G36" s="131">
        <f t="shared" si="0"/>
        <v>9.4357770630791819E-3</v>
      </c>
      <c r="H36" s="181">
        <v>0</v>
      </c>
      <c r="I36" s="179">
        <v>4975871.7435999997</v>
      </c>
      <c r="J36" s="179">
        <v>2988526.0001999997</v>
      </c>
      <c r="K36" s="179">
        <v>0</v>
      </c>
      <c r="L36" s="179">
        <v>0</v>
      </c>
      <c r="M36" s="179">
        <v>4.7687319355788249</v>
      </c>
      <c r="N36" s="190"/>
      <c r="O36" s="191"/>
      <c r="P36" s="190">
        <f t="shared" si="1"/>
        <v>0</v>
      </c>
      <c r="Q36" s="190"/>
      <c r="R36" s="190"/>
      <c r="S36" s="190"/>
      <c r="T36" s="184"/>
      <c r="U36" s="184"/>
      <c r="V36" s="184"/>
    </row>
    <row r="37" spans="2:22" s="128" customFormat="1" ht="28.5" x14ac:dyDescent="0.2">
      <c r="B37" s="129" t="s">
        <v>236</v>
      </c>
      <c r="C37" s="133" t="s">
        <v>479</v>
      </c>
      <c r="D37" s="179">
        <v>0</v>
      </c>
      <c r="E37" s="179">
        <v>0</v>
      </c>
      <c r="F37" s="179">
        <v>0</v>
      </c>
      <c r="G37" s="131">
        <f t="shared" si="0"/>
        <v>0</v>
      </c>
      <c r="H37" s="181">
        <v>0</v>
      </c>
      <c r="I37" s="179">
        <v>0</v>
      </c>
      <c r="J37" s="179">
        <v>0</v>
      </c>
      <c r="K37" s="179">
        <v>0</v>
      </c>
      <c r="L37" s="179">
        <v>0</v>
      </c>
      <c r="M37" s="179">
        <v>0</v>
      </c>
      <c r="N37" s="190"/>
      <c r="O37" s="191"/>
      <c r="P37" s="190">
        <f t="shared" si="1"/>
        <v>0</v>
      </c>
      <c r="Q37" s="190"/>
      <c r="R37" s="190"/>
      <c r="S37" s="190"/>
      <c r="T37" s="184"/>
      <c r="U37" s="184"/>
      <c r="V37" s="184"/>
    </row>
    <row r="38" spans="2:22" s="128" customFormat="1" x14ac:dyDescent="0.2">
      <c r="B38" s="129" t="s">
        <v>237</v>
      </c>
      <c r="C38" s="133" t="s">
        <v>480</v>
      </c>
      <c r="D38" s="179">
        <v>2094616.19</v>
      </c>
      <c r="E38" s="179">
        <v>694045.27</v>
      </c>
      <c r="F38" s="179">
        <v>0</v>
      </c>
      <c r="G38" s="131">
        <f t="shared" si="0"/>
        <v>2.4815851791106405E-3</v>
      </c>
      <c r="H38" s="181">
        <v>0</v>
      </c>
      <c r="I38" s="179">
        <v>1400570.92</v>
      </c>
      <c r="J38" s="179">
        <v>694045.27</v>
      </c>
      <c r="K38" s="179">
        <v>0</v>
      </c>
      <c r="L38" s="179">
        <v>0</v>
      </c>
      <c r="M38" s="179">
        <v>3.5061069324113263</v>
      </c>
      <c r="N38" s="190"/>
      <c r="O38" s="191"/>
      <c r="P38" s="190">
        <f t="shared" si="1"/>
        <v>0</v>
      </c>
      <c r="Q38" s="190"/>
      <c r="R38" s="190"/>
      <c r="S38" s="190"/>
      <c r="T38" s="184"/>
      <c r="U38" s="184"/>
      <c r="V38" s="184"/>
    </row>
    <row r="39" spans="2:22" s="128" customFormat="1" ht="28.5" x14ac:dyDescent="0.2">
      <c r="B39" s="129" t="s">
        <v>238</v>
      </c>
      <c r="C39" s="133" t="s">
        <v>481</v>
      </c>
      <c r="D39" s="179">
        <v>611290.31940000004</v>
      </c>
      <c r="E39" s="179">
        <v>0</v>
      </c>
      <c r="F39" s="179">
        <v>228594.08</v>
      </c>
      <c r="G39" s="131">
        <f t="shared" si="0"/>
        <v>7.2422289295722938E-4</v>
      </c>
      <c r="H39" s="181">
        <v>0</v>
      </c>
      <c r="I39" s="179">
        <v>611290.31940000004</v>
      </c>
      <c r="J39" s="179">
        <v>0</v>
      </c>
      <c r="K39" s="179">
        <v>0</v>
      </c>
      <c r="L39" s="179">
        <v>0</v>
      </c>
      <c r="M39" s="179">
        <v>0.3877873294585662</v>
      </c>
      <c r="N39" s="190"/>
      <c r="O39" s="191"/>
      <c r="P39" s="190">
        <f t="shared" si="1"/>
        <v>0</v>
      </c>
      <c r="Q39" s="190"/>
      <c r="R39" s="190"/>
      <c r="S39" s="190"/>
      <c r="T39" s="184"/>
      <c r="U39" s="184"/>
      <c r="V39" s="184"/>
    </row>
    <row r="40" spans="2:22" s="128" customFormat="1" ht="28.5" x14ac:dyDescent="0.2">
      <c r="B40" s="129" t="s">
        <v>239</v>
      </c>
      <c r="C40" s="133" t="s">
        <v>482</v>
      </c>
      <c r="D40" s="179">
        <v>0</v>
      </c>
      <c r="E40" s="179">
        <v>0</v>
      </c>
      <c r="F40" s="179">
        <v>0</v>
      </c>
      <c r="G40" s="131">
        <f t="shared" si="0"/>
        <v>0</v>
      </c>
      <c r="H40" s="181">
        <v>0</v>
      </c>
      <c r="I40" s="179">
        <v>0</v>
      </c>
      <c r="J40" s="179">
        <v>0</v>
      </c>
      <c r="K40" s="179">
        <v>0</v>
      </c>
      <c r="L40" s="179">
        <v>0</v>
      </c>
      <c r="M40" s="179">
        <v>0</v>
      </c>
      <c r="N40" s="190"/>
      <c r="O40" s="191"/>
      <c r="P40" s="190">
        <f t="shared" si="1"/>
        <v>0</v>
      </c>
      <c r="Q40" s="190"/>
      <c r="R40" s="190"/>
      <c r="S40" s="190"/>
      <c r="T40" s="184"/>
      <c r="U40" s="184"/>
      <c r="V40" s="184"/>
    </row>
    <row r="41" spans="2:22" s="128" customFormat="1" x14ac:dyDescent="0.2">
      <c r="B41" s="129" t="s">
        <v>240</v>
      </c>
      <c r="C41" s="133" t="s">
        <v>483</v>
      </c>
      <c r="D41" s="179">
        <v>0</v>
      </c>
      <c r="E41" s="179">
        <v>0</v>
      </c>
      <c r="F41" s="179">
        <v>0</v>
      </c>
      <c r="G41" s="131">
        <f t="shared" si="0"/>
        <v>0</v>
      </c>
      <c r="H41" s="181">
        <v>0</v>
      </c>
      <c r="I41" s="179">
        <v>0</v>
      </c>
      <c r="J41" s="179">
        <v>0</v>
      </c>
      <c r="K41" s="179">
        <v>0</v>
      </c>
      <c r="L41" s="179">
        <v>0</v>
      </c>
      <c r="M41" s="179">
        <v>0</v>
      </c>
      <c r="N41" s="190"/>
      <c r="O41" s="191"/>
      <c r="P41" s="190">
        <f t="shared" si="1"/>
        <v>0</v>
      </c>
      <c r="Q41" s="190"/>
      <c r="R41" s="190"/>
      <c r="S41" s="190"/>
      <c r="T41" s="184"/>
      <c r="U41" s="184"/>
      <c r="V41" s="184"/>
    </row>
    <row r="42" spans="2:22" s="128" customFormat="1" x14ac:dyDescent="0.2">
      <c r="B42" s="129" t="s">
        <v>241</v>
      </c>
      <c r="C42" s="133" t="s">
        <v>484</v>
      </c>
      <c r="D42" s="179">
        <v>3313149.1393999998</v>
      </c>
      <c r="E42" s="179">
        <v>0</v>
      </c>
      <c r="F42" s="179">
        <v>0</v>
      </c>
      <c r="G42" s="131">
        <f t="shared" si="0"/>
        <v>3.9252354869453252E-3</v>
      </c>
      <c r="H42" s="181">
        <v>0</v>
      </c>
      <c r="I42" s="179">
        <v>2024837.5494000001</v>
      </c>
      <c r="J42" s="179">
        <v>1288311.5899999999</v>
      </c>
      <c r="K42" s="179">
        <v>0</v>
      </c>
      <c r="L42" s="179">
        <v>0</v>
      </c>
      <c r="M42" s="179">
        <v>4.1188300600097039</v>
      </c>
      <c r="N42" s="190"/>
      <c r="O42" s="191"/>
      <c r="P42" s="190">
        <f t="shared" si="1"/>
        <v>0</v>
      </c>
      <c r="Q42" s="190"/>
      <c r="R42" s="190"/>
      <c r="S42" s="190"/>
      <c r="T42" s="184"/>
      <c r="U42" s="184"/>
      <c r="V42" s="184"/>
    </row>
    <row r="43" spans="2:22" s="128" customFormat="1" x14ac:dyDescent="0.2">
      <c r="B43" s="129" t="s">
        <v>242</v>
      </c>
      <c r="C43" s="133" t="s">
        <v>486</v>
      </c>
      <c r="D43" s="179">
        <v>3166438.1406999994</v>
      </c>
      <c r="E43" s="179">
        <v>0</v>
      </c>
      <c r="F43" s="179">
        <v>0</v>
      </c>
      <c r="G43" s="131">
        <f t="shared" si="0"/>
        <v>3.7514204263511259E-3</v>
      </c>
      <c r="H43" s="181">
        <v>0</v>
      </c>
      <c r="I43" s="179">
        <v>2167843.7607</v>
      </c>
      <c r="J43" s="179">
        <v>998594.38</v>
      </c>
      <c r="K43" s="179">
        <v>0</v>
      </c>
      <c r="L43" s="179">
        <v>0</v>
      </c>
      <c r="M43" s="179">
        <v>3.8089114396085324</v>
      </c>
      <c r="N43" s="190"/>
      <c r="O43" s="191"/>
      <c r="P43" s="190">
        <f t="shared" si="1"/>
        <v>0</v>
      </c>
      <c r="Q43" s="190"/>
      <c r="R43" s="190"/>
      <c r="S43" s="190"/>
      <c r="T43" s="184"/>
      <c r="U43" s="184"/>
      <c r="V43" s="184"/>
    </row>
    <row r="44" spans="2:22" s="128" customFormat="1" ht="28.5" x14ac:dyDescent="0.2">
      <c r="B44" s="129" t="s">
        <v>243</v>
      </c>
      <c r="C44" s="133" t="s">
        <v>485</v>
      </c>
      <c r="D44" s="179">
        <v>189549.66999999998</v>
      </c>
      <c r="E44" s="179">
        <v>0</v>
      </c>
      <c r="F44" s="179">
        <v>0</v>
      </c>
      <c r="G44" s="131">
        <f t="shared" si="0"/>
        <v>2.2456794424820746E-4</v>
      </c>
      <c r="H44" s="181">
        <v>0</v>
      </c>
      <c r="I44" s="179">
        <v>189549.66999999998</v>
      </c>
      <c r="J44" s="179">
        <v>0</v>
      </c>
      <c r="K44" s="179">
        <v>0</v>
      </c>
      <c r="L44" s="179">
        <v>0</v>
      </c>
      <c r="M44" s="179">
        <v>4.0416731213512538</v>
      </c>
      <c r="N44" s="190"/>
      <c r="O44" s="191"/>
      <c r="P44" s="190">
        <f t="shared" si="1"/>
        <v>0</v>
      </c>
      <c r="Q44" s="190"/>
      <c r="R44" s="190"/>
      <c r="S44" s="190"/>
      <c r="T44" s="184"/>
      <c r="U44" s="184"/>
      <c r="V44" s="184"/>
    </row>
    <row r="45" spans="2:22" s="128" customFormat="1" ht="28.5" x14ac:dyDescent="0.2">
      <c r="B45" s="129" t="s">
        <v>244</v>
      </c>
      <c r="C45" s="130" t="s">
        <v>487</v>
      </c>
      <c r="D45" s="179">
        <v>4281032.4764</v>
      </c>
      <c r="E45" s="179">
        <v>3587616.45</v>
      </c>
      <c r="F45" s="179">
        <v>0</v>
      </c>
      <c r="G45" s="131">
        <f t="shared" si="0"/>
        <v>5.0719300249109419E-3</v>
      </c>
      <c r="H45" s="181">
        <v>330.13794347674354</v>
      </c>
      <c r="I45" s="179">
        <v>693416.02639999997</v>
      </c>
      <c r="J45" s="179">
        <v>3587616.45</v>
      </c>
      <c r="K45" s="179">
        <v>0</v>
      </c>
      <c r="L45" s="179">
        <v>0</v>
      </c>
      <c r="M45" s="179">
        <v>7.7943697598061039</v>
      </c>
      <c r="N45" s="190"/>
      <c r="O45" s="191">
        <v>0.33013794347674352</v>
      </c>
      <c r="P45" s="190">
        <f t="shared" si="1"/>
        <v>330.13794347674354</v>
      </c>
      <c r="Q45" s="190"/>
      <c r="R45" s="190"/>
      <c r="S45" s="190"/>
      <c r="T45" s="184"/>
      <c r="U45" s="184"/>
      <c r="V45" s="184"/>
    </row>
    <row r="46" spans="2:22" s="128" customFormat="1" ht="28.5" x14ac:dyDescent="0.2">
      <c r="B46" s="129" t="s">
        <v>245</v>
      </c>
      <c r="C46" s="130" t="s">
        <v>488</v>
      </c>
      <c r="D46" s="179">
        <v>736042.34</v>
      </c>
      <c r="E46" s="179">
        <v>260155.13</v>
      </c>
      <c r="F46" s="179">
        <v>0</v>
      </c>
      <c r="G46" s="131">
        <f t="shared" si="0"/>
        <v>8.7202217325643553E-4</v>
      </c>
      <c r="H46" s="181">
        <v>582.89874465126377</v>
      </c>
      <c r="I46" s="179">
        <v>260533.33</v>
      </c>
      <c r="J46" s="179">
        <v>475509.01</v>
      </c>
      <c r="K46" s="179">
        <v>0</v>
      </c>
      <c r="L46" s="179">
        <v>0</v>
      </c>
      <c r="M46" s="179">
        <v>6.1930254024517124</v>
      </c>
      <c r="N46" s="190"/>
      <c r="O46" s="191">
        <v>0.58289874465126379</v>
      </c>
      <c r="P46" s="190">
        <f t="shared" si="1"/>
        <v>582.89874465126377</v>
      </c>
      <c r="Q46" s="190"/>
      <c r="R46" s="190"/>
      <c r="S46" s="190"/>
      <c r="T46" s="184"/>
      <c r="U46" s="184"/>
      <c r="V46" s="184"/>
    </row>
    <row r="47" spans="2:22" s="128" customFormat="1" x14ac:dyDescent="0.2">
      <c r="B47" s="129" t="s">
        <v>246</v>
      </c>
      <c r="C47" s="130" t="s">
        <v>489</v>
      </c>
      <c r="D47" s="179">
        <v>217736349.38259989</v>
      </c>
      <c r="E47" s="179">
        <v>3647853.1740000001</v>
      </c>
      <c r="F47" s="179">
        <v>7054993.2017000001</v>
      </c>
      <c r="G47" s="131">
        <f t="shared" si="0"/>
        <v>0.25796195988608117</v>
      </c>
      <c r="H47" s="181">
        <v>17842.900536787067</v>
      </c>
      <c r="I47" s="179">
        <v>178967340.13290006</v>
      </c>
      <c r="J47" s="179">
        <v>37346153.602000006</v>
      </c>
      <c r="K47" s="179">
        <v>1422855.6477000001</v>
      </c>
      <c r="L47" s="179">
        <v>0</v>
      </c>
      <c r="M47" s="179">
        <v>3.0743431689788112</v>
      </c>
      <c r="N47" s="190"/>
      <c r="O47" s="191">
        <v>17.842900536787067</v>
      </c>
      <c r="P47" s="190">
        <f t="shared" si="1"/>
        <v>17842.900536787067</v>
      </c>
      <c r="Q47" s="190"/>
      <c r="R47" s="190"/>
      <c r="S47" s="190"/>
      <c r="T47" s="184"/>
      <c r="U47" s="184"/>
      <c r="V47" s="184"/>
    </row>
    <row r="48" spans="2:22" s="128" customFormat="1" x14ac:dyDescent="0.2">
      <c r="B48" s="129" t="s">
        <v>247</v>
      </c>
      <c r="C48" s="133" t="s">
        <v>490</v>
      </c>
      <c r="D48" s="179">
        <v>145096767.54520002</v>
      </c>
      <c r="E48" s="179">
        <v>3647853.1740000001</v>
      </c>
      <c r="F48" s="179">
        <v>6302514.5599999996</v>
      </c>
      <c r="G48" s="131">
        <f t="shared" si="0"/>
        <v>0.17190260898204465</v>
      </c>
      <c r="H48" s="181">
        <v>0</v>
      </c>
      <c r="I48" s="179">
        <v>122297623.14330001</v>
      </c>
      <c r="J48" s="179">
        <v>21376288.7542</v>
      </c>
      <c r="K48" s="179">
        <v>1422855.6477000001</v>
      </c>
      <c r="L48" s="179">
        <v>0</v>
      </c>
      <c r="M48" s="179">
        <v>2.815768972684924</v>
      </c>
      <c r="N48" s="190"/>
      <c r="O48" s="191"/>
      <c r="P48" s="190">
        <f t="shared" si="1"/>
        <v>0</v>
      </c>
      <c r="Q48" s="190"/>
      <c r="R48" s="190"/>
      <c r="S48" s="190"/>
      <c r="T48" s="184"/>
      <c r="U48" s="184"/>
      <c r="V48" s="184"/>
    </row>
    <row r="49" spans="2:22" s="128" customFormat="1" x14ac:dyDescent="0.2">
      <c r="B49" s="129" t="s">
        <v>248</v>
      </c>
      <c r="C49" s="133" t="s">
        <v>491</v>
      </c>
      <c r="D49" s="179">
        <v>14254915.955300001</v>
      </c>
      <c r="E49" s="179">
        <v>0</v>
      </c>
      <c r="F49" s="179">
        <v>0</v>
      </c>
      <c r="G49" s="131">
        <f t="shared" si="0"/>
        <v>1.6888434422031407E-2</v>
      </c>
      <c r="H49" s="181">
        <v>0</v>
      </c>
      <c r="I49" s="179">
        <v>14116897.005300002</v>
      </c>
      <c r="J49" s="179">
        <v>138018.95000000001</v>
      </c>
      <c r="K49" s="179">
        <v>0</v>
      </c>
      <c r="L49" s="179">
        <v>0</v>
      </c>
      <c r="M49" s="179">
        <v>1.1814929621639112</v>
      </c>
      <c r="N49" s="190"/>
      <c r="O49" s="191"/>
      <c r="P49" s="190">
        <f t="shared" si="1"/>
        <v>0</v>
      </c>
      <c r="Q49" s="190"/>
      <c r="R49" s="190"/>
      <c r="S49" s="190"/>
      <c r="T49" s="184"/>
      <c r="U49" s="184"/>
      <c r="V49" s="184"/>
    </row>
    <row r="50" spans="2:22" s="128" customFormat="1" x14ac:dyDescent="0.2">
      <c r="B50" s="129" t="s">
        <v>249</v>
      </c>
      <c r="C50" s="133" t="s">
        <v>492</v>
      </c>
      <c r="D50" s="179">
        <v>58384665.882100008</v>
      </c>
      <c r="E50" s="179">
        <v>0</v>
      </c>
      <c r="F50" s="179">
        <v>752478.64170000004</v>
      </c>
      <c r="G50" s="131">
        <f t="shared" si="0"/>
        <v>6.9170916482005254E-2</v>
      </c>
      <c r="H50" s="181">
        <v>0</v>
      </c>
      <c r="I50" s="179">
        <v>42552819.98430001</v>
      </c>
      <c r="J50" s="179">
        <v>15831845.897800002</v>
      </c>
      <c r="K50" s="179">
        <v>0</v>
      </c>
      <c r="L50" s="179">
        <v>0</v>
      </c>
      <c r="M50" s="179">
        <v>4.1790972973523468</v>
      </c>
      <c r="N50" s="190"/>
      <c r="O50" s="191"/>
      <c r="P50" s="190">
        <f t="shared" si="1"/>
        <v>0</v>
      </c>
      <c r="Q50" s="190"/>
      <c r="R50" s="190"/>
      <c r="S50" s="190"/>
      <c r="T50" s="184"/>
      <c r="U50" s="184"/>
      <c r="V50" s="184"/>
    </row>
    <row r="51" spans="2:22" s="128" customFormat="1" ht="28.5" x14ac:dyDescent="0.2">
      <c r="B51" s="129" t="s">
        <v>250</v>
      </c>
      <c r="C51" s="130" t="s">
        <v>493</v>
      </c>
      <c r="D51" s="179">
        <v>107146269.33520007</v>
      </c>
      <c r="E51" s="179">
        <v>578315.06943966669</v>
      </c>
      <c r="F51" s="179">
        <v>3781954.5962999999</v>
      </c>
      <c r="G51" s="131">
        <f t="shared" si="0"/>
        <v>0.1269409619044477</v>
      </c>
      <c r="H51" s="181">
        <v>3162.3063272223603</v>
      </c>
      <c r="I51" s="179">
        <v>78130765.753699973</v>
      </c>
      <c r="J51" s="179">
        <v>28760721.442599993</v>
      </c>
      <c r="K51" s="179">
        <v>254782.13890000002</v>
      </c>
      <c r="L51" s="179">
        <v>0</v>
      </c>
      <c r="M51" s="179">
        <v>3.5442327345190061</v>
      </c>
      <c r="N51" s="190"/>
      <c r="O51" s="191">
        <v>3.1623063272223604</v>
      </c>
      <c r="P51" s="190">
        <f t="shared" si="1"/>
        <v>3162.3063272223603</v>
      </c>
      <c r="Q51" s="190"/>
      <c r="R51" s="190"/>
      <c r="S51" s="190"/>
      <c r="T51" s="184"/>
      <c r="U51" s="184"/>
      <c r="V51" s="184"/>
    </row>
    <row r="52" spans="2:22" s="128" customFormat="1" x14ac:dyDescent="0.2">
      <c r="B52" s="129" t="s">
        <v>251</v>
      </c>
      <c r="C52" s="130" t="s">
        <v>494</v>
      </c>
      <c r="D52" s="179">
        <v>25180459.397500016</v>
      </c>
      <c r="E52" s="179">
        <v>1500000</v>
      </c>
      <c r="F52" s="179">
        <v>2607737.5394000001</v>
      </c>
      <c r="G52" s="131">
        <f t="shared" si="0"/>
        <v>2.9832412803050705E-2</v>
      </c>
      <c r="H52" s="181">
        <v>28393.520844762348</v>
      </c>
      <c r="I52" s="179">
        <v>6938013.9693999998</v>
      </c>
      <c r="J52" s="179">
        <v>18242445.428100001</v>
      </c>
      <c r="K52" s="179">
        <v>0</v>
      </c>
      <c r="L52" s="179">
        <v>0</v>
      </c>
      <c r="M52" s="179">
        <v>6.298301450925063</v>
      </c>
      <c r="N52" s="190"/>
      <c r="O52" s="191">
        <v>28.393520844762349</v>
      </c>
      <c r="P52" s="190">
        <f t="shared" si="1"/>
        <v>28393.520844762348</v>
      </c>
      <c r="Q52" s="190"/>
      <c r="R52" s="190"/>
      <c r="S52" s="190"/>
      <c r="T52" s="184"/>
      <c r="U52" s="184"/>
      <c r="V52" s="184"/>
    </row>
    <row r="53" spans="2:22" s="128" customFormat="1" ht="28.5" x14ac:dyDescent="0.2">
      <c r="B53" s="129" t="s">
        <v>252</v>
      </c>
      <c r="C53" s="133" t="s">
        <v>923</v>
      </c>
      <c r="D53" s="179">
        <v>14860236.1536</v>
      </c>
      <c r="E53" s="179">
        <v>0</v>
      </c>
      <c r="F53" s="179">
        <v>2607737.5394000001</v>
      </c>
      <c r="G53" s="131">
        <f t="shared" si="0"/>
        <v>1.7605584246371108E-2</v>
      </c>
      <c r="H53" s="181">
        <v>0</v>
      </c>
      <c r="I53" s="179">
        <v>6580324.0068999985</v>
      </c>
      <c r="J53" s="179">
        <v>8279912.1467000013</v>
      </c>
      <c r="K53" s="179">
        <v>0</v>
      </c>
      <c r="L53" s="179">
        <v>0</v>
      </c>
      <c r="M53" s="179">
        <v>5.1061421240689313</v>
      </c>
      <c r="N53" s="190"/>
      <c r="O53" s="191"/>
      <c r="P53" s="190">
        <f t="shared" si="1"/>
        <v>0</v>
      </c>
      <c r="Q53" s="190"/>
      <c r="R53" s="190"/>
      <c r="S53" s="190"/>
      <c r="T53" s="184"/>
      <c r="U53" s="184"/>
      <c r="V53" s="184"/>
    </row>
    <row r="54" spans="2:22" s="128" customFormat="1" x14ac:dyDescent="0.2">
      <c r="B54" s="129" t="s">
        <v>253</v>
      </c>
      <c r="C54" s="133" t="s">
        <v>497</v>
      </c>
      <c r="D54" s="179">
        <v>0</v>
      </c>
      <c r="E54" s="179">
        <v>0</v>
      </c>
      <c r="F54" s="179">
        <v>0</v>
      </c>
      <c r="G54" s="131">
        <f t="shared" si="0"/>
        <v>0</v>
      </c>
      <c r="H54" s="181">
        <v>0</v>
      </c>
      <c r="I54" s="179">
        <v>0</v>
      </c>
      <c r="J54" s="179">
        <v>0</v>
      </c>
      <c r="K54" s="179">
        <v>0</v>
      </c>
      <c r="L54" s="179">
        <v>0</v>
      </c>
      <c r="M54" s="179">
        <v>0</v>
      </c>
      <c r="N54" s="190"/>
      <c r="O54" s="191"/>
      <c r="P54" s="190">
        <f t="shared" si="1"/>
        <v>0</v>
      </c>
      <c r="Q54" s="190"/>
      <c r="R54" s="190"/>
      <c r="S54" s="190"/>
      <c r="T54" s="184"/>
      <c r="U54" s="184"/>
      <c r="V54" s="184"/>
    </row>
    <row r="55" spans="2:22" s="128" customFormat="1" x14ac:dyDescent="0.2">
      <c r="B55" s="129" t="s">
        <v>254</v>
      </c>
      <c r="C55" s="133" t="s">
        <v>498</v>
      </c>
      <c r="D55" s="179">
        <v>0</v>
      </c>
      <c r="E55" s="179">
        <v>0</v>
      </c>
      <c r="F55" s="179">
        <v>0</v>
      </c>
      <c r="G55" s="131">
        <f t="shared" si="0"/>
        <v>0</v>
      </c>
      <c r="H55" s="181">
        <v>0</v>
      </c>
      <c r="I55" s="179">
        <v>0</v>
      </c>
      <c r="J55" s="179">
        <v>0</v>
      </c>
      <c r="K55" s="179">
        <v>0</v>
      </c>
      <c r="L55" s="179">
        <v>0</v>
      </c>
      <c r="M55" s="179">
        <v>0</v>
      </c>
      <c r="N55" s="190"/>
      <c r="O55" s="191"/>
      <c r="P55" s="190">
        <f t="shared" si="1"/>
        <v>0</v>
      </c>
      <c r="Q55" s="190"/>
      <c r="R55" s="190"/>
      <c r="S55" s="190"/>
      <c r="T55" s="184"/>
      <c r="U55" s="184"/>
      <c r="V55" s="184"/>
    </row>
    <row r="56" spans="2:22" s="128" customFormat="1" ht="28.5" x14ac:dyDescent="0.2">
      <c r="B56" s="129" t="s">
        <v>255</v>
      </c>
      <c r="C56" s="133" t="s">
        <v>499</v>
      </c>
      <c r="D56" s="179">
        <v>10320223.243900001</v>
      </c>
      <c r="E56" s="179">
        <v>1500000</v>
      </c>
      <c r="F56" s="179">
        <v>0</v>
      </c>
      <c r="G56" s="131">
        <f t="shared" si="0"/>
        <v>1.222682855667958E-2</v>
      </c>
      <c r="H56" s="181">
        <v>0</v>
      </c>
      <c r="I56" s="179">
        <v>357689.96250000002</v>
      </c>
      <c r="J56" s="179">
        <v>9962533.2814000007</v>
      </c>
      <c r="K56" s="179">
        <v>0</v>
      </c>
      <c r="L56" s="179">
        <v>0</v>
      </c>
      <c r="M56" s="179">
        <v>8.0149086125259874</v>
      </c>
      <c r="N56" s="190"/>
      <c r="O56" s="191"/>
      <c r="P56" s="190">
        <f t="shared" si="1"/>
        <v>0</v>
      </c>
      <c r="Q56" s="190"/>
      <c r="R56" s="190"/>
      <c r="S56" s="190"/>
      <c r="T56" s="184"/>
      <c r="U56" s="184"/>
      <c r="V56" s="184"/>
    </row>
    <row r="57" spans="2:22" s="128" customFormat="1" x14ac:dyDescent="0.2">
      <c r="B57" s="129" t="s">
        <v>256</v>
      </c>
      <c r="C57" s="133" t="s">
        <v>500</v>
      </c>
      <c r="D57" s="179">
        <v>0</v>
      </c>
      <c r="E57" s="179">
        <v>0</v>
      </c>
      <c r="F57" s="179">
        <v>0</v>
      </c>
      <c r="G57" s="131">
        <f t="shared" si="0"/>
        <v>0</v>
      </c>
      <c r="H57" s="181">
        <v>0</v>
      </c>
      <c r="I57" s="179">
        <v>0</v>
      </c>
      <c r="J57" s="179">
        <v>0</v>
      </c>
      <c r="K57" s="179">
        <v>0</v>
      </c>
      <c r="L57" s="179">
        <v>0</v>
      </c>
      <c r="M57" s="179">
        <v>0</v>
      </c>
      <c r="N57" s="190"/>
      <c r="O57" s="191"/>
      <c r="P57" s="190">
        <f t="shared" si="1"/>
        <v>0</v>
      </c>
      <c r="Q57" s="190"/>
      <c r="R57" s="190"/>
      <c r="S57" s="190"/>
      <c r="T57" s="184"/>
      <c r="U57" s="184"/>
      <c r="V57" s="184"/>
    </row>
    <row r="58" spans="2:22" s="128" customFormat="1" ht="28.5" x14ac:dyDescent="0.2">
      <c r="B58" s="129" t="s">
        <v>257</v>
      </c>
      <c r="C58" s="135" t="s">
        <v>501</v>
      </c>
      <c r="D58" s="179">
        <v>103491143.81240006</v>
      </c>
      <c r="E58" s="179">
        <v>0</v>
      </c>
      <c r="F58" s="179">
        <v>4768785.0200000014</v>
      </c>
      <c r="G58" s="131">
        <f t="shared" si="0"/>
        <v>0.12261057175064605</v>
      </c>
      <c r="H58" s="181">
        <v>8513.4052697858897</v>
      </c>
      <c r="I58" s="179">
        <v>27846816.821799994</v>
      </c>
      <c r="J58" s="179">
        <v>54486770.962400004</v>
      </c>
      <c r="K58" s="179">
        <v>21157556.028200001</v>
      </c>
      <c r="L58" s="179">
        <v>0</v>
      </c>
      <c r="M58" s="179">
        <v>7.4550123354359927</v>
      </c>
      <c r="N58" s="190"/>
      <c r="O58" s="191">
        <v>8.5134052697858902</v>
      </c>
      <c r="P58" s="190">
        <f t="shared" si="1"/>
        <v>8513.4052697858897</v>
      </c>
      <c r="Q58" s="190"/>
      <c r="R58" s="190"/>
      <c r="S58" s="190"/>
      <c r="T58" s="184"/>
      <c r="U58" s="184"/>
      <c r="V58" s="184"/>
    </row>
    <row r="59" spans="2:22" s="128" customFormat="1" x14ac:dyDescent="0.2">
      <c r="B59" s="129" t="s">
        <v>258</v>
      </c>
      <c r="C59" s="130" t="s">
        <v>429</v>
      </c>
      <c r="D59" s="179">
        <v>71038881.447399974</v>
      </c>
      <c r="E59" s="179">
        <v>676185.06599999999</v>
      </c>
      <c r="F59" s="179">
        <v>3244415.7082000002</v>
      </c>
      <c r="G59" s="131">
        <f t="shared" si="0"/>
        <v>8.4162929792147567E-2</v>
      </c>
      <c r="H59" s="181">
        <v>708.51347491068918</v>
      </c>
      <c r="I59" s="179">
        <v>13705072.083699999</v>
      </c>
      <c r="J59" s="179">
        <v>36958813.311800011</v>
      </c>
      <c r="K59" s="179">
        <v>20374996.051900003</v>
      </c>
      <c r="L59" s="179">
        <v>0</v>
      </c>
      <c r="M59" s="179">
        <v>8.2270931196260708</v>
      </c>
      <c r="N59" s="190"/>
      <c r="O59" s="191">
        <v>0.70851347491068917</v>
      </c>
      <c r="P59" s="190">
        <f t="shared" si="1"/>
        <v>708.51347491068918</v>
      </c>
      <c r="Q59" s="190"/>
      <c r="R59" s="190"/>
      <c r="S59" s="190"/>
      <c r="T59" s="184"/>
      <c r="U59" s="184"/>
      <c r="V59" s="184"/>
    </row>
    <row r="60" spans="2:22" s="128" customFormat="1" x14ac:dyDescent="0.2">
      <c r="B60" s="129" t="s">
        <v>259</v>
      </c>
      <c r="C60" s="135" t="s">
        <v>502</v>
      </c>
      <c r="D60" s="179">
        <v>62801251.988399997</v>
      </c>
      <c r="E60" s="179">
        <v>0</v>
      </c>
      <c r="F60" s="179">
        <v>811988.87</v>
      </c>
      <c r="G60" s="131">
        <f t="shared" si="0"/>
        <v>7.4403442935293107E-2</v>
      </c>
      <c r="H60" s="181">
        <v>387.24595404750272</v>
      </c>
      <c r="I60" s="179">
        <v>56916388.209100001</v>
      </c>
      <c r="J60" s="179">
        <v>5746487.0499999998</v>
      </c>
      <c r="K60" s="179">
        <v>138376.72930000001</v>
      </c>
      <c r="L60" s="179">
        <v>0</v>
      </c>
      <c r="M60" s="179">
        <v>1.9631906361301688</v>
      </c>
      <c r="N60" s="190"/>
      <c r="O60" s="191">
        <v>0.38724595404750273</v>
      </c>
      <c r="P60" s="190">
        <f t="shared" si="1"/>
        <v>387.24595404750272</v>
      </c>
      <c r="Q60" s="190"/>
      <c r="R60" s="190"/>
      <c r="S60" s="190"/>
      <c r="T60" s="184"/>
      <c r="U60" s="184"/>
      <c r="V60" s="184"/>
    </row>
    <row r="61" spans="2:22" s="128" customFormat="1" x14ac:dyDescent="0.2">
      <c r="B61" s="129" t="s">
        <v>260</v>
      </c>
      <c r="C61" s="135" t="s">
        <v>822</v>
      </c>
      <c r="D61" s="179">
        <v>77874279.256300017</v>
      </c>
      <c r="E61" s="179">
        <v>8001569.7057459028</v>
      </c>
      <c r="F61" s="179">
        <v>1116262.3916</v>
      </c>
      <c r="G61" s="131">
        <f t="shared" si="0"/>
        <v>9.226113030108743E-2</v>
      </c>
      <c r="H61" s="181">
        <v>5500</v>
      </c>
      <c r="I61" s="179">
        <v>14892770.992899999</v>
      </c>
      <c r="J61" s="179">
        <v>55031337.374499992</v>
      </c>
      <c r="K61" s="179">
        <v>7950170.8888999997</v>
      </c>
      <c r="L61" s="179">
        <v>0</v>
      </c>
      <c r="M61" s="179">
        <v>7.3311957661277827</v>
      </c>
      <c r="N61" s="190"/>
      <c r="O61" s="191">
        <v>5.5</v>
      </c>
      <c r="P61" s="190">
        <f t="shared" si="1"/>
        <v>5500</v>
      </c>
      <c r="Q61" s="190"/>
      <c r="R61" s="190"/>
      <c r="S61" s="190"/>
      <c r="T61" s="184"/>
      <c r="U61" s="184"/>
      <c r="V61" s="184"/>
    </row>
    <row r="62" spans="2:22" s="128" customFormat="1" x14ac:dyDescent="0.2">
      <c r="B62" s="129" t="s">
        <v>261</v>
      </c>
      <c r="C62" s="158" t="s">
        <v>530</v>
      </c>
      <c r="D62" s="179">
        <v>844063789.400401</v>
      </c>
      <c r="E62" s="179">
        <v>27748968.054237958</v>
      </c>
      <c r="F62" s="179">
        <v>32135083.146099996</v>
      </c>
      <c r="G62" s="131">
        <f t="shared" si="0"/>
        <v>1</v>
      </c>
      <c r="H62" s="195">
        <f>SUM(H10:H61)</f>
        <v>213422.16639249385</v>
      </c>
      <c r="I62" s="179">
        <v>454854684.46690023</v>
      </c>
      <c r="J62" s="179">
        <v>332910088.51819986</v>
      </c>
      <c r="K62" s="179">
        <v>56299016.415300004</v>
      </c>
      <c r="L62" s="179">
        <v>0</v>
      </c>
      <c r="M62" s="179">
        <v>5.0210450790111008</v>
      </c>
      <c r="N62" s="190"/>
      <c r="O62" s="190"/>
      <c r="P62" s="190"/>
      <c r="Q62" s="190"/>
      <c r="R62" s="190"/>
      <c r="S62" s="190"/>
      <c r="T62" s="184"/>
      <c r="U62" s="184"/>
      <c r="V62" s="184"/>
    </row>
    <row r="63" spans="2:22" s="128" customFormat="1" ht="19.5" customHeight="1" x14ac:dyDescent="0.2">
      <c r="C63" s="330"/>
      <c r="D63" s="330"/>
      <c r="E63" s="330"/>
      <c r="F63" s="330"/>
      <c r="G63" s="330"/>
      <c r="H63" s="330"/>
      <c r="I63" s="330"/>
      <c r="J63" s="330"/>
      <c r="K63" s="330"/>
      <c r="L63" s="330"/>
      <c r="M63" s="330"/>
      <c r="N63" s="190"/>
      <c r="O63" s="190"/>
      <c r="P63" s="190"/>
      <c r="Q63" s="190"/>
      <c r="R63" s="190"/>
      <c r="S63" s="190"/>
      <c r="T63" s="184"/>
      <c r="U63" s="184"/>
      <c r="V63" s="184"/>
    </row>
    <row r="64" spans="2:22" s="138" customFormat="1" ht="20.25" x14ac:dyDescent="0.25">
      <c r="B64" s="136" t="s">
        <v>529</v>
      </c>
      <c r="C64" s="137"/>
      <c r="N64" s="193"/>
      <c r="O64" s="193"/>
      <c r="P64" s="193"/>
      <c r="Q64" s="193"/>
      <c r="R64" s="193"/>
      <c r="S64" s="193"/>
      <c r="T64" s="186"/>
      <c r="U64" s="186"/>
      <c r="V64" s="186"/>
    </row>
    <row r="65" spans="2:22" s="108" customFormat="1" ht="47.65" customHeight="1" x14ac:dyDescent="0.25">
      <c r="C65" s="328" t="s">
        <v>904</v>
      </c>
      <c r="D65" s="328"/>
      <c r="E65" s="328"/>
      <c r="F65" s="328"/>
      <c r="G65" s="328"/>
      <c r="H65" s="328"/>
      <c r="I65" s="328"/>
      <c r="J65" s="328"/>
      <c r="K65" s="328"/>
      <c r="L65" s="328"/>
      <c r="M65" s="328"/>
      <c r="N65" s="194"/>
      <c r="O65" s="194"/>
      <c r="P65" s="194"/>
      <c r="Q65" s="194"/>
      <c r="R65" s="194"/>
      <c r="S65" s="194"/>
      <c r="T65" s="187"/>
      <c r="U65" s="187"/>
      <c r="V65" s="187"/>
    </row>
    <row r="66" spans="2:22" s="108" customFormat="1" ht="38.65" customHeight="1" x14ac:dyDescent="0.25">
      <c r="C66" s="329" t="s">
        <v>890</v>
      </c>
      <c r="D66" s="329"/>
      <c r="E66" s="329"/>
      <c r="F66" s="329"/>
      <c r="G66" s="329"/>
      <c r="H66" s="329"/>
      <c r="I66" s="329"/>
      <c r="J66" s="329"/>
      <c r="K66" s="329"/>
      <c r="L66" s="329"/>
      <c r="M66" s="329"/>
      <c r="N66" s="194"/>
      <c r="O66" s="194"/>
      <c r="P66" s="194"/>
      <c r="Q66" s="194"/>
      <c r="R66" s="194"/>
      <c r="S66" s="194"/>
      <c r="T66" s="187"/>
      <c r="U66" s="187"/>
      <c r="V66" s="187"/>
    </row>
    <row r="67" spans="2:22" s="108" customFormat="1" ht="27.4" customHeight="1" x14ac:dyDescent="0.25">
      <c r="C67" s="329" t="s">
        <v>888</v>
      </c>
      <c r="D67" s="329"/>
      <c r="E67" s="329"/>
      <c r="F67" s="329"/>
      <c r="G67" s="329"/>
      <c r="H67" s="329"/>
      <c r="I67" s="329"/>
      <c r="J67" s="329"/>
      <c r="K67" s="329"/>
      <c r="L67" s="329"/>
      <c r="M67" s="329"/>
      <c r="N67" s="194"/>
      <c r="O67" s="194"/>
      <c r="P67" s="194"/>
      <c r="Q67" s="194"/>
      <c r="R67" s="194"/>
      <c r="S67" s="194"/>
      <c r="T67" s="187"/>
      <c r="U67" s="187"/>
      <c r="V67" s="187"/>
    </row>
    <row r="68" spans="2:22" s="108" customFormat="1" x14ac:dyDescent="0.25">
      <c r="C68" s="331" t="s">
        <v>892</v>
      </c>
      <c r="D68" s="328"/>
      <c r="E68" s="328"/>
      <c r="F68" s="328"/>
      <c r="G68" s="328"/>
      <c r="H68" s="328"/>
      <c r="I68" s="328"/>
      <c r="J68" s="328"/>
      <c r="K68" s="328"/>
      <c r="L68" s="328"/>
      <c r="M68" s="328"/>
      <c r="N68" s="194"/>
      <c r="O68" s="194"/>
      <c r="P68" s="194"/>
      <c r="Q68" s="194"/>
      <c r="R68" s="194"/>
      <c r="S68" s="194"/>
      <c r="T68" s="187"/>
      <c r="U68" s="187"/>
      <c r="V68" s="187"/>
    </row>
    <row r="69" spans="2:22" s="108" customFormat="1" ht="39.4" customHeight="1" x14ac:dyDescent="0.25">
      <c r="C69" s="328" t="s">
        <v>894</v>
      </c>
      <c r="D69" s="328"/>
      <c r="E69" s="328"/>
      <c r="F69" s="328"/>
      <c r="G69" s="328"/>
      <c r="H69" s="328"/>
      <c r="I69" s="328"/>
      <c r="J69" s="328"/>
      <c r="K69" s="328"/>
      <c r="L69" s="328"/>
      <c r="M69" s="328"/>
      <c r="N69" s="194"/>
      <c r="O69" s="194"/>
      <c r="P69" s="194"/>
      <c r="Q69" s="194"/>
      <c r="R69" s="194"/>
      <c r="S69" s="194"/>
      <c r="T69" s="187"/>
      <c r="U69" s="187"/>
      <c r="V69" s="187"/>
    </row>
    <row r="70" spans="2:22" s="108" customFormat="1" ht="28.15" customHeight="1" x14ac:dyDescent="0.25">
      <c r="C70" s="328" t="s">
        <v>895</v>
      </c>
      <c r="D70" s="328"/>
      <c r="E70" s="328"/>
      <c r="F70" s="328"/>
      <c r="G70" s="328"/>
      <c r="H70" s="328"/>
      <c r="I70" s="328"/>
      <c r="J70" s="328"/>
      <c r="K70" s="328"/>
      <c r="L70" s="328"/>
      <c r="M70" s="328"/>
      <c r="N70" s="194"/>
      <c r="O70" s="194"/>
      <c r="P70" s="194"/>
      <c r="Q70" s="194"/>
      <c r="R70" s="194"/>
      <c r="S70" s="194"/>
      <c r="T70" s="187"/>
      <c r="U70" s="187"/>
      <c r="V70" s="187"/>
    </row>
    <row r="71" spans="2:22" s="108" customFormat="1" x14ac:dyDescent="0.25">
      <c r="C71" s="329" t="s">
        <v>896</v>
      </c>
      <c r="D71" s="329"/>
      <c r="E71" s="329"/>
      <c r="F71" s="329"/>
      <c r="G71" s="329"/>
      <c r="H71" s="329"/>
      <c r="I71" s="329"/>
      <c r="J71" s="329"/>
      <c r="K71" s="329"/>
      <c r="L71" s="329"/>
      <c r="M71" s="329"/>
      <c r="N71" s="194"/>
      <c r="O71" s="194"/>
      <c r="P71" s="194"/>
      <c r="Q71" s="194"/>
      <c r="R71" s="194"/>
      <c r="S71" s="194"/>
      <c r="T71" s="187"/>
      <c r="U71" s="187"/>
      <c r="V71" s="187"/>
    </row>
    <row r="72" spans="2:22" ht="15" x14ac:dyDescent="0.25">
      <c r="C72" s="139"/>
    </row>
    <row r="73" spans="2:22" ht="15" x14ac:dyDescent="0.25">
      <c r="C73" s="155"/>
    </row>
    <row r="74" spans="2:22" ht="17.25" x14ac:dyDescent="0.25">
      <c r="B74" s="324" t="s">
        <v>915</v>
      </c>
      <c r="C74" s="324"/>
      <c r="D74" s="120"/>
      <c r="N74" s="194"/>
      <c r="O74" s="194"/>
      <c r="P74" s="194"/>
      <c r="Q74" s="194"/>
    </row>
    <row r="75" spans="2:22" ht="78" customHeight="1" x14ac:dyDescent="0.25">
      <c r="C75" s="325" t="s">
        <v>916</v>
      </c>
      <c r="D75" s="326"/>
      <c r="E75" s="326"/>
      <c r="F75" s="326"/>
      <c r="G75" s="326"/>
      <c r="H75" s="326"/>
      <c r="I75" s="326"/>
      <c r="J75" s="326"/>
      <c r="K75" s="326"/>
      <c r="L75" s="326"/>
      <c r="M75" s="327"/>
      <c r="N75" s="194"/>
      <c r="O75" s="194"/>
      <c r="P75" s="194"/>
      <c r="Q75" s="194"/>
    </row>
    <row r="76" spans="2:22" x14ac:dyDescent="0.25">
      <c r="N76" s="194"/>
      <c r="O76" s="194"/>
      <c r="P76" s="194"/>
      <c r="Q76" s="194"/>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C10" zoomScale="80" zoomScaleNormal="80" workbookViewId="0">
      <selection activeCell="Y11" sqref="Y11:AC76"/>
    </sheetView>
  </sheetViews>
  <sheetFormatPr defaultColWidth="8.7109375" defaultRowHeight="14.25" x14ac:dyDescent="0.25"/>
  <cols>
    <col min="1" max="1" width="5" style="37" customWidth="1"/>
    <col min="2" max="2" width="6.7109375" style="37" customWidth="1"/>
    <col min="3" max="3" width="21.7109375" style="120" customWidth="1"/>
    <col min="4" max="4" width="24.28515625" style="120" customWidth="1"/>
    <col min="5" max="5" width="16.140625" style="37" customWidth="1"/>
    <col min="6" max="6" width="16" style="37" customWidth="1"/>
    <col min="7" max="7" width="17.42578125" style="37" customWidth="1"/>
    <col min="8" max="8" width="20.42578125" style="37" customWidth="1"/>
    <col min="9" max="9" width="19.140625" style="37" customWidth="1"/>
    <col min="10" max="11" width="20.42578125" style="37" customWidth="1"/>
    <col min="12" max="12" width="16.140625" style="37" customWidth="1"/>
    <col min="13" max="13" width="19.42578125" style="37" customWidth="1"/>
    <col min="14" max="14" width="16.7109375" style="37" customWidth="1"/>
    <col min="15" max="15" width="20.42578125" style="37" customWidth="1"/>
    <col min="16" max="16" width="17.85546875" style="37" customWidth="1"/>
    <col min="17" max="17" width="20.42578125" style="37" customWidth="1"/>
    <col min="18" max="27" width="16.140625" style="37" customWidth="1"/>
    <col min="28" max="28" width="12.7109375" style="37" customWidth="1"/>
    <col min="29" max="29" width="15.7109375" style="37" customWidth="1"/>
    <col min="30" max="16384" width="8.7109375" style="37"/>
  </cols>
  <sheetData>
    <row r="2" spans="1:29" s="38" customFormat="1" ht="33.4" customHeight="1" x14ac:dyDescent="0.35">
      <c r="B2" s="277" t="s">
        <v>523</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row>
    <row r="3" spans="1:29" s="38" customFormat="1" ht="86.65" customHeight="1" x14ac:dyDescent="0.35">
      <c r="B3" s="281" t="s">
        <v>919</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row>
    <row r="4" spans="1:29" ht="3" customHeight="1" x14ac:dyDescent="0.25">
      <c r="B4" s="27"/>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row>
    <row r="6" spans="1:29" ht="3" customHeight="1" x14ac:dyDescent="0.25">
      <c r="D6" s="37"/>
      <c r="E6" s="120"/>
      <c r="F6" s="120"/>
    </row>
    <row r="7" spans="1:29" ht="15" customHeight="1" x14ac:dyDescent="0.25">
      <c r="D7" s="37"/>
      <c r="E7" s="122" t="s">
        <v>199</v>
      </c>
      <c r="F7" s="122" t="s">
        <v>200</v>
      </c>
      <c r="G7" s="123" t="s">
        <v>201</v>
      </c>
      <c r="H7" s="123" t="s">
        <v>202</v>
      </c>
      <c r="I7" s="123" t="s">
        <v>203</v>
      </c>
      <c r="J7" s="123" t="s">
        <v>204</v>
      </c>
      <c r="K7" s="123" t="s">
        <v>205</v>
      </c>
      <c r="L7" s="123" t="s">
        <v>206</v>
      </c>
      <c r="M7" s="123" t="s">
        <v>207</v>
      </c>
      <c r="N7" s="123" t="s">
        <v>208</v>
      </c>
      <c r="O7" s="123" t="s">
        <v>262</v>
      </c>
      <c r="P7" s="123" t="s">
        <v>263</v>
      </c>
      <c r="Q7" s="123" t="s">
        <v>264</v>
      </c>
      <c r="R7" s="123" t="s">
        <v>265</v>
      </c>
      <c r="S7" s="123" t="s">
        <v>266</v>
      </c>
      <c r="T7" s="123" t="s">
        <v>267</v>
      </c>
      <c r="U7" s="123" t="s">
        <v>268</v>
      </c>
      <c r="V7" s="123" t="s">
        <v>269</v>
      </c>
      <c r="W7" s="123" t="s">
        <v>270</v>
      </c>
      <c r="X7" s="123" t="s">
        <v>271</v>
      </c>
      <c r="Y7" s="123" t="s">
        <v>272</v>
      </c>
      <c r="Z7" s="123" t="s">
        <v>273</v>
      </c>
      <c r="AA7" s="123" t="s">
        <v>274</v>
      </c>
      <c r="AB7" s="123" t="s">
        <v>275</v>
      </c>
      <c r="AC7" s="123" t="s">
        <v>885</v>
      </c>
    </row>
    <row r="8" spans="1:29" ht="31.9" customHeight="1" x14ac:dyDescent="0.25">
      <c r="A8" s="124"/>
      <c r="B8" s="333" t="s">
        <v>1</v>
      </c>
      <c r="C8" s="333" t="s">
        <v>342</v>
      </c>
      <c r="D8" s="333" t="s">
        <v>353</v>
      </c>
      <c r="E8" s="335" t="s">
        <v>897</v>
      </c>
      <c r="F8" s="336"/>
      <c r="G8" s="336"/>
      <c r="H8" s="336"/>
      <c r="I8" s="336"/>
      <c r="J8" s="336"/>
      <c r="K8" s="336"/>
      <c r="L8" s="336"/>
      <c r="M8" s="336"/>
      <c r="N8" s="336"/>
      <c r="O8" s="336"/>
      <c r="P8" s="336"/>
      <c r="Q8" s="336"/>
      <c r="R8" s="336"/>
      <c r="S8" s="336"/>
      <c r="T8" s="336"/>
      <c r="U8" s="336"/>
      <c r="V8" s="336"/>
      <c r="W8" s="336"/>
      <c r="X8" s="336"/>
      <c r="Y8" s="336"/>
      <c r="Z8" s="336"/>
      <c r="AA8" s="336"/>
      <c r="AB8" s="336"/>
      <c r="AC8" s="337"/>
    </row>
    <row r="9" spans="1:29" ht="45.4" customHeight="1" x14ac:dyDescent="0.25">
      <c r="A9" s="124"/>
      <c r="B9" s="347"/>
      <c r="C9" s="347"/>
      <c r="D9" s="347"/>
      <c r="E9" s="140"/>
      <c r="F9" s="141"/>
      <c r="G9" s="339" t="s">
        <v>886</v>
      </c>
      <c r="H9" s="339"/>
      <c r="I9" s="339"/>
      <c r="J9" s="339"/>
      <c r="K9" s="339"/>
      <c r="L9" s="339"/>
      <c r="M9" s="339"/>
      <c r="N9" s="339"/>
      <c r="O9" s="339"/>
      <c r="P9" s="339"/>
      <c r="Q9" s="339"/>
      <c r="R9" s="339"/>
      <c r="S9" s="339"/>
      <c r="T9" s="340"/>
      <c r="U9" s="335" t="s">
        <v>887</v>
      </c>
      <c r="V9" s="336"/>
      <c r="W9" s="337"/>
      <c r="X9" s="348" t="s">
        <v>503</v>
      </c>
      <c r="Y9" s="338" t="s">
        <v>528</v>
      </c>
      <c r="Z9" s="339"/>
      <c r="AA9" s="339"/>
      <c r="AB9" s="339"/>
      <c r="AC9" s="340"/>
    </row>
    <row r="10" spans="1:29" s="128" customFormat="1" ht="96.75" thickBot="1" x14ac:dyDescent="0.25">
      <c r="A10" s="125"/>
      <c r="B10" s="334"/>
      <c r="C10" s="334"/>
      <c r="D10" s="334"/>
      <c r="E10" s="126"/>
      <c r="F10" s="126"/>
      <c r="G10" s="142" t="s">
        <v>383</v>
      </c>
      <c r="H10" s="142" t="s">
        <v>421</v>
      </c>
      <c r="I10" s="142" t="s">
        <v>422</v>
      </c>
      <c r="J10" s="142" t="s">
        <v>423</v>
      </c>
      <c r="K10" s="142" t="s">
        <v>424</v>
      </c>
      <c r="L10" s="142" t="s">
        <v>425</v>
      </c>
      <c r="M10" s="142" t="s">
        <v>426</v>
      </c>
      <c r="N10" s="142" t="s">
        <v>427</v>
      </c>
      <c r="O10" s="142" t="s">
        <v>428</v>
      </c>
      <c r="P10" s="142" t="s">
        <v>430</v>
      </c>
      <c r="Q10" s="142" t="s">
        <v>429</v>
      </c>
      <c r="R10" s="142" t="s">
        <v>431</v>
      </c>
      <c r="S10" s="142" t="s">
        <v>903</v>
      </c>
      <c r="T10" s="142" t="s">
        <v>527</v>
      </c>
      <c r="U10" s="126"/>
      <c r="V10" s="127" t="s">
        <v>526</v>
      </c>
      <c r="W10" s="127" t="s">
        <v>527</v>
      </c>
      <c r="X10" s="349"/>
      <c r="Y10" s="127" t="s">
        <v>504</v>
      </c>
      <c r="Z10" s="127" t="s">
        <v>505</v>
      </c>
      <c r="AA10" s="127" t="s">
        <v>506</v>
      </c>
      <c r="AB10" s="127" t="s">
        <v>507</v>
      </c>
      <c r="AC10" s="127" t="s">
        <v>524</v>
      </c>
    </row>
    <row r="11" spans="1:29" s="128" customFormat="1" ht="15" customHeight="1" thickTop="1" x14ac:dyDescent="0.2">
      <c r="A11" s="125"/>
      <c r="B11" s="129" t="s">
        <v>276</v>
      </c>
      <c r="C11" s="144" t="s">
        <v>352</v>
      </c>
      <c r="D11" s="145" t="s">
        <v>352</v>
      </c>
      <c r="E11" s="178">
        <v>843123585.8332032</v>
      </c>
      <c r="F11" s="178">
        <v>478490295.45259982</v>
      </c>
      <c r="G11" s="178">
        <v>26140788.865800001</v>
      </c>
      <c r="H11" s="178">
        <v>204260.5785</v>
      </c>
      <c r="I11" s="178">
        <v>38588036.826800004</v>
      </c>
      <c r="J11" s="178">
        <v>3361546.9164</v>
      </c>
      <c r="K11" s="178">
        <v>736042.34</v>
      </c>
      <c r="L11" s="178">
        <v>124651385.33729997</v>
      </c>
      <c r="M11" s="178">
        <v>67790568.471600026</v>
      </c>
      <c r="N11" s="178">
        <v>16046992.597899999</v>
      </c>
      <c r="O11" s="178">
        <v>53318203.752900027</v>
      </c>
      <c r="P11" s="178">
        <v>49299107.199100003</v>
      </c>
      <c r="Q11" s="178">
        <v>49596908.019699998</v>
      </c>
      <c r="R11" s="178">
        <v>48756454.546599999</v>
      </c>
      <c r="S11" s="178">
        <v>322790318.36090004</v>
      </c>
      <c r="T11" s="178">
        <v>15368740.465400001</v>
      </c>
      <c r="U11" s="178">
        <v>364633290.38060319</v>
      </c>
      <c r="V11" s="178">
        <v>288776635.81350029</v>
      </c>
      <c r="W11" s="178">
        <v>13719030.596399991</v>
      </c>
      <c r="X11" s="131">
        <f>E11/$E$76</f>
        <v>0.49240189982243537</v>
      </c>
      <c r="Y11" s="179">
        <v>403453273.04660237</v>
      </c>
      <c r="Z11" s="179">
        <v>350688531.85560024</v>
      </c>
      <c r="AA11" s="179">
        <v>88981780.93099995</v>
      </c>
      <c r="AB11" s="179">
        <v>0</v>
      </c>
      <c r="AC11" s="179">
        <v>5.8288895662996598</v>
      </c>
    </row>
    <row r="12" spans="1:29" s="128" customFormat="1" x14ac:dyDescent="0.2">
      <c r="A12" s="125"/>
      <c r="B12" s="129" t="s">
        <v>277</v>
      </c>
      <c r="C12" s="344" t="s">
        <v>366</v>
      </c>
      <c r="D12" s="145" t="s">
        <v>378</v>
      </c>
      <c r="E12" s="179">
        <v>258725257.9416005</v>
      </c>
      <c r="F12" s="179">
        <v>117398791.61750004</v>
      </c>
      <c r="G12" s="179">
        <v>2710675.6194000002</v>
      </c>
      <c r="H12" s="179">
        <v>15000</v>
      </c>
      <c r="I12" s="179">
        <v>3474109.0545000001</v>
      </c>
      <c r="J12" s="179">
        <v>0</v>
      </c>
      <c r="K12" s="179">
        <v>0</v>
      </c>
      <c r="L12" s="179">
        <v>40290464.519200005</v>
      </c>
      <c r="M12" s="179">
        <v>16876527.307100005</v>
      </c>
      <c r="N12" s="179">
        <v>4489368.9737999998</v>
      </c>
      <c r="O12" s="179">
        <v>20118537.1708</v>
      </c>
      <c r="P12" s="179">
        <v>9176031.9700000007</v>
      </c>
      <c r="Q12" s="179">
        <v>5779595.0822999999</v>
      </c>
      <c r="R12" s="179">
        <v>14468481.920400005</v>
      </c>
      <c r="S12" s="179">
        <v>86907935.051799953</v>
      </c>
      <c r="T12" s="179">
        <v>7841841.0466000009</v>
      </c>
      <c r="U12" s="179">
        <v>141326466.32409996</v>
      </c>
      <c r="V12" s="179">
        <v>114563468.7035999</v>
      </c>
      <c r="W12" s="179">
        <v>3918808.2134000016</v>
      </c>
      <c r="X12" s="131">
        <f t="shared" ref="X12:X75" si="0">E12/$E$76</f>
        <v>0.15110099003646765</v>
      </c>
      <c r="Y12" s="179">
        <v>123860200.40649998</v>
      </c>
      <c r="Z12" s="179">
        <v>104324279.80649993</v>
      </c>
      <c r="AA12" s="179">
        <v>30540777.728599988</v>
      </c>
      <c r="AB12" s="179">
        <v>0</v>
      </c>
      <c r="AC12" s="179">
        <v>5.860526637227526</v>
      </c>
    </row>
    <row r="13" spans="1:29" s="128" customFormat="1" x14ac:dyDescent="0.2">
      <c r="A13" s="125"/>
      <c r="B13" s="129" t="s">
        <v>278</v>
      </c>
      <c r="C13" s="345"/>
      <c r="D13" s="145" t="s">
        <v>382</v>
      </c>
      <c r="E13" s="179">
        <v>0</v>
      </c>
      <c r="F13" s="179">
        <v>0</v>
      </c>
      <c r="G13" s="179">
        <v>0</v>
      </c>
      <c r="H13" s="179">
        <v>0</v>
      </c>
      <c r="I13" s="179">
        <v>0</v>
      </c>
      <c r="J13" s="179">
        <v>0</v>
      </c>
      <c r="K13" s="179">
        <v>0</v>
      </c>
      <c r="L13" s="179">
        <v>0</v>
      </c>
      <c r="M13" s="179">
        <v>0</v>
      </c>
      <c r="N13" s="179">
        <v>0</v>
      </c>
      <c r="O13" s="179">
        <v>0</v>
      </c>
      <c r="P13" s="179">
        <v>0</v>
      </c>
      <c r="Q13" s="179">
        <v>0</v>
      </c>
      <c r="R13" s="179">
        <v>0</v>
      </c>
      <c r="S13" s="179">
        <v>0</v>
      </c>
      <c r="T13" s="179">
        <v>0</v>
      </c>
      <c r="U13" s="179">
        <v>0</v>
      </c>
      <c r="V13" s="179">
        <v>0</v>
      </c>
      <c r="W13" s="179">
        <v>0</v>
      </c>
      <c r="X13" s="131">
        <f t="shared" si="0"/>
        <v>0</v>
      </c>
      <c r="Y13" s="179">
        <v>0</v>
      </c>
      <c r="Z13" s="179">
        <v>0</v>
      </c>
      <c r="AA13" s="179">
        <v>0</v>
      </c>
      <c r="AB13" s="179">
        <v>0</v>
      </c>
      <c r="AC13" s="179">
        <v>0</v>
      </c>
    </row>
    <row r="14" spans="1:29" s="128" customFormat="1" x14ac:dyDescent="0.2">
      <c r="A14" s="125"/>
      <c r="B14" s="129" t="s">
        <v>279</v>
      </c>
      <c r="C14" s="345"/>
      <c r="D14" s="145" t="s">
        <v>379</v>
      </c>
      <c r="E14" s="179">
        <v>0</v>
      </c>
      <c r="F14" s="179">
        <v>0</v>
      </c>
      <c r="G14" s="179">
        <v>0</v>
      </c>
      <c r="H14" s="179">
        <v>0</v>
      </c>
      <c r="I14" s="179">
        <v>0</v>
      </c>
      <c r="J14" s="179">
        <v>0</v>
      </c>
      <c r="K14" s="179">
        <v>0</v>
      </c>
      <c r="L14" s="179">
        <v>0</v>
      </c>
      <c r="M14" s="179">
        <v>0</v>
      </c>
      <c r="N14" s="179">
        <v>0</v>
      </c>
      <c r="O14" s="179">
        <v>0</v>
      </c>
      <c r="P14" s="179">
        <v>0</v>
      </c>
      <c r="Q14" s="179">
        <v>0</v>
      </c>
      <c r="R14" s="179">
        <v>0</v>
      </c>
      <c r="S14" s="179">
        <v>0</v>
      </c>
      <c r="T14" s="179">
        <v>0</v>
      </c>
      <c r="U14" s="179">
        <v>0</v>
      </c>
      <c r="V14" s="179">
        <v>0</v>
      </c>
      <c r="W14" s="179">
        <v>0</v>
      </c>
      <c r="X14" s="131">
        <f t="shared" si="0"/>
        <v>0</v>
      </c>
      <c r="Y14" s="179">
        <v>0</v>
      </c>
      <c r="Z14" s="179">
        <v>0</v>
      </c>
      <c r="AA14" s="179">
        <v>0</v>
      </c>
      <c r="AB14" s="179">
        <v>0</v>
      </c>
      <c r="AC14" s="179">
        <v>0</v>
      </c>
    </row>
    <row r="15" spans="1:29" s="128" customFormat="1" x14ac:dyDescent="0.2">
      <c r="A15" s="125"/>
      <c r="B15" s="129" t="s">
        <v>280</v>
      </c>
      <c r="C15" s="345"/>
      <c r="D15" s="145" t="s">
        <v>388</v>
      </c>
      <c r="E15" s="179">
        <v>0</v>
      </c>
      <c r="F15" s="179">
        <v>0</v>
      </c>
      <c r="G15" s="179">
        <v>0</v>
      </c>
      <c r="H15" s="179">
        <v>0</v>
      </c>
      <c r="I15" s="179">
        <v>0</v>
      </c>
      <c r="J15" s="179">
        <v>0</v>
      </c>
      <c r="K15" s="179">
        <v>0</v>
      </c>
      <c r="L15" s="179">
        <v>0</v>
      </c>
      <c r="M15" s="179">
        <v>0</v>
      </c>
      <c r="N15" s="179">
        <v>0</v>
      </c>
      <c r="O15" s="179">
        <v>0</v>
      </c>
      <c r="P15" s="179">
        <v>0</v>
      </c>
      <c r="Q15" s="179">
        <v>0</v>
      </c>
      <c r="R15" s="179">
        <v>0</v>
      </c>
      <c r="S15" s="179">
        <v>0</v>
      </c>
      <c r="T15" s="179">
        <v>0</v>
      </c>
      <c r="U15" s="179">
        <v>0</v>
      </c>
      <c r="V15" s="179">
        <v>0</v>
      </c>
      <c r="W15" s="179">
        <v>0</v>
      </c>
      <c r="X15" s="131">
        <f t="shared" si="0"/>
        <v>0</v>
      </c>
      <c r="Y15" s="179">
        <v>0</v>
      </c>
      <c r="Z15" s="179">
        <v>0</v>
      </c>
      <c r="AA15" s="179">
        <v>0</v>
      </c>
      <c r="AB15" s="179">
        <v>0</v>
      </c>
      <c r="AC15" s="179">
        <v>0</v>
      </c>
    </row>
    <row r="16" spans="1:29" s="128" customFormat="1" x14ac:dyDescent="0.2">
      <c r="A16" s="125"/>
      <c r="B16" s="129" t="s">
        <v>281</v>
      </c>
      <c r="C16" s="345"/>
      <c r="D16" s="145" t="s">
        <v>380</v>
      </c>
      <c r="E16" s="179">
        <v>0</v>
      </c>
      <c r="F16" s="179">
        <v>0</v>
      </c>
      <c r="G16" s="179">
        <v>0</v>
      </c>
      <c r="H16" s="179">
        <v>0</v>
      </c>
      <c r="I16" s="179">
        <v>0</v>
      </c>
      <c r="J16" s="179">
        <v>0</v>
      </c>
      <c r="K16" s="179">
        <v>0</v>
      </c>
      <c r="L16" s="179">
        <v>0</v>
      </c>
      <c r="M16" s="179">
        <v>0</v>
      </c>
      <c r="N16" s="179">
        <v>0</v>
      </c>
      <c r="O16" s="179">
        <v>0</v>
      </c>
      <c r="P16" s="179">
        <v>0</v>
      </c>
      <c r="Q16" s="179">
        <v>0</v>
      </c>
      <c r="R16" s="179">
        <v>0</v>
      </c>
      <c r="S16" s="179">
        <v>0</v>
      </c>
      <c r="T16" s="179">
        <v>0</v>
      </c>
      <c r="U16" s="179">
        <v>0</v>
      </c>
      <c r="V16" s="179">
        <v>0</v>
      </c>
      <c r="W16" s="179">
        <v>0</v>
      </c>
      <c r="X16" s="131">
        <f t="shared" si="0"/>
        <v>0</v>
      </c>
      <c r="Y16" s="179">
        <v>0</v>
      </c>
      <c r="Z16" s="179">
        <v>0</v>
      </c>
      <c r="AA16" s="179">
        <v>0</v>
      </c>
      <c r="AB16" s="179">
        <v>0</v>
      </c>
      <c r="AC16" s="179">
        <v>0</v>
      </c>
    </row>
    <row r="17" spans="1:29" s="128" customFormat="1" x14ac:dyDescent="0.2">
      <c r="A17" s="125"/>
      <c r="B17" s="129" t="s">
        <v>282</v>
      </c>
      <c r="C17" s="346"/>
      <c r="D17" s="145" t="s">
        <v>381</v>
      </c>
      <c r="E17" s="179">
        <v>0</v>
      </c>
      <c r="F17" s="179">
        <v>0</v>
      </c>
      <c r="G17" s="179">
        <v>0</v>
      </c>
      <c r="H17" s="179">
        <v>0</v>
      </c>
      <c r="I17" s="179">
        <v>0</v>
      </c>
      <c r="J17" s="179">
        <v>0</v>
      </c>
      <c r="K17" s="179">
        <v>0</v>
      </c>
      <c r="L17" s="179">
        <v>0</v>
      </c>
      <c r="M17" s="179">
        <v>0</v>
      </c>
      <c r="N17" s="179">
        <v>0</v>
      </c>
      <c r="O17" s="179">
        <v>0</v>
      </c>
      <c r="P17" s="179">
        <v>0</v>
      </c>
      <c r="Q17" s="179">
        <v>0</v>
      </c>
      <c r="R17" s="179">
        <v>0</v>
      </c>
      <c r="S17" s="179">
        <v>0</v>
      </c>
      <c r="T17" s="179">
        <v>0</v>
      </c>
      <c r="U17" s="179">
        <v>0</v>
      </c>
      <c r="V17" s="179">
        <v>0</v>
      </c>
      <c r="W17" s="179">
        <v>0</v>
      </c>
      <c r="X17" s="131">
        <f t="shared" si="0"/>
        <v>0</v>
      </c>
      <c r="Y17" s="179">
        <v>0</v>
      </c>
      <c r="Z17" s="179">
        <v>0</v>
      </c>
      <c r="AA17" s="179">
        <v>0</v>
      </c>
      <c r="AB17" s="179">
        <v>0</v>
      </c>
      <c r="AC17" s="179">
        <v>0</v>
      </c>
    </row>
    <row r="18" spans="1:29" s="128" customFormat="1" ht="19.149999999999999" customHeight="1" x14ac:dyDescent="0.2">
      <c r="A18" s="125"/>
      <c r="B18" s="129" t="s">
        <v>283</v>
      </c>
      <c r="C18" s="344" t="s">
        <v>364</v>
      </c>
      <c r="D18" s="145" t="s">
        <v>400</v>
      </c>
      <c r="E18" s="179">
        <v>0</v>
      </c>
      <c r="F18" s="179">
        <v>0</v>
      </c>
      <c r="G18" s="179">
        <v>0</v>
      </c>
      <c r="H18" s="179">
        <v>0</v>
      </c>
      <c r="I18" s="179">
        <v>0</v>
      </c>
      <c r="J18" s="179">
        <v>0</v>
      </c>
      <c r="K18" s="179">
        <v>0</v>
      </c>
      <c r="L18" s="179">
        <v>0</v>
      </c>
      <c r="M18" s="179">
        <v>0</v>
      </c>
      <c r="N18" s="179">
        <v>0</v>
      </c>
      <c r="O18" s="179">
        <v>0</v>
      </c>
      <c r="P18" s="179">
        <v>0</v>
      </c>
      <c r="Q18" s="179">
        <v>0</v>
      </c>
      <c r="R18" s="179">
        <v>0</v>
      </c>
      <c r="S18" s="179">
        <v>0</v>
      </c>
      <c r="T18" s="179">
        <v>0</v>
      </c>
      <c r="U18" s="179">
        <v>0</v>
      </c>
      <c r="V18" s="179">
        <v>0</v>
      </c>
      <c r="W18" s="179">
        <v>0</v>
      </c>
      <c r="X18" s="131">
        <f t="shared" si="0"/>
        <v>0</v>
      </c>
      <c r="Y18" s="179">
        <v>0</v>
      </c>
      <c r="Z18" s="179">
        <v>0</v>
      </c>
      <c r="AA18" s="179">
        <v>0</v>
      </c>
      <c r="AB18" s="179">
        <v>0</v>
      </c>
      <c r="AC18" s="179">
        <v>0</v>
      </c>
    </row>
    <row r="19" spans="1:29" s="128" customFormat="1" x14ac:dyDescent="0.2">
      <c r="A19" s="125"/>
      <c r="B19" s="129" t="s">
        <v>284</v>
      </c>
      <c r="C19" s="345"/>
      <c r="D19" s="145" t="s">
        <v>418</v>
      </c>
      <c r="E19" s="179">
        <v>0</v>
      </c>
      <c r="F19" s="179">
        <v>0</v>
      </c>
      <c r="G19" s="179">
        <v>0</v>
      </c>
      <c r="H19" s="179">
        <v>0</v>
      </c>
      <c r="I19" s="179">
        <v>0</v>
      </c>
      <c r="J19" s="179">
        <v>0</v>
      </c>
      <c r="K19" s="179">
        <v>0</v>
      </c>
      <c r="L19" s="179">
        <v>0</v>
      </c>
      <c r="M19" s="179">
        <v>0</v>
      </c>
      <c r="N19" s="179">
        <v>0</v>
      </c>
      <c r="O19" s="179">
        <v>0</v>
      </c>
      <c r="P19" s="179">
        <v>0</v>
      </c>
      <c r="Q19" s="179">
        <v>0</v>
      </c>
      <c r="R19" s="179">
        <v>0</v>
      </c>
      <c r="S19" s="179">
        <v>0</v>
      </c>
      <c r="T19" s="179">
        <v>0</v>
      </c>
      <c r="U19" s="179">
        <v>0</v>
      </c>
      <c r="V19" s="179">
        <v>0</v>
      </c>
      <c r="W19" s="179">
        <v>0</v>
      </c>
      <c r="X19" s="131">
        <f t="shared" si="0"/>
        <v>0</v>
      </c>
      <c r="Y19" s="179">
        <v>0</v>
      </c>
      <c r="Z19" s="179">
        <v>0</v>
      </c>
      <c r="AA19" s="179">
        <v>0</v>
      </c>
      <c r="AB19" s="179">
        <v>0</v>
      </c>
      <c r="AC19" s="179">
        <v>0</v>
      </c>
    </row>
    <row r="20" spans="1:29" s="128" customFormat="1" x14ac:dyDescent="0.2">
      <c r="A20" s="125"/>
      <c r="B20" s="129" t="s">
        <v>285</v>
      </c>
      <c r="C20" s="346"/>
      <c r="D20" s="145" t="s">
        <v>420</v>
      </c>
      <c r="E20" s="179">
        <v>0</v>
      </c>
      <c r="F20" s="179">
        <v>0</v>
      </c>
      <c r="G20" s="179">
        <v>0</v>
      </c>
      <c r="H20" s="179">
        <v>0</v>
      </c>
      <c r="I20" s="179">
        <v>0</v>
      </c>
      <c r="J20" s="179">
        <v>0</v>
      </c>
      <c r="K20" s="179">
        <v>0</v>
      </c>
      <c r="L20" s="179">
        <v>0</v>
      </c>
      <c r="M20" s="179">
        <v>0</v>
      </c>
      <c r="N20" s="179">
        <v>0</v>
      </c>
      <c r="O20" s="179">
        <v>0</v>
      </c>
      <c r="P20" s="179">
        <v>0</v>
      </c>
      <c r="Q20" s="179">
        <v>0</v>
      </c>
      <c r="R20" s="179">
        <v>0</v>
      </c>
      <c r="S20" s="179">
        <v>0</v>
      </c>
      <c r="T20" s="179">
        <v>0</v>
      </c>
      <c r="U20" s="179">
        <v>0</v>
      </c>
      <c r="V20" s="179">
        <v>0</v>
      </c>
      <c r="W20" s="179">
        <v>0</v>
      </c>
      <c r="X20" s="131">
        <f t="shared" si="0"/>
        <v>0</v>
      </c>
      <c r="Y20" s="179">
        <v>0</v>
      </c>
      <c r="Z20" s="179">
        <v>0</v>
      </c>
      <c r="AA20" s="179">
        <v>0</v>
      </c>
      <c r="AB20" s="179">
        <v>0</v>
      </c>
      <c r="AC20" s="179">
        <v>0</v>
      </c>
    </row>
    <row r="21" spans="1:29" s="128" customFormat="1" x14ac:dyDescent="0.2">
      <c r="A21" s="125"/>
      <c r="B21" s="129" t="s">
        <v>286</v>
      </c>
      <c r="C21" s="344" t="s">
        <v>365</v>
      </c>
      <c r="D21" s="145" t="s">
        <v>432</v>
      </c>
      <c r="E21" s="179">
        <v>0</v>
      </c>
      <c r="F21" s="179">
        <v>0</v>
      </c>
      <c r="G21" s="179">
        <v>0</v>
      </c>
      <c r="H21" s="179">
        <v>0</v>
      </c>
      <c r="I21" s="179">
        <v>0</v>
      </c>
      <c r="J21" s="179">
        <v>0</v>
      </c>
      <c r="K21" s="179">
        <v>0</v>
      </c>
      <c r="L21" s="179">
        <v>0</v>
      </c>
      <c r="M21" s="179">
        <v>0</v>
      </c>
      <c r="N21" s="179">
        <v>0</v>
      </c>
      <c r="O21" s="179">
        <v>0</v>
      </c>
      <c r="P21" s="179">
        <v>0</v>
      </c>
      <c r="Q21" s="179">
        <v>0</v>
      </c>
      <c r="R21" s="179">
        <v>0</v>
      </c>
      <c r="S21" s="179">
        <v>0</v>
      </c>
      <c r="T21" s="179">
        <v>0</v>
      </c>
      <c r="U21" s="179">
        <v>0</v>
      </c>
      <c r="V21" s="179">
        <v>0</v>
      </c>
      <c r="W21" s="179">
        <v>0</v>
      </c>
      <c r="X21" s="131">
        <f t="shared" si="0"/>
        <v>0</v>
      </c>
      <c r="Y21" s="179">
        <v>0</v>
      </c>
      <c r="Z21" s="179">
        <v>0</v>
      </c>
      <c r="AA21" s="179">
        <v>0</v>
      </c>
      <c r="AB21" s="179">
        <v>0</v>
      </c>
      <c r="AC21" s="179">
        <v>0</v>
      </c>
    </row>
    <row r="22" spans="1:29" s="128" customFormat="1" x14ac:dyDescent="0.2">
      <c r="A22" s="125"/>
      <c r="B22" s="129" t="s">
        <v>287</v>
      </c>
      <c r="C22" s="345"/>
      <c r="D22" s="145" t="s">
        <v>433</v>
      </c>
      <c r="E22" s="179">
        <v>0</v>
      </c>
      <c r="F22" s="179">
        <v>0</v>
      </c>
      <c r="G22" s="179">
        <v>0</v>
      </c>
      <c r="H22" s="179">
        <v>0</v>
      </c>
      <c r="I22" s="179">
        <v>0</v>
      </c>
      <c r="J22" s="179">
        <v>0</v>
      </c>
      <c r="K22" s="179">
        <v>0</v>
      </c>
      <c r="L22" s="179">
        <v>0</v>
      </c>
      <c r="M22" s="179">
        <v>0</v>
      </c>
      <c r="N22" s="179">
        <v>0</v>
      </c>
      <c r="O22" s="179">
        <v>0</v>
      </c>
      <c r="P22" s="179">
        <v>0</v>
      </c>
      <c r="Q22" s="179">
        <v>0</v>
      </c>
      <c r="R22" s="179">
        <v>0</v>
      </c>
      <c r="S22" s="179">
        <v>0</v>
      </c>
      <c r="T22" s="179">
        <v>0</v>
      </c>
      <c r="U22" s="179">
        <v>0</v>
      </c>
      <c r="V22" s="179">
        <v>0</v>
      </c>
      <c r="W22" s="179">
        <v>0</v>
      </c>
      <c r="X22" s="131">
        <f t="shared" si="0"/>
        <v>0</v>
      </c>
      <c r="Y22" s="179">
        <v>0</v>
      </c>
      <c r="Z22" s="179">
        <v>0</v>
      </c>
      <c r="AA22" s="179">
        <v>0</v>
      </c>
      <c r="AB22" s="179">
        <v>0</v>
      </c>
      <c r="AC22" s="179">
        <v>0</v>
      </c>
    </row>
    <row r="23" spans="1:29" s="128" customFormat="1" x14ac:dyDescent="0.2">
      <c r="A23" s="125"/>
      <c r="B23" s="129" t="s">
        <v>288</v>
      </c>
      <c r="C23" s="345"/>
      <c r="D23" s="145" t="s">
        <v>419</v>
      </c>
      <c r="E23" s="179">
        <v>0</v>
      </c>
      <c r="F23" s="179">
        <v>0</v>
      </c>
      <c r="G23" s="179">
        <v>0</v>
      </c>
      <c r="H23" s="179">
        <v>0</v>
      </c>
      <c r="I23" s="179">
        <v>0</v>
      </c>
      <c r="J23" s="179">
        <v>0</v>
      </c>
      <c r="K23" s="179">
        <v>0</v>
      </c>
      <c r="L23" s="179">
        <v>0</v>
      </c>
      <c r="M23" s="179">
        <v>0</v>
      </c>
      <c r="N23" s="179">
        <v>0</v>
      </c>
      <c r="O23" s="179">
        <v>0</v>
      </c>
      <c r="P23" s="179">
        <v>0</v>
      </c>
      <c r="Q23" s="179">
        <v>0</v>
      </c>
      <c r="R23" s="179">
        <v>0</v>
      </c>
      <c r="S23" s="179">
        <v>0</v>
      </c>
      <c r="T23" s="179">
        <v>0</v>
      </c>
      <c r="U23" s="179">
        <v>0</v>
      </c>
      <c r="V23" s="179">
        <v>0</v>
      </c>
      <c r="W23" s="179">
        <v>0</v>
      </c>
      <c r="X23" s="131">
        <f t="shared" si="0"/>
        <v>0</v>
      </c>
      <c r="Y23" s="179">
        <v>0</v>
      </c>
      <c r="Z23" s="179">
        <v>0</v>
      </c>
      <c r="AA23" s="179">
        <v>0</v>
      </c>
      <c r="AB23" s="179">
        <v>0</v>
      </c>
      <c r="AC23" s="179">
        <v>0</v>
      </c>
    </row>
    <row r="24" spans="1:29" s="128" customFormat="1" x14ac:dyDescent="0.2">
      <c r="A24" s="125"/>
      <c r="B24" s="129" t="s">
        <v>289</v>
      </c>
      <c r="C24" s="345"/>
      <c r="D24" s="145" t="s">
        <v>434</v>
      </c>
      <c r="E24" s="179">
        <v>0</v>
      </c>
      <c r="F24" s="179">
        <v>0</v>
      </c>
      <c r="G24" s="179">
        <v>0</v>
      </c>
      <c r="H24" s="179">
        <v>0</v>
      </c>
      <c r="I24" s="179">
        <v>0</v>
      </c>
      <c r="J24" s="179">
        <v>0</v>
      </c>
      <c r="K24" s="179">
        <v>0</v>
      </c>
      <c r="L24" s="179">
        <v>0</v>
      </c>
      <c r="M24" s="179">
        <v>0</v>
      </c>
      <c r="N24" s="179">
        <v>0</v>
      </c>
      <c r="O24" s="179">
        <v>0</v>
      </c>
      <c r="P24" s="179">
        <v>0</v>
      </c>
      <c r="Q24" s="179">
        <v>0</v>
      </c>
      <c r="R24" s="179">
        <v>0</v>
      </c>
      <c r="S24" s="179">
        <v>0</v>
      </c>
      <c r="T24" s="179">
        <v>0</v>
      </c>
      <c r="U24" s="179">
        <v>0</v>
      </c>
      <c r="V24" s="179">
        <v>0</v>
      </c>
      <c r="W24" s="179">
        <v>0</v>
      </c>
      <c r="X24" s="131">
        <f t="shared" si="0"/>
        <v>0</v>
      </c>
      <c r="Y24" s="179">
        <v>0</v>
      </c>
      <c r="Z24" s="179">
        <v>0</v>
      </c>
      <c r="AA24" s="179">
        <v>0</v>
      </c>
      <c r="AB24" s="179">
        <v>0</v>
      </c>
      <c r="AC24" s="179">
        <v>0</v>
      </c>
    </row>
    <row r="25" spans="1:29" s="128" customFormat="1" x14ac:dyDescent="0.2">
      <c r="B25" s="129" t="s">
        <v>290</v>
      </c>
      <c r="C25" s="345"/>
      <c r="D25" s="145" t="s">
        <v>399</v>
      </c>
      <c r="E25" s="179">
        <v>122733639.93589985</v>
      </c>
      <c r="F25" s="179">
        <v>70830901.208399996</v>
      </c>
      <c r="G25" s="179">
        <v>13667177.369499998</v>
      </c>
      <c r="H25" s="179">
        <v>300532.08999999997</v>
      </c>
      <c r="I25" s="179">
        <v>11277840.398200002</v>
      </c>
      <c r="J25" s="179">
        <v>0</v>
      </c>
      <c r="K25" s="179">
        <v>0</v>
      </c>
      <c r="L25" s="179">
        <v>18367190.029199999</v>
      </c>
      <c r="M25" s="179">
        <v>10297953.3629</v>
      </c>
      <c r="N25" s="179">
        <v>293265.11</v>
      </c>
      <c r="O25" s="179">
        <v>7911782.0001000008</v>
      </c>
      <c r="P25" s="179">
        <v>50792.31</v>
      </c>
      <c r="Q25" s="179">
        <v>6071002.3385000005</v>
      </c>
      <c r="R25" s="179">
        <v>2593366.2000000002</v>
      </c>
      <c r="S25" s="179">
        <v>47684337.935600005</v>
      </c>
      <c r="T25" s="179">
        <v>3574963.8570999997</v>
      </c>
      <c r="U25" s="179">
        <v>51902738.727499932</v>
      </c>
      <c r="V25" s="179">
        <v>43190726.490199968</v>
      </c>
      <c r="W25" s="179">
        <v>2566533.4849999999</v>
      </c>
      <c r="X25" s="131">
        <f t="shared" si="0"/>
        <v>7.1679026055043421E-2</v>
      </c>
      <c r="Y25" s="179">
        <v>55277909.991100036</v>
      </c>
      <c r="Z25" s="179">
        <v>56108217.092800006</v>
      </c>
      <c r="AA25" s="179">
        <v>11347512.852000004</v>
      </c>
      <c r="AB25" s="179">
        <v>0</v>
      </c>
      <c r="AC25" s="179">
        <v>5.855687077760332</v>
      </c>
    </row>
    <row r="26" spans="1:29" s="128" customFormat="1" x14ac:dyDescent="0.2">
      <c r="B26" s="129" t="s">
        <v>291</v>
      </c>
      <c r="C26" s="345"/>
      <c r="D26" s="145" t="s">
        <v>435</v>
      </c>
      <c r="E26" s="179">
        <v>0</v>
      </c>
      <c r="F26" s="179">
        <v>0</v>
      </c>
      <c r="G26" s="179">
        <v>0</v>
      </c>
      <c r="H26" s="179">
        <v>0</v>
      </c>
      <c r="I26" s="179">
        <v>0</v>
      </c>
      <c r="J26" s="179">
        <v>0</v>
      </c>
      <c r="K26" s="179">
        <v>0</v>
      </c>
      <c r="L26" s="179">
        <v>0</v>
      </c>
      <c r="M26" s="179">
        <v>0</v>
      </c>
      <c r="N26" s="179">
        <v>0</v>
      </c>
      <c r="O26" s="179">
        <v>0</v>
      </c>
      <c r="P26" s="179">
        <v>0</v>
      </c>
      <c r="Q26" s="179">
        <v>0</v>
      </c>
      <c r="R26" s="179">
        <v>0</v>
      </c>
      <c r="S26" s="179">
        <v>0</v>
      </c>
      <c r="T26" s="179">
        <v>0</v>
      </c>
      <c r="U26" s="179">
        <v>0</v>
      </c>
      <c r="V26" s="179">
        <v>0</v>
      </c>
      <c r="W26" s="179">
        <v>0</v>
      </c>
      <c r="X26" s="131">
        <f t="shared" si="0"/>
        <v>0</v>
      </c>
      <c r="Y26" s="179">
        <v>0</v>
      </c>
      <c r="Z26" s="179">
        <v>0</v>
      </c>
      <c r="AA26" s="179">
        <v>0</v>
      </c>
      <c r="AB26" s="179">
        <v>0</v>
      </c>
      <c r="AC26" s="179">
        <v>0</v>
      </c>
    </row>
    <row r="27" spans="1:29" s="128" customFormat="1" x14ac:dyDescent="0.2">
      <c r="B27" s="129" t="s">
        <v>292</v>
      </c>
      <c r="C27" s="345"/>
      <c r="D27" s="145" t="s">
        <v>398</v>
      </c>
      <c r="E27" s="179">
        <v>0</v>
      </c>
      <c r="F27" s="179">
        <v>0</v>
      </c>
      <c r="G27" s="179">
        <v>0</v>
      </c>
      <c r="H27" s="179">
        <v>0</v>
      </c>
      <c r="I27" s="179">
        <v>0</v>
      </c>
      <c r="J27" s="179">
        <v>0</v>
      </c>
      <c r="K27" s="179">
        <v>0</v>
      </c>
      <c r="L27" s="179">
        <v>0</v>
      </c>
      <c r="M27" s="179">
        <v>0</v>
      </c>
      <c r="N27" s="179">
        <v>0</v>
      </c>
      <c r="O27" s="179">
        <v>0</v>
      </c>
      <c r="P27" s="179">
        <v>0</v>
      </c>
      <c r="Q27" s="179">
        <v>0</v>
      </c>
      <c r="R27" s="179">
        <v>0</v>
      </c>
      <c r="S27" s="179">
        <v>0</v>
      </c>
      <c r="T27" s="179">
        <v>0</v>
      </c>
      <c r="U27" s="179">
        <v>0</v>
      </c>
      <c r="V27" s="179">
        <v>0</v>
      </c>
      <c r="W27" s="179">
        <v>0</v>
      </c>
      <c r="X27" s="131">
        <f t="shared" si="0"/>
        <v>0</v>
      </c>
      <c r="Y27" s="179">
        <v>0</v>
      </c>
      <c r="Z27" s="179">
        <v>0</v>
      </c>
      <c r="AA27" s="179">
        <v>0</v>
      </c>
      <c r="AB27" s="179">
        <v>0</v>
      </c>
      <c r="AC27" s="179">
        <v>0</v>
      </c>
    </row>
    <row r="28" spans="1:29" s="128" customFormat="1" x14ac:dyDescent="0.2">
      <c r="B28" s="129" t="s">
        <v>293</v>
      </c>
      <c r="C28" s="345"/>
      <c r="D28" s="145" t="s">
        <v>436</v>
      </c>
      <c r="E28" s="179">
        <v>0</v>
      </c>
      <c r="F28" s="179">
        <v>0</v>
      </c>
      <c r="G28" s="179">
        <v>0</v>
      </c>
      <c r="H28" s="179">
        <v>0</v>
      </c>
      <c r="I28" s="179">
        <v>0</v>
      </c>
      <c r="J28" s="179">
        <v>0</v>
      </c>
      <c r="K28" s="179">
        <v>0</v>
      </c>
      <c r="L28" s="179">
        <v>0</v>
      </c>
      <c r="M28" s="179">
        <v>0</v>
      </c>
      <c r="N28" s="179">
        <v>0</v>
      </c>
      <c r="O28" s="179">
        <v>0</v>
      </c>
      <c r="P28" s="179">
        <v>0</v>
      </c>
      <c r="Q28" s="179">
        <v>0</v>
      </c>
      <c r="R28" s="179">
        <v>0</v>
      </c>
      <c r="S28" s="179">
        <v>0</v>
      </c>
      <c r="T28" s="179">
        <v>0</v>
      </c>
      <c r="U28" s="179">
        <v>0</v>
      </c>
      <c r="V28" s="179">
        <v>0</v>
      </c>
      <c r="W28" s="179">
        <v>0</v>
      </c>
      <c r="X28" s="131">
        <f t="shared" si="0"/>
        <v>0</v>
      </c>
      <c r="Y28" s="179">
        <v>0</v>
      </c>
      <c r="Z28" s="179">
        <v>0</v>
      </c>
      <c r="AA28" s="179">
        <v>0</v>
      </c>
      <c r="AB28" s="179">
        <v>0</v>
      </c>
      <c r="AC28" s="179">
        <v>0</v>
      </c>
    </row>
    <row r="29" spans="1:29" s="128" customFormat="1" x14ac:dyDescent="0.2">
      <c r="B29" s="129" t="s">
        <v>294</v>
      </c>
      <c r="C29" s="345"/>
      <c r="D29" s="145" t="s">
        <v>446</v>
      </c>
      <c r="E29" s="179">
        <v>0</v>
      </c>
      <c r="F29" s="179">
        <v>0</v>
      </c>
      <c r="G29" s="179">
        <v>0</v>
      </c>
      <c r="H29" s="179">
        <v>0</v>
      </c>
      <c r="I29" s="179">
        <v>0</v>
      </c>
      <c r="J29" s="179">
        <v>0</v>
      </c>
      <c r="K29" s="179">
        <v>0</v>
      </c>
      <c r="L29" s="179">
        <v>0</v>
      </c>
      <c r="M29" s="179">
        <v>0</v>
      </c>
      <c r="N29" s="179">
        <v>0</v>
      </c>
      <c r="O29" s="179">
        <v>0</v>
      </c>
      <c r="P29" s="179">
        <v>0</v>
      </c>
      <c r="Q29" s="179">
        <v>0</v>
      </c>
      <c r="R29" s="179">
        <v>0</v>
      </c>
      <c r="S29" s="179">
        <v>0</v>
      </c>
      <c r="T29" s="179">
        <v>0</v>
      </c>
      <c r="U29" s="179">
        <v>0</v>
      </c>
      <c r="V29" s="179">
        <v>0</v>
      </c>
      <c r="W29" s="179">
        <v>0</v>
      </c>
      <c r="X29" s="131">
        <f t="shared" si="0"/>
        <v>0</v>
      </c>
      <c r="Y29" s="179">
        <v>0</v>
      </c>
      <c r="Z29" s="179">
        <v>0</v>
      </c>
      <c r="AA29" s="179">
        <v>0</v>
      </c>
      <c r="AB29" s="179">
        <v>0</v>
      </c>
      <c r="AC29" s="179">
        <v>0</v>
      </c>
    </row>
    <row r="30" spans="1:29" s="134" customFormat="1" ht="19.899999999999999" customHeight="1" x14ac:dyDescent="0.2">
      <c r="B30" s="129" t="s">
        <v>295</v>
      </c>
      <c r="C30" s="345"/>
      <c r="D30" s="145" t="s">
        <v>447</v>
      </c>
      <c r="E30" s="180">
        <v>0</v>
      </c>
      <c r="F30" s="180">
        <v>0</v>
      </c>
      <c r="G30" s="180">
        <v>0</v>
      </c>
      <c r="H30" s="180">
        <v>0</v>
      </c>
      <c r="I30" s="180">
        <v>0</v>
      </c>
      <c r="J30" s="180">
        <v>0</v>
      </c>
      <c r="K30" s="180">
        <v>0</v>
      </c>
      <c r="L30" s="180">
        <v>0</v>
      </c>
      <c r="M30" s="180">
        <v>0</v>
      </c>
      <c r="N30" s="180">
        <v>0</v>
      </c>
      <c r="O30" s="180">
        <v>0</v>
      </c>
      <c r="P30" s="180">
        <v>0</v>
      </c>
      <c r="Q30" s="180">
        <v>0</v>
      </c>
      <c r="R30" s="180">
        <v>0</v>
      </c>
      <c r="S30" s="180">
        <v>0</v>
      </c>
      <c r="T30" s="180">
        <v>0</v>
      </c>
      <c r="U30" s="180">
        <v>0</v>
      </c>
      <c r="V30" s="180">
        <v>0</v>
      </c>
      <c r="W30" s="180">
        <v>0</v>
      </c>
      <c r="X30" s="131">
        <f t="shared" si="0"/>
        <v>0</v>
      </c>
      <c r="Y30" s="180">
        <v>0</v>
      </c>
      <c r="Z30" s="180">
        <v>0</v>
      </c>
      <c r="AA30" s="180">
        <v>0</v>
      </c>
      <c r="AB30" s="180">
        <v>0</v>
      </c>
      <c r="AC30" s="180">
        <v>0</v>
      </c>
    </row>
    <row r="31" spans="1:29" s="128" customFormat="1" x14ac:dyDescent="0.2">
      <c r="B31" s="129" t="s">
        <v>296</v>
      </c>
      <c r="C31" s="345"/>
      <c r="D31" s="145" t="s">
        <v>397</v>
      </c>
      <c r="E31" s="179">
        <v>0</v>
      </c>
      <c r="F31" s="179">
        <v>0</v>
      </c>
      <c r="G31" s="179">
        <v>0</v>
      </c>
      <c r="H31" s="179">
        <v>0</v>
      </c>
      <c r="I31" s="179">
        <v>0</v>
      </c>
      <c r="J31" s="179">
        <v>0</v>
      </c>
      <c r="K31" s="179">
        <v>0</v>
      </c>
      <c r="L31" s="179">
        <v>0</v>
      </c>
      <c r="M31" s="179">
        <v>0</v>
      </c>
      <c r="N31" s="179">
        <v>0</v>
      </c>
      <c r="O31" s="179">
        <v>0</v>
      </c>
      <c r="P31" s="179">
        <v>0</v>
      </c>
      <c r="Q31" s="179">
        <v>0</v>
      </c>
      <c r="R31" s="179">
        <v>0</v>
      </c>
      <c r="S31" s="179">
        <v>0</v>
      </c>
      <c r="T31" s="179">
        <v>0</v>
      </c>
      <c r="U31" s="179">
        <v>0</v>
      </c>
      <c r="V31" s="179">
        <v>0</v>
      </c>
      <c r="W31" s="179">
        <v>0</v>
      </c>
      <c r="X31" s="131">
        <f t="shared" si="0"/>
        <v>0</v>
      </c>
      <c r="Y31" s="179">
        <v>0</v>
      </c>
      <c r="Z31" s="179">
        <v>0</v>
      </c>
      <c r="AA31" s="179">
        <v>0</v>
      </c>
      <c r="AB31" s="179">
        <v>0</v>
      </c>
      <c r="AC31" s="179">
        <v>0</v>
      </c>
    </row>
    <row r="32" spans="1:29" s="128" customFormat="1" x14ac:dyDescent="0.2">
      <c r="B32" s="129" t="s">
        <v>297</v>
      </c>
      <c r="C32" s="346"/>
      <c r="D32" s="145" t="s">
        <v>414</v>
      </c>
      <c r="E32" s="179">
        <v>0</v>
      </c>
      <c r="F32" s="179">
        <v>0</v>
      </c>
      <c r="G32" s="179">
        <v>0</v>
      </c>
      <c r="H32" s="179">
        <v>0</v>
      </c>
      <c r="I32" s="179">
        <v>0</v>
      </c>
      <c r="J32" s="179">
        <v>0</v>
      </c>
      <c r="K32" s="179">
        <v>0</v>
      </c>
      <c r="L32" s="179">
        <v>0</v>
      </c>
      <c r="M32" s="179">
        <v>0</v>
      </c>
      <c r="N32" s="179">
        <v>0</v>
      </c>
      <c r="O32" s="179">
        <v>0</v>
      </c>
      <c r="P32" s="179">
        <v>0</v>
      </c>
      <c r="Q32" s="179">
        <v>0</v>
      </c>
      <c r="R32" s="179">
        <v>0</v>
      </c>
      <c r="S32" s="179">
        <v>0</v>
      </c>
      <c r="T32" s="179">
        <v>0</v>
      </c>
      <c r="U32" s="179">
        <v>0</v>
      </c>
      <c r="V32" s="179">
        <v>0</v>
      </c>
      <c r="W32" s="179">
        <v>0</v>
      </c>
      <c r="X32" s="131">
        <f t="shared" si="0"/>
        <v>0</v>
      </c>
      <c r="Y32" s="179">
        <v>0</v>
      </c>
      <c r="Z32" s="179">
        <v>0</v>
      </c>
      <c r="AA32" s="179">
        <v>0</v>
      </c>
      <c r="AB32" s="179">
        <v>0</v>
      </c>
      <c r="AC32" s="179">
        <v>0</v>
      </c>
    </row>
    <row r="33" spans="2:29" s="128" customFormat="1" x14ac:dyDescent="0.2">
      <c r="B33" s="129" t="s">
        <v>298</v>
      </c>
      <c r="C33" s="344" t="s">
        <v>367</v>
      </c>
      <c r="D33" s="145" t="s">
        <v>413</v>
      </c>
      <c r="E33" s="179">
        <v>0</v>
      </c>
      <c r="F33" s="179">
        <v>0</v>
      </c>
      <c r="G33" s="179">
        <v>0</v>
      </c>
      <c r="H33" s="179">
        <v>0</v>
      </c>
      <c r="I33" s="179">
        <v>0</v>
      </c>
      <c r="J33" s="179">
        <v>0</v>
      </c>
      <c r="K33" s="179">
        <v>0</v>
      </c>
      <c r="L33" s="179">
        <v>0</v>
      </c>
      <c r="M33" s="179">
        <v>0</v>
      </c>
      <c r="N33" s="179">
        <v>0</v>
      </c>
      <c r="O33" s="179">
        <v>0</v>
      </c>
      <c r="P33" s="179">
        <v>0</v>
      </c>
      <c r="Q33" s="179">
        <v>0</v>
      </c>
      <c r="R33" s="179">
        <v>0</v>
      </c>
      <c r="S33" s="179">
        <v>0</v>
      </c>
      <c r="T33" s="179">
        <v>0</v>
      </c>
      <c r="U33" s="179">
        <v>0</v>
      </c>
      <c r="V33" s="179">
        <v>0</v>
      </c>
      <c r="W33" s="179">
        <v>0</v>
      </c>
      <c r="X33" s="131">
        <f t="shared" si="0"/>
        <v>0</v>
      </c>
      <c r="Y33" s="179">
        <v>0</v>
      </c>
      <c r="Z33" s="179">
        <v>0</v>
      </c>
      <c r="AA33" s="179">
        <v>0</v>
      </c>
      <c r="AB33" s="179">
        <v>0</v>
      </c>
      <c r="AC33" s="179">
        <v>0</v>
      </c>
    </row>
    <row r="34" spans="2:29" s="128" customFormat="1" x14ac:dyDescent="0.2">
      <c r="B34" s="129" t="s">
        <v>299</v>
      </c>
      <c r="C34" s="345"/>
      <c r="D34" s="145" t="s">
        <v>445</v>
      </c>
      <c r="E34" s="179">
        <v>39950013.903300002</v>
      </c>
      <c r="F34" s="179">
        <v>13292385.850999996</v>
      </c>
      <c r="G34" s="179">
        <v>7052956.5810000012</v>
      </c>
      <c r="H34" s="179">
        <v>0</v>
      </c>
      <c r="I34" s="179">
        <v>1732922.77</v>
      </c>
      <c r="J34" s="179">
        <v>0</v>
      </c>
      <c r="K34" s="179">
        <v>0</v>
      </c>
      <c r="L34" s="179">
        <v>0</v>
      </c>
      <c r="M34" s="179">
        <v>0</v>
      </c>
      <c r="N34" s="179">
        <v>1323817.1199999999</v>
      </c>
      <c r="O34" s="179">
        <v>610480.48</v>
      </c>
      <c r="P34" s="179">
        <v>0</v>
      </c>
      <c r="Q34" s="179">
        <v>0</v>
      </c>
      <c r="R34" s="179">
        <v>2572208.9000000004</v>
      </c>
      <c r="S34" s="179">
        <v>8351102.9709999999</v>
      </c>
      <c r="T34" s="179">
        <v>1564701.5099999998</v>
      </c>
      <c r="U34" s="179">
        <v>26657628.052299984</v>
      </c>
      <c r="V34" s="179">
        <v>24306937.533900004</v>
      </c>
      <c r="W34" s="179">
        <v>2674936.8174000001</v>
      </c>
      <c r="X34" s="131">
        <f t="shared" si="0"/>
        <v>2.3331648022250052E-2</v>
      </c>
      <c r="Y34" s="179">
        <v>22523720.170300003</v>
      </c>
      <c r="Z34" s="179">
        <v>14738887.637999998</v>
      </c>
      <c r="AA34" s="179">
        <v>2687406.0950000002</v>
      </c>
      <c r="AB34" s="179">
        <v>0</v>
      </c>
      <c r="AC34" s="179">
        <v>5.1835360468582277</v>
      </c>
    </row>
    <row r="35" spans="2:29" s="128" customFormat="1" x14ac:dyDescent="0.2">
      <c r="B35" s="129" t="s">
        <v>300</v>
      </c>
      <c r="C35" s="345"/>
      <c r="D35" s="145" t="s">
        <v>451</v>
      </c>
      <c r="E35" s="179">
        <v>0</v>
      </c>
      <c r="F35" s="179">
        <v>0</v>
      </c>
      <c r="G35" s="179">
        <v>0</v>
      </c>
      <c r="H35" s="179">
        <v>0</v>
      </c>
      <c r="I35" s="179">
        <v>0</v>
      </c>
      <c r="J35" s="179">
        <v>0</v>
      </c>
      <c r="K35" s="179">
        <v>0</v>
      </c>
      <c r="L35" s="179">
        <v>0</v>
      </c>
      <c r="M35" s="179">
        <v>0</v>
      </c>
      <c r="N35" s="179">
        <v>0</v>
      </c>
      <c r="O35" s="179">
        <v>0</v>
      </c>
      <c r="P35" s="179">
        <v>0</v>
      </c>
      <c r="Q35" s="179">
        <v>0</v>
      </c>
      <c r="R35" s="179">
        <v>0</v>
      </c>
      <c r="S35" s="179">
        <v>0</v>
      </c>
      <c r="T35" s="179">
        <v>0</v>
      </c>
      <c r="U35" s="179">
        <v>0</v>
      </c>
      <c r="V35" s="179">
        <v>0</v>
      </c>
      <c r="W35" s="179">
        <v>0</v>
      </c>
      <c r="X35" s="131">
        <f t="shared" si="0"/>
        <v>0</v>
      </c>
      <c r="Y35" s="179">
        <v>0</v>
      </c>
      <c r="Z35" s="179">
        <v>0</v>
      </c>
      <c r="AA35" s="179">
        <v>0</v>
      </c>
      <c r="AB35" s="179">
        <v>0</v>
      </c>
      <c r="AC35" s="179">
        <v>0</v>
      </c>
    </row>
    <row r="36" spans="2:29" s="128" customFormat="1" x14ac:dyDescent="0.2">
      <c r="B36" s="129" t="s">
        <v>301</v>
      </c>
      <c r="C36" s="345"/>
      <c r="D36" s="145" t="s">
        <v>452</v>
      </c>
      <c r="E36" s="179">
        <v>0</v>
      </c>
      <c r="F36" s="179">
        <v>0</v>
      </c>
      <c r="G36" s="179">
        <v>0</v>
      </c>
      <c r="H36" s="179">
        <v>0</v>
      </c>
      <c r="I36" s="179">
        <v>0</v>
      </c>
      <c r="J36" s="179">
        <v>0</v>
      </c>
      <c r="K36" s="179">
        <v>0</v>
      </c>
      <c r="L36" s="179">
        <v>0</v>
      </c>
      <c r="M36" s="179">
        <v>0</v>
      </c>
      <c r="N36" s="179">
        <v>0</v>
      </c>
      <c r="O36" s="179">
        <v>0</v>
      </c>
      <c r="P36" s="179">
        <v>0</v>
      </c>
      <c r="Q36" s="179">
        <v>0</v>
      </c>
      <c r="R36" s="179">
        <v>0</v>
      </c>
      <c r="S36" s="179">
        <v>0</v>
      </c>
      <c r="T36" s="179">
        <v>0</v>
      </c>
      <c r="U36" s="179">
        <v>0</v>
      </c>
      <c r="V36" s="179">
        <v>0</v>
      </c>
      <c r="W36" s="179">
        <v>0</v>
      </c>
      <c r="X36" s="131">
        <f t="shared" si="0"/>
        <v>0</v>
      </c>
      <c r="Y36" s="179">
        <v>0</v>
      </c>
      <c r="Z36" s="179">
        <v>0</v>
      </c>
      <c r="AA36" s="179">
        <v>0</v>
      </c>
      <c r="AB36" s="179">
        <v>0</v>
      </c>
      <c r="AC36" s="179">
        <v>0</v>
      </c>
    </row>
    <row r="37" spans="2:29" s="128" customFormat="1" x14ac:dyDescent="0.2">
      <c r="B37" s="129" t="s">
        <v>302</v>
      </c>
      <c r="C37" s="345"/>
      <c r="D37" s="145" t="s">
        <v>412</v>
      </c>
      <c r="E37" s="179">
        <v>0</v>
      </c>
      <c r="F37" s="179">
        <v>0</v>
      </c>
      <c r="G37" s="179">
        <v>0</v>
      </c>
      <c r="H37" s="179">
        <v>0</v>
      </c>
      <c r="I37" s="179">
        <v>0</v>
      </c>
      <c r="J37" s="179">
        <v>0</v>
      </c>
      <c r="K37" s="179">
        <v>0</v>
      </c>
      <c r="L37" s="179">
        <v>0</v>
      </c>
      <c r="M37" s="179">
        <v>0</v>
      </c>
      <c r="N37" s="179">
        <v>0</v>
      </c>
      <c r="O37" s="179">
        <v>0</v>
      </c>
      <c r="P37" s="179">
        <v>0</v>
      </c>
      <c r="Q37" s="179">
        <v>0</v>
      </c>
      <c r="R37" s="179">
        <v>0</v>
      </c>
      <c r="S37" s="179">
        <v>0</v>
      </c>
      <c r="T37" s="179">
        <v>0</v>
      </c>
      <c r="U37" s="179">
        <v>0</v>
      </c>
      <c r="V37" s="179">
        <v>0</v>
      </c>
      <c r="W37" s="179">
        <v>0</v>
      </c>
      <c r="X37" s="131">
        <f t="shared" si="0"/>
        <v>0</v>
      </c>
      <c r="Y37" s="179">
        <v>0</v>
      </c>
      <c r="Z37" s="179">
        <v>0</v>
      </c>
      <c r="AA37" s="179">
        <v>0</v>
      </c>
      <c r="AB37" s="179">
        <v>0</v>
      </c>
      <c r="AC37" s="179">
        <v>0</v>
      </c>
    </row>
    <row r="38" spans="2:29" s="128" customFormat="1" x14ac:dyDescent="0.2">
      <c r="B38" s="129" t="s">
        <v>303</v>
      </c>
      <c r="C38" s="345"/>
      <c r="D38" s="145" t="s">
        <v>453</v>
      </c>
      <c r="E38" s="179">
        <v>0</v>
      </c>
      <c r="F38" s="179">
        <v>0</v>
      </c>
      <c r="G38" s="179">
        <v>0</v>
      </c>
      <c r="H38" s="179">
        <v>0</v>
      </c>
      <c r="I38" s="179">
        <v>0</v>
      </c>
      <c r="J38" s="179">
        <v>0</v>
      </c>
      <c r="K38" s="179">
        <v>0</v>
      </c>
      <c r="L38" s="179">
        <v>0</v>
      </c>
      <c r="M38" s="179">
        <v>0</v>
      </c>
      <c r="N38" s="179">
        <v>0</v>
      </c>
      <c r="O38" s="179">
        <v>0</v>
      </c>
      <c r="P38" s="179">
        <v>0</v>
      </c>
      <c r="Q38" s="179">
        <v>0</v>
      </c>
      <c r="R38" s="179">
        <v>0</v>
      </c>
      <c r="S38" s="179">
        <v>0</v>
      </c>
      <c r="T38" s="179">
        <v>0</v>
      </c>
      <c r="U38" s="179">
        <v>0</v>
      </c>
      <c r="V38" s="179">
        <v>0</v>
      </c>
      <c r="W38" s="179">
        <v>0</v>
      </c>
      <c r="X38" s="131">
        <f t="shared" si="0"/>
        <v>0</v>
      </c>
      <c r="Y38" s="179">
        <v>0</v>
      </c>
      <c r="Z38" s="179">
        <v>0</v>
      </c>
      <c r="AA38" s="179">
        <v>0</v>
      </c>
      <c r="AB38" s="179">
        <v>0</v>
      </c>
      <c r="AC38" s="179">
        <v>0</v>
      </c>
    </row>
    <row r="39" spans="2:29" s="128" customFormat="1" x14ac:dyDescent="0.2">
      <c r="B39" s="129" t="s">
        <v>304</v>
      </c>
      <c r="C39" s="345"/>
      <c r="D39" s="145" t="s">
        <v>411</v>
      </c>
      <c r="E39" s="179">
        <v>21713.1</v>
      </c>
      <c r="F39" s="179">
        <v>0</v>
      </c>
      <c r="G39" s="179">
        <v>0</v>
      </c>
      <c r="H39" s="179">
        <v>0</v>
      </c>
      <c r="I39" s="179">
        <v>0</v>
      </c>
      <c r="J39" s="179">
        <v>0</v>
      </c>
      <c r="K39" s="179">
        <v>0</v>
      </c>
      <c r="L39" s="179">
        <v>0</v>
      </c>
      <c r="M39" s="179">
        <v>0</v>
      </c>
      <c r="N39" s="179">
        <v>0</v>
      </c>
      <c r="O39" s="179">
        <v>0</v>
      </c>
      <c r="P39" s="179">
        <v>0</v>
      </c>
      <c r="Q39" s="179">
        <v>0</v>
      </c>
      <c r="R39" s="179">
        <v>0</v>
      </c>
      <c r="S39" s="179">
        <v>0</v>
      </c>
      <c r="T39" s="179">
        <v>0</v>
      </c>
      <c r="U39" s="179">
        <v>21713.1</v>
      </c>
      <c r="V39" s="179">
        <v>0</v>
      </c>
      <c r="W39" s="179">
        <v>0</v>
      </c>
      <c r="X39" s="131">
        <f t="shared" si="0"/>
        <v>1.2680906892752559E-5</v>
      </c>
      <c r="Y39" s="179">
        <v>21713.1</v>
      </c>
      <c r="Z39" s="179">
        <v>0</v>
      </c>
      <c r="AA39" s="179">
        <v>0</v>
      </c>
      <c r="AB39" s="179">
        <v>0</v>
      </c>
      <c r="AC39" s="179">
        <v>2.83</v>
      </c>
    </row>
    <row r="40" spans="2:29" s="128" customFormat="1" x14ac:dyDescent="0.2">
      <c r="B40" s="129" t="s">
        <v>305</v>
      </c>
      <c r="C40" s="346"/>
      <c r="D40" s="145" t="s">
        <v>410</v>
      </c>
      <c r="E40" s="179">
        <v>83368904.485199988</v>
      </c>
      <c r="F40" s="179">
        <v>36905611.253700003</v>
      </c>
      <c r="G40" s="179">
        <v>1079624.0699999998</v>
      </c>
      <c r="H40" s="179">
        <v>0</v>
      </c>
      <c r="I40" s="179">
        <v>7317610.9799999986</v>
      </c>
      <c r="J40" s="179">
        <v>0</v>
      </c>
      <c r="K40" s="179">
        <v>0</v>
      </c>
      <c r="L40" s="179">
        <v>16006997.872299999</v>
      </c>
      <c r="M40" s="179">
        <v>686888.19720000005</v>
      </c>
      <c r="N40" s="179">
        <v>619364.89250000007</v>
      </c>
      <c r="O40" s="179">
        <v>9698472.7852999996</v>
      </c>
      <c r="P40" s="179">
        <v>0</v>
      </c>
      <c r="Q40" s="179">
        <v>464602.11639999994</v>
      </c>
      <c r="R40" s="179">
        <v>1032050.3400000001</v>
      </c>
      <c r="S40" s="179">
        <v>28457647.546300009</v>
      </c>
      <c r="T40" s="179">
        <v>180229.52000000002</v>
      </c>
      <c r="U40" s="179">
        <v>46463293.231500022</v>
      </c>
      <c r="V40" s="179">
        <v>38928542.425300017</v>
      </c>
      <c r="W40" s="179">
        <v>1045358.8099999998</v>
      </c>
      <c r="X40" s="131">
        <f t="shared" si="0"/>
        <v>4.8689192953912726E-2</v>
      </c>
      <c r="Y40" s="179">
        <v>49417122.664900012</v>
      </c>
      <c r="Z40" s="179">
        <v>32419314.270300008</v>
      </c>
      <c r="AA40" s="179">
        <v>1532467.5499999998</v>
      </c>
      <c r="AB40" s="179">
        <v>0</v>
      </c>
      <c r="AC40" s="179">
        <v>4.7441490934956363</v>
      </c>
    </row>
    <row r="41" spans="2:29" s="128" customFormat="1" x14ac:dyDescent="0.2">
      <c r="B41" s="129" t="s">
        <v>306</v>
      </c>
      <c r="C41" s="344" t="s">
        <v>368</v>
      </c>
      <c r="D41" s="145" t="s">
        <v>416</v>
      </c>
      <c r="E41" s="179">
        <v>0</v>
      </c>
      <c r="F41" s="179">
        <v>0</v>
      </c>
      <c r="G41" s="179">
        <v>0</v>
      </c>
      <c r="H41" s="179">
        <v>0</v>
      </c>
      <c r="I41" s="179">
        <v>0</v>
      </c>
      <c r="J41" s="179">
        <v>0</v>
      </c>
      <c r="K41" s="179">
        <v>0</v>
      </c>
      <c r="L41" s="179">
        <v>0</v>
      </c>
      <c r="M41" s="179">
        <v>0</v>
      </c>
      <c r="N41" s="179">
        <v>0</v>
      </c>
      <c r="O41" s="179">
        <v>0</v>
      </c>
      <c r="P41" s="179">
        <v>0</v>
      </c>
      <c r="Q41" s="179">
        <v>0</v>
      </c>
      <c r="R41" s="179">
        <v>0</v>
      </c>
      <c r="S41" s="179">
        <v>0</v>
      </c>
      <c r="T41" s="179">
        <v>0</v>
      </c>
      <c r="U41" s="179">
        <v>0</v>
      </c>
      <c r="V41" s="179">
        <v>0</v>
      </c>
      <c r="W41" s="179">
        <v>0</v>
      </c>
      <c r="X41" s="131">
        <f t="shared" si="0"/>
        <v>0</v>
      </c>
      <c r="Y41" s="179">
        <v>0</v>
      </c>
      <c r="Z41" s="179">
        <v>0</v>
      </c>
      <c r="AA41" s="179">
        <v>0</v>
      </c>
      <c r="AB41" s="179">
        <v>0</v>
      </c>
      <c r="AC41" s="179">
        <v>0</v>
      </c>
    </row>
    <row r="42" spans="2:29" s="128" customFormat="1" x14ac:dyDescent="0.2">
      <c r="B42" s="129" t="s">
        <v>307</v>
      </c>
      <c r="C42" s="345"/>
      <c r="D42" s="145" t="s">
        <v>415</v>
      </c>
      <c r="E42" s="179">
        <v>0</v>
      </c>
      <c r="F42" s="179">
        <v>0</v>
      </c>
      <c r="G42" s="179">
        <v>0</v>
      </c>
      <c r="H42" s="179">
        <v>0</v>
      </c>
      <c r="I42" s="179">
        <v>0</v>
      </c>
      <c r="J42" s="179">
        <v>0</v>
      </c>
      <c r="K42" s="179">
        <v>0</v>
      </c>
      <c r="L42" s="179">
        <v>0</v>
      </c>
      <c r="M42" s="179">
        <v>0</v>
      </c>
      <c r="N42" s="179">
        <v>0</v>
      </c>
      <c r="O42" s="179">
        <v>0</v>
      </c>
      <c r="P42" s="179">
        <v>0</v>
      </c>
      <c r="Q42" s="179">
        <v>0</v>
      </c>
      <c r="R42" s="179">
        <v>0</v>
      </c>
      <c r="S42" s="179">
        <v>0</v>
      </c>
      <c r="T42" s="179">
        <v>0</v>
      </c>
      <c r="U42" s="179">
        <v>0</v>
      </c>
      <c r="V42" s="179">
        <v>0</v>
      </c>
      <c r="W42" s="179">
        <v>0</v>
      </c>
      <c r="X42" s="131">
        <f t="shared" si="0"/>
        <v>0</v>
      </c>
      <c r="Y42" s="179">
        <v>0</v>
      </c>
      <c r="Z42" s="179">
        <v>0</v>
      </c>
      <c r="AA42" s="179">
        <v>0</v>
      </c>
      <c r="AB42" s="179">
        <v>0</v>
      </c>
      <c r="AC42" s="179">
        <v>0</v>
      </c>
    </row>
    <row r="43" spans="2:29" s="128" customFormat="1" x14ac:dyDescent="0.2">
      <c r="B43" s="129" t="s">
        <v>308</v>
      </c>
      <c r="C43" s="345"/>
      <c r="D43" s="145" t="s">
        <v>417</v>
      </c>
      <c r="E43" s="179">
        <v>0</v>
      </c>
      <c r="F43" s="179">
        <v>0</v>
      </c>
      <c r="G43" s="179">
        <v>0</v>
      </c>
      <c r="H43" s="179">
        <v>0</v>
      </c>
      <c r="I43" s="179">
        <v>0</v>
      </c>
      <c r="J43" s="179">
        <v>0</v>
      </c>
      <c r="K43" s="179">
        <v>0</v>
      </c>
      <c r="L43" s="179">
        <v>0</v>
      </c>
      <c r="M43" s="179">
        <v>0</v>
      </c>
      <c r="N43" s="179">
        <v>0</v>
      </c>
      <c r="O43" s="179">
        <v>0</v>
      </c>
      <c r="P43" s="179">
        <v>0</v>
      </c>
      <c r="Q43" s="179">
        <v>0</v>
      </c>
      <c r="R43" s="179">
        <v>0</v>
      </c>
      <c r="S43" s="179">
        <v>0</v>
      </c>
      <c r="T43" s="179">
        <v>0</v>
      </c>
      <c r="U43" s="179">
        <v>0</v>
      </c>
      <c r="V43" s="179">
        <v>0</v>
      </c>
      <c r="W43" s="179">
        <v>0</v>
      </c>
      <c r="X43" s="131">
        <f t="shared" si="0"/>
        <v>0</v>
      </c>
      <c r="Y43" s="179">
        <v>0</v>
      </c>
      <c r="Z43" s="179">
        <v>0</v>
      </c>
      <c r="AA43" s="179">
        <v>0</v>
      </c>
      <c r="AB43" s="179">
        <v>0</v>
      </c>
      <c r="AC43" s="179">
        <v>0</v>
      </c>
    </row>
    <row r="44" spans="2:29" s="128" customFormat="1" x14ac:dyDescent="0.2">
      <c r="B44" s="129" t="s">
        <v>309</v>
      </c>
      <c r="C44" s="345"/>
      <c r="D44" s="145" t="s">
        <v>408</v>
      </c>
      <c r="E44" s="179">
        <v>94537291.360800028</v>
      </c>
      <c r="F44" s="179">
        <v>38216053.853999995</v>
      </c>
      <c r="G44" s="179">
        <v>0</v>
      </c>
      <c r="H44" s="179">
        <v>104364.3786</v>
      </c>
      <c r="I44" s="179">
        <v>19814442.112599999</v>
      </c>
      <c r="J44" s="179">
        <v>919485.56</v>
      </c>
      <c r="K44" s="179">
        <v>0</v>
      </c>
      <c r="L44" s="179">
        <v>10906318.836500002</v>
      </c>
      <c r="M44" s="179">
        <v>3532400.8253000006</v>
      </c>
      <c r="N44" s="179">
        <v>0</v>
      </c>
      <c r="O44" s="179">
        <v>995712.92999999993</v>
      </c>
      <c r="P44" s="179">
        <v>0</v>
      </c>
      <c r="Q44" s="179">
        <v>20762.268800000002</v>
      </c>
      <c r="R44" s="179">
        <v>1922566.9421999997</v>
      </c>
      <c r="S44" s="179">
        <v>33928098.864</v>
      </c>
      <c r="T44" s="179">
        <v>0</v>
      </c>
      <c r="U44" s="179">
        <v>56321237.506799951</v>
      </c>
      <c r="V44" s="179">
        <v>44269228.216799967</v>
      </c>
      <c r="W44" s="179">
        <v>446388.02</v>
      </c>
      <c r="X44" s="131">
        <f t="shared" si="0"/>
        <v>5.5211765691648179E-2</v>
      </c>
      <c r="Y44" s="179">
        <v>50977576.659999959</v>
      </c>
      <c r="Z44" s="179">
        <v>37715175.269200005</v>
      </c>
      <c r="AA44" s="179">
        <v>5844539.4316000007</v>
      </c>
      <c r="AB44" s="179">
        <v>0</v>
      </c>
      <c r="AC44" s="179">
        <v>5.636252233778027</v>
      </c>
    </row>
    <row r="45" spans="2:29" s="128" customFormat="1" x14ac:dyDescent="0.2">
      <c r="B45" s="129" t="s">
        <v>310</v>
      </c>
      <c r="C45" s="345"/>
      <c r="D45" s="145" t="s">
        <v>409</v>
      </c>
      <c r="E45" s="179">
        <v>0</v>
      </c>
      <c r="F45" s="179">
        <v>0</v>
      </c>
      <c r="G45" s="179">
        <v>0</v>
      </c>
      <c r="H45" s="179">
        <v>0</v>
      </c>
      <c r="I45" s="179">
        <v>0</v>
      </c>
      <c r="J45" s="179">
        <v>0</v>
      </c>
      <c r="K45" s="179">
        <v>0</v>
      </c>
      <c r="L45" s="179">
        <v>0</v>
      </c>
      <c r="M45" s="179">
        <v>0</v>
      </c>
      <c r="N45" s="179">
        <v>0</v>
      </c>
      <c r="O45" s="179">
        <v>0</v>
      </c>
      <c r="P45" s="179">
        <v>0</v>
      </c>
      <c r="Q45" s="179">
        <v>0</v>
      </c>
      <c r="R45" s="179">
        <v>0</v>
      </c>
      <c r="S45" s="179">
        <v>0</v>
      </c>
      <c r="T45" s="179">
        <v>0</v>
      </c>
      <c r="U45" s="179">
        <v>0</v>
      </c>
      <c r="V45" s="179">
        <v>0</v>
      </c>
      <c r="W45" s="179">
        <v>0</v>
      </c>
      <c r="X45" s="131">
        <f t="shared" si="0"/>
        <v>0</v>
      </c>
      <c r="Y45" s="179">
        <v>0</v>
      </c>
      <c r="Z45" s="179">
        <v>0</v>
      </c>
      <c r="AA45" s="179">
        <v>0</v>
      </c>
      <c r="AB45" s="179">
        <v>0</v>
      </c>
      <c r="AC45" s="179">
        <v>0</v>
      </c>
    </row>
    <row r="46" spans="2:29" s="128" customFormat="1" x14ac:dyDescent="0.2">
      <c r="B46" s="129" t="s">
        <v>311</v>
      </c>
      <c r="C46" s="345"/>
      <c r="D46" s="145" t="s">
        <v>444</v>
      </c>
      <c r="E46" s="179">
        <v>0</v>
      </c>
      <c r="F46" s="179">
        <v>0</v>
      </c>
      <c r="G46" s="179">
        <v>0</v>
      </c>
      <c r="H46" s="179">
        <v>0</v>
      </c>
      <c r="I46" s="179">
        <v>0</v>
      </c>
      <c r="J46" s="179">
        <v>0</v>
      </c>
      <c r="K46" s="179">
        <v>0</v>
      </c>
      <c r="L46" s="179">
        <v>0</v>
      </c>
      <c r="M46" s="179">
        <v>0</v>
      </c>
      <c r="N46" s="179">
        <v>0</v>
      </c>
      <c r="O46" s="179">
        <v>0</v>
      </c>
      <c r="P46" s="179">
        <v>0</v>
      </c>
      <c r="Q46" s="179">
        <v>0</v>
      </c>
      <c r="R46" s="179">
        <v>0</v>
      </c>
      <c r="S46" s="179">
        <v>0</v>
      </c>
      <c r="T46" s="179">
        <v>0</v>
      </c>
      <c r="U46" s="179">
        <v>0</v>
      </c>
      <c r="V46" s="179">
        <v>0</v>
      </c>
      <c r="W46" s="179">
        <v>0</v>
      </c>
      <c r="X46" s="131">
        <f t="shared" si="0"/>
        <v>0</v>
      </c>
      <c r="Y46" s="179">
        <v>0</v>
      </c>
      <c r="Z46" s="179">
        <v>0</v>
      </c>
      <c r="AA46" s="179">
        <v>0</v>
      </c>
      <c r="AB46" s="179">
        <v>0</v>
      </c>
      <c r="AC46" s="179">
        <v>0</v>
      </c>
    </row>
    <row r="47" spans="2:29" s="128" customFormat="1" x14ac:dyDescent="0.2">
      <c r="B47" s="129" t="s">
        <v>312</v>
      </c>
      <c r="C47" s="346"/>
      <c r="D47" s="145" t="s">
        <v>448</v>
      </c>
      <c r="E47" s="179">
        <v>0</v>
      </c>
      <c r="F47" s="179">
        <v>0</v>
      </c>
      <c r="G47" s="179">
        <v>0</v>
      </c>
      <c r="H47" s="179">
        <v>0</v>
      </c>
      <c r="I47" s="179">
        <v>0</v>
      </c>
      <c r="J47" s="179">
        <v>0</v>
      </c>
      <c r="K47" s="179">
        <v>0</v>
      </c>
      <c r="L47" s="179">
        <v>0</v>
      </c>
      <c r="M47" s="179">
        <v>0</v>
      </c>
      <c r="N47" s="179">
        <v>0</v>
      </c>
      <c r="O47" s="179">
        <v>0</v>
      </c>
      <c r="P47" s="179">
        <v>0</v>
      </c>
      <c r="Q47" s="179">
        <v>0</v>
      </c>
      <c r="R47" s="179">
        <v>0</v>
      </c>
      <c r="S47" s="179">
        <v>0</v>
      </c>
      <c r="T47" s="179">
        <v>0</v>
      </c>
      <c r="U47" s="179">
        <v>0</v>
      </c>
      <c r="V47" s="179">
        <v>0</v>
      </c>
      <c r="W47" s="179">
        <v>0</v>
      </c>
      <c r="X47" s="131">
        <f t="shared" si="0"/>
        <v>0</v>
      </c>
      <c r="Y47" s="179">
        <v>0</v>
      </c>
      <c r="Z47" s="179">
        <v>0</v>
      </c>
      <c r="AA47" s="179">
        <v>0</v>
      </c>
      <c r="AB47" s="179">
        <v>0</v>
      </c>
      <c r="AC47" s="179">
        <v>0</v>
      </c>
    </row>
    <row r="48" spans="2:29" s="128" customFormat="1" x14ac:dyDescent="0.2">
      <c r="B48" s="129" t="s">
        <v>313</v>
      </c>
      <c r="C48" s="344" t="s">
        <v>369</v>
      </c>
      <c r="D48" s="145" t="s">
        <v>450</v>
      </c>
      <c r="E48" s="179">
        <v>0</v>
      </c>
      <c r="F48" s="179">
        <v>0</v>
      </c>
      <c r="G48" s="179">
        <v>0</v>
      </c>
      <c r="H48" s="179">
        <v>0</v>
      </c>
      <c r="I48" s="179">
        <v>0</v>
      </c>
      <c r="J48" s="179">
        <v>0</v>
      </c>
      <c r="K48" s="179">
        <v>0</v>
      </c>
      <c r="L48" s="179">
        <v>0</v>
      </c>
      <c r="M48" s="179">
        <v>0</v>
      </c>
      <c r="N48" s="179">
        <v>0</v>
      </c>
      <c r="O48" s="179">
        <v>0</v>
      </c>
      <c r="P48" s="179">
        <v>0</v>
      </c>
      <c r="Q48" s="179">
        <v>0</v>
      </c>
      <c r="R48" s="179">
        <v>0</v>
      </c>
      <c r="S48" s="179">
        <v>0</v>
      </c>
      <c r="T48" s="179">
        <v>0</v>
      </c>
      <c r="U48" s="179">
        <v>0</v>
      </c>
      <c r="V48" s="179">
        <v>0</v>
      </c>
      <c r="W48" s="179">
        <v>0</v>
      </c>
      <c r="X48" s="131">
        <f t="shared" si="0"/>
        <v>0</v>
      </c>
      <c r="Y48" s="179">
        <v>0</v>
      </c>
      <c r="Z48" s="179">
        <v>0</v>
      </c>
      <c r="AA48" s="179">
        <v>0</v>
      </c>
      <c r="AB48" s="179">
        <v>0</v>
      </c>
      <c r="AC48" s="179">
        <v>0</v>
      </c>
    </row>
    <row r="49" spans="2:29" s="128" customFormat="1" x14ac:dyDescent="0.2">
      <c r="B49" s="129" t="s">
        <v>314</v>
      </c>
      <c r="C49" s="345"/>
      <c r="D49" s="145" t="s">
        <v>443</v>
      </c>
      <c r="E49" s="179">
        <v>0</v>
      </c>
      <c r="F49" s="179">
        <v>0</v>
      </c>
      <c r="G49" s="179">
        <v>0</v>
      </c>
      <c r="H49" s="179">
        <v>0</v>
      </c>
      <c r="I49" s="179">
        <v>0</v>
      </c>
      <c r="J49" s="179">
        <v>0</v>
      </c>
      <c r="K49" s="179">
        <v>0</v>
      </c>
      <c r="L49" s="179">
        <v>0</v>
      </c>
      <c r="M49" s="179">
        <v>0</v>
      </c>
      <c r="N49" s="179">
        <v>0</v>
      </c>
      <c r="O49" s="179">
        <v>0</v>
      </c>
      <c r="P49" s="179">
        <v>0</v>
      </c>
      <c r="Q49" s="179">
        <v>0</v>
      </c>
      <c r="R49" s="179">
        <v>0</v>
      </c>
      <c r="S49" s="179">
        <v>0</v>
      </c>
      <c r="T49" s="179">
        <v>0</v>
      </c>
      <c r="U49" s="179">
        <v>0</v>
      </c>
      <c r="V49" s="179">
        <v>0</v>
      </c>
      <c r="W49" s="179">
        <v>0</v>
      </c>
      <c r="X49" s="131">
        <f t="shared" si="0"/>
        <v>0</v>
      </c>
      <c r="Y49" s="179">
        <v>0</v>
      </c>
      <c r="Z49" s="179">
        <v>0</v>
      </c>
      <c r="AA49" s="179">
        <v>0</v>
      </c>
      <c r="AB49" s="179">
        <v>0</v>
      </c>
      <c r="AC49" s="179">
        <v>0</v>
      </c>
    </row>
    <row r="50" spans="2:29" s="128" customFormat="1" x14ac:dyDescent="0.2">
      <c r="B50" s="129" t="s">
        <v>315</v>
      </c>
      <c r="C50" s="345"/>
      <c r="D50" s="145" t="s">
        <v>449</v>
      </c>
      <c r="E50" s="179">
        <v>0</v>
      </c>
      <c r="F50" s="179">
        <v>0</v>
      </c>
      <c r="G50" s="179">
        <v>0</v>
      </c>
      <c r="H50" s="179">
        <v>0</v>
      </c>
      <c r="I50" s="179">
        <v>0</v>
      </c>
      <c r="J50" s="179">
        <v>0</v>
      </c>
      <c r="K50" s="179">
        <v>0</v>
      </c>
      <c r="L50" s="179">
        <v>0</v>
      </c>
      <c r="M50" s="179">
        <v>0</v>
      </c>
      <c r="N50" s="179">
        <v>0</v>
      </c>
      <c r="O50" s="179">
        <v>0</v>
      </c>
      <c r="P50" s="179">
        <v>0</v>
      </c>
      <c r="Q50" s="179">
        <v>0</v>
      </c>
      <c r="R50" s="179">
        <v>0</v>
      </c>
      <c r="S50" s="179">
        <v>0</v>
      </c>
      <c r="T50" s="179">
        <v>0</v>
      </c>
      <c r="U50" s="179">
        <v>0</v>
      </c>
      <c r="V50" s="179">
        <v>0</v>
      </c>
      <c r="W50" s="179">
        <v>0</v>
      </c>
      <c r="X50" s="131">
        <f t="shared" si="0"/>
        <v>0</v>
      </c>
      <c r="Y50" s="179">
        <v>0</v>
      </c>
      <c r="Z50" s="179">
        <v>0</v>
      </c>
      <c r="AA50" s="179">
        <v>0</v>
      </c>
      <c r="AB50" s="179">
        <v>0</v>
      </c>
      <c r="AC50" s="179">
        <v>0</v>
      </c>
    </row>
    <row r="51" spans="2:29" s="128" customFormat="1" x14ac:dyDescent="0.2">
      <c r="B51" s="129" t="s">
        <v>316</v>
      </c>
      <c r="C51" s="345"/>
      <c r="D51" s="145" t="s">
        <v>442</v>
      </c>
      <c r="E51" s="179">
        <v>0</v>
      </c>
      <c r="F51" s="179">
        <v>0</v>
      </c>
      <c r="G51" s="179">
        <v>0</v>
      </c>
      <c r="H51" s="179">
        <v>0</v>
      </c>
      <c r="I51" s="179">
        <v>0</v>
      </c>
      <c r="J51" s="179">
        <v>0</v>
      </c>
      <c r="K51" s="179">
        <v>0</v>
      </c>
      <c r="L51" s="179">
        <v>0</v>
      </c>
      <c r="M51" s="179">
        <v>0</v>
      </c>
      <c r="N51" s="179">
        <v>0</v>
      </c>
      <c r="O51" s="179">
        <v>0</v>
      </c>
      <c r="P51" s="179">
        <v>0</v>
      </c>
      <c r="Q51" s="179">
        <v>0</v>
      </c>
      <c r="R51" s="179">
        <v>0</v>
      </c>
      <c r="S51" s="179">
        <v>0</v>
      </c>
      <c r="T51" s="179">
        <v>0</v>
      </c>
      <c r="U51" s="179">
        <v>0</v>
      </c>
      <c r="V51" s="179">
        <v>0</v>
      </c>
      <c r="W51" s="179">
        <v>0</v>
      </c>
      <c r="X51" s="131">
        <f t="shared" si="0"/>
        <v>0</v>
      </c>
      <c r="Y51" s="179">
        <v>0</v>
      </c>
      <c r="Z51" s="179">
        <v>0</v>
      </c>
      <c r="AA51" s="179">
        <v>0</v>
      </c>
      <c r="AB51" s="179">
        <v>0</v>
      </c>
      <c r="AC51" s="179">
        <v>0</v>
      </c>
    </row>
    <row r="52" spans="2:29" s="128" customFormat="1" x14ac:dyDescent="0.2">
      <c r="B52" s="129" t="s">
        <v>317</v>
      </c>
      <c r="C52" s="346"/>
      <c r="D52" s="145" t="s">
        <v>441</v>
      </c>
      <c r="E52" s="179">
        <v>0</v>
      </c>
      <c r="F52" s="179">
        <v>0</v>
      </c>
      <c r="G52" s="179">
        <v>0</v>
      </c>
      <c r="H52" s="179">
        <v>0</v>
      </c>
      <c r="I52" s="179">
        <v>0</v>
      </c>
      <c r="J52" s="179">
        <v>0</v>
      </c>
      <c r="K52" s="179">
        <v>0</v>
      </c>
      <c r="L52" s="179">
        <v>0</v>
      </c>
      <c r="M52" s="179">
        <v>0</v>
      </c>
      <c r="N52" s="179">
        <v>0</v>
      </c>
      <c r="O52" s="179">
        <v>0</v>
      </c>
      <c r="P52" s="179">
        <v>0</v>
      </c>
      <c r="Q52" s="179">
        <v>0</v>
      </c>
      <c r="R52" s="179">
        <v>0</v>
      </c>
      <c r="S52" s="179">
        <v>0</v>
      </c>
      <c r="T52" s="179">
        <v>0</v>
      </c>
      <c r="U52" s="179">
        <v>0</v>
      </c>
      <c r="V52" s="179">
        <v>0</v>
      </c>
      <c r="W52" s="179">
        <v>0</v>
      </c>
      <c r="X52" s="131">
        <f t="shared" si="0"/>
        <v>0</v>
      </c>
      <c r="Y52" s="179">
        <v>0</v>
      </c>
      <c r="Z52" s="179">
        <v>0</v>
      </c>
      <c r="AA52" s="179">
        <v>0</v>
      </c>
      <c r="AB52" s="179">
        <v>0</v>
      </c>
      <c r="AC52" s="179">
        <v>0</v>
      </c>
    </row>
    <row r="53" spans="2:29" s="128" customFormat="1" x14ac:dyDescent="0.2">
      <c r="B53" s="129" t="s">
        <v>318</v>
      </c>
      <c r="C53" s="344" t="s">
        <v>377</v>
      </c>
      <c r="D53" s="145" t="s">
        <v>440</v>
      </c>
      <c r="E53" s="179">
        <v>0</v>
      </c>
      <c r="F53" s="179">
        <v>0</v>
      </c>
      <c r="G53" s="179">
        <v>0</v>
      </c>
      <c r="H53" s="179">
        <v>0</v>
      </c>
      <c r="I53" s="179">
        <v>0</v>
      </c>
      <c r="J53" s="179">
        <v>0</v>
      </c>
      <c r="K53" s="179">
        <v>0</v>
      </c>
      <c r="L53" s="179">
        <v>0</v>
      </c>
      <c r="M53" s="179">
        <v>0</v>
      </c>
      <c r="N53" s="179">
        <v>0</v>
      </c>
      <c r="O53" s="179">
        <v>0</v>
      </c>
      <c r="P53" s="179">
        <v>0</v>
      </c>
      <c r="Q53" s="179">
        <v>0</v>
      </c>
      <c r="R53" s="179">
        <v>0</v>
      </c>
      <c r="S53" s="179">
        <v>0</v>
      </c>
      <c r="T53" s="179">
        <v>0</v>
      </c>
      <c r="U53" s="179">
        <v>0</v>
      </c>
      <c r="V53" s="179">
        <v>0</v>
      </c>
      <c r="W53" s="179">
        <v>0</v>
      </c>
      <c r="X53" s="131">
        <f t="shared" si="0"/>
        <v>0</v>
      </c>
      <c r="Y53" s="179">
        <v>0</v>
      </c>
      <c r="Z53" s="179">
        <v>0</v>
      </c>
      <c r="AA53" s="179">
        <v>0</v>
      </c>
      <c r="AB53" s="179">
        <v>0</v>
      </c>
      <c r="AC53" s="179">
        <v>0</v>
      </c>
    </row>
    <row r="54" spans="2:29" s="128" customFormat="1" x14ac:dyDescent="0.2">
      <c r="B54" s="129" t="s">
        <v>319</v>
      </c>
      <c r="C54" s="345"/>
      <c r="D54" s="145" t="s">
        <v>391</v>
      </c>
      <c r="E54" s="179">
        <v>0</v>
      </c>
      <c r="F54" s="179">
        <v>0</v>
      </c>
      <c r="G54" s="179">
        <v>0</v>
      </c>
      <c r="H54" s="179">
        <v>0</v>
      </c>
      <c r="I54" s="179">
        <v>0</v>
      </c>
      <c r="J54" s="179">
        <v>0</v>
      </c>
      <c r="K54" s="179">
        <v>0</v>
      </c>
      <c r="L54" s="179">
        <v>0</v>
      </c>
      <c r="M54" s="179">
        <v>0</v>
      </c>
      <c r="N54" s="179">
        <v>0</v>
      </c>
      <c r="O54" s="179">
        <v>0</v>
      </c>
      <c r="P54" s="179">
        <v>0</v>
      </c>
      <c r="Q54" s="179">
        <v>0</v>
      </c>
      <c r="R54" s="179">
        <v>0</v>
      </c>
      <c r="S54" s="179">
        <v>0</v>
      </c>
      <c r="T54" s="179">
        <v>0</v>
      </c>
      <c r="U54" s="179">
        <v>0</v>
      </c>
      <c r="V54" s="179">
        <v>0</v>
      </c>
      <c r="W54" s="179">
        <v>0</v>
      </c>
      <c r="X54" s="131">
        <f t="shared" si="0"/>
        <v>0</v>
      </c>
      <c r="Y54" s="179">
        <v>0</v>
      </c>
      <c r="Z54" s="179">
        <v>0</v>
      </c>
      <c r="AA54" s="179">
        <v>0</v>
      </c>
      <c r="AB54" s="179">
        <v>0</v>
      </c>
      <c r="AC54" s="179">
        <v>0</v>
      </c>
    </row>
    <row r="55" spans="2:29" s="128" customFormat="1" x14ac:dyDescent="0.2">
      <c r="B55" s="129" t="s">
        <v>320</v>
      </c>
      <c r="C55" s="345"/>
      <c r="D55" s="145" t="s">
        <v>376</v>
      </c>
      <c r="E55" s="179">
        <v>0</v>
      </c>
      <c r="F55" s="179">
        <v>0</v>
      </c>
      <c r="G55" s="179">
        <v>0</v>
      </c>
      <c r="H55" s="179">
        <v>0</v>
      </c>
      <c r="I55" s="179">
        <v>0</v>
      </c>
      <c r="J55" s="179">
        <v>0</v>
      </c>
      <c r="K55" s="179">
        <v>0</v>
      </c>
      <c r="L55" s="179">
        <v>0</v>
      </c>
      <c r="M55" s="179">
        <v>0</v>
      </c>
      <c r="N55" s="179">
        <v>0</v>
      </c>
      <c r="O55" s="179">
        <v>0</v>
      </c>
      <c r="P55" s="179">
        <v>0</v>
      </c>
      <c r="Q55" s="179">
        <v>0</v>
      </c>
      <c r="R55" s="179">
        <v>0</v>
      </c>
      <c r="S55" s="179">
        <v>0</v>
      </c>
      <c r="T55" s="179">
        <v>0</v>
      </c>
      <c r="U55" s="179">
        <v>0</v>
      </c>
      <c r="V55" s="179">
        <v>0</v>
      </c>
      <c r="W55" s="179">
        <v>0</v>
      </c>
      <c r="X55" s="131">
        <f t="shared" si="0"/>
        <v>0</v>
      </c>
      <c r="Y55" s="179">
        <v>0</v>
      </c>
      <c r="Z55" s="179">
        <v>0</v>
      </c>
      <c r="AA55" s="179">
        <v>0</v>
      </c>
      <c r="AB55" s="179">
        <v>0</v>
      </c>
      <c r="AC55" s="179">
        <v>0</v>
      </c>
    </row>
    <row r="56" spans="2:29" s="128" customFormat="1" x14ac:dyDescent="0.2">
      <c r="B56" s="129" t="s">
        <v>321</v>
      </c>
      <c r="C56" s="346"/>
      <c r="D56" s="145" t="s">
        <v>390</v>
      </c>
      <c r="E56" s="179">
        <v>0</v>
      </c>
      <c r="F56" s="179">
        <v>0</v>
      </c>
      <c r="G56" s="179">
        <v>0</v>
      </c>
      <c r="H56" s="179">
        <v>0</v>
      </c>
      <c r="I56" s="179">
        <v>0</v>
      </c>
      <c r="J56" s="179">
        <v>0</v>
      </c>
      <c r="K56" s="179">
        <v>0</v>
      </c>
      <c r="L56" s="179">
        <v>0</v>
      </c>
      <c r="M56" s="179">
        <v>0</v>
      </c>
      <c r="N56" s="179">
        <v>0</v>
      </c>
      <c r="O56" s="179">
        <v>0</v>
      </c>
      <c r="P56" s="179">
        <v>0</v>
      </c>
      <c r="Q56" s="179">
        <v>0</v>
      </c>
      <c r="R56" s="179">
        <v>0</v>
      </c>
      <c r="S56" s="179">
        <v>0</v>
      </c>
      <c r="T56" s="179">
        <v>0</v>
      </c>
      <c r="U56" s="179">
        <v>0</v>
      </c>
      <c r="V56" s="179">
        <v>0</v>
      </c>
      <c r="W56" s="179">
        <v>0</v>
      </c>
      <c r="X56" s="131">
        <f t="shared" si="0"/>
        <v>0</v>
      </c>
      <c r="Y56" s="179">
        <v>0</v>
      </c>
      <c r="Z56" s="179">
        <v>0</v>
      </c>
      <c r="AA56" s="179">
        <v>0</v>
      </c>
      <c r="AB56" s="179">
        <v>0</v>
      </c>
      <c r="AC56" s="179">
        <v>0</v>
      </c>
    </row>
    <row r="57" spans="2:29" s="128" customFormat="1" x14ac:dyDescent="0.2">
      <c r="B57" s="129" t="s">
        <v>322</v>
      </c>
      <c r="C57" s="344" t="s">
        <v>372</v>
      </c>
      <c r="D57" s="145" t="s">
        <v>389</v>
      </c>
      <c r="E57" s="179">
        <v>0</v>
      </c>
      <c r="F57" s="179">
        <v>0</v>
      </c>
      <c r="G57" s="179">
        <v>0</v>
      </c>
      <c r="H57" s="179">
        <v>0</v>
      </c>
      <c r="I57" s="179">
        <v>0</v>
      </c>
      <c r="J57" s="179">
        <v>0</v>
      </c>
      <c r="K57" s="179">
        <v>0</v>
      </c>
      <c r="L57" s="179">
        <v>0</v>
      </c>
      <c r="M57" s="179">
        <v>0</v>
      </c>
      <c r="N57" s="179">
        <v>0</v>
      </c>
      <c r="O57" s="179">
        <v>0</v>
      </c>
      <c r="P57" s="179">
        <v>0</v>
      </c>
      <c r="Q57" s="179">
        <v>0</v>
      </c>
      <c r="R57" s="179">
        <v>0</v>
      </c>
      <c r="S57" s="179">
        <v>0</v>
      </c>
      <c r="T57" s="179">
        <v>0</v>
      </c>
      <c r="U57" s="179">
        <v>0</v>
      </c>
      <c r="V57" s="179">
        <v>0</v>
      </c>
      <c r="W57" s="179">
        <v>0</v>
      </c>
      <c r="X57" s="131">
        <f t="shared" si="0"/>
        <v>0</v>
      </c>
      <c r="Y57" s="179">
        <v>0</v>
      </c>
      <c r="Z57" s="179">
        <v>0</v>
      </c>
      <c r="AA57" s="179">
        <v>0</v>
      </c>
      <c r="AB57" s="179">
        <v>0</v>
      </c>
      <c r="AC57" s="179">
        <v>0</v>
      </c>
    </row>
    <row r="58" spans="2:29" s="128" customFormat="1" x14ac:dyDescent="0.2">
      <c r="B58" s="129" t="s">
        <v>323</v>
      </c>
      <c r="C58" s="345"/>
      <c r="D58" s="145" t="s">
        <v>439</v>
      </c>
      <c r="E58" s="179">
        <v>0</v>
      </c>
      <c r="F58" s="179">
        <v>0</v>
      </c>
      <c r="G58" s="179">
        <v>0</v>
      </c>
      <c r="H58" s="179">
        <v>0</v>
      </c>
      <c r="I58" s="179">
        <v>0</v>
      </c>
      <c r="J58" s="179">
        <v>0</v>
      </c>
      <c r="K58" s="179">
        <v>0</v>
      </c>
      <c r="L58" s="179">
        <v>0</v>
      </c>
      <c r="M58" s="179">
        <v>0</v>
      </c>
      <c r="N58" s="179">
        <v>0</v>
      </c>
      <c r="O58" s="179">
        <v>0</v>
      </c>
      <c r="P58" s="179">
        <v>0</v>
      </c>
      <c r="Q58" s="179">
        <v>0</v>
      </c>
      <c r="R58" s="179">
        <v>0</v>
      </c>
      <c r="S58" s="179">
        <v>0</v>
      </c>
      <c r="T58" s="179">
        <v>0</v>
      </c>
      <c r="U58" s="179">
        <v>0</v>
      </c>
      <c r="V58" s="179">
        <v>0</v>
      </c>
      <c r="W58" s="179">
        <v>0</v>
      </c>
      <c r="X58" s="131">
        <f t="shared" si="0"/>
        <v>0</v>
      </c>
      <c r="Y58" s="179">
        <v>0</v>
      </c>
      <c r="Z58" s="179">
        <v>0</v>
      </c>
      <c r="AA58" s="179">
        <v>0</v>
      </c>
      <c r="AB58" s="179">
        <v>0</v>
      </c>
      <c r="AC58" s="179">
        <v>0</v>
      </c>
    </row>
    <row r="59" spans="2:29" s="128" customFormat="1" x14ac:dyDescent="0.2">
      <c r="B59" s="129" t="s">
        <v>324</v>
      </c>
      <c r="C59" s="345"/>
      <c r="D59" s="145" t="s">
        <v>375</v>
      </c>
      <c r="E59" s="179">
        <v>0</v>
      </c>
      <c r="F59" s="179">
        <v>0</v>
      </c>
      <c r="G59" s="179">
        <v>0</v>
      </c>
      <c r="H59" s="179">
        <v>0</v>
      </c>
      <c r="I59" s="179">
        <v>0</v>
      </c>
      <c r="J59" s="179">
        <v>0</v>
      </c>
      <c r="K59" s="179">
        <v>0</v>
      </c>
      <c r="L59" s="179">
        <v>0</v>
      </c>
      <c r="M59" s="179">
        <v>0</v>
      </c>
      <c r="N59" s="179">
        <v>0</v>
      </c>
      <c r="O59" s="179">
        <v>0</v>
      </c>
      <c r="P59" s="179">
        <v>0</v>
      </c>
      <c r="Q59" s="179">
        <v>0</v>
      </c>
      <c r="R59" s="179">
        <v>0</v>
      </c>
      <c r="S59" s="179">
        <v>0</v>
      </c>
      <c r="T59" s="179">
        <v>0</v>
      </c>
      <c r="U59" s="179">
        <v>0</v>
      </c>
      <c r="V59" s="179">
        <v>0</v>
      </c>
      <c r="W59" s="179">
        <v>0</v>
      </c>
      <c r="X59" s="131">
        <f t="shared" si="0"/>
        <v>0</v>
      </c>
      <c r="Y59" s="179">
        <v>0</v>
      </c>
      <c r="Z59" s="179">
        <v>0</v>
      </c>
      <c r="AA59" s="179">
        <v>0</v>
      </c>
      <c r="AB59" s="179">
        <v>0</v>
      </c>
      <c r="AC59" s="179">
        <v>0</v>
      </c>
    </row>
    <row r="60" spans="2:29" s="128" customFormat="1" x14ac:dyDescent="0.2">
      <c r="B60" s="129" t="s">
        <v>325</v>
      </c>
      <c r="C60" s="345"/>
      <c r="D60" s="145" t="s">
        <v>374</v>
      </c>
      <c r="E60" s="179">
        <v>0</v>
      </c>
      <c r="F60" s="179">
        <v>0</v>
      </c>
      <c r="G60" s="179">
        <v>0</v>
      </c>
      <c r="H60" s="179">
        <v>0</v>
      </c>
      <c r="I60" s="179">
        <v>0</v>
      </c>
      <c r="J60" s="179">
        <v>0</v>
      </c>
      <c r="K60" s="179">
        <v>0</v>
      </c>
      <c r="L60" s="179">
        <v>0</v>
      </c>
      <c r="M60" s="179">
        <v>0</v>
      </c>
      <c r="N60" s="179">
        <v>0</v>
      </c>
      <c r="O60" s="179">
        <v>0</v>
      </c>
      <c r="P60" s="179">
        <v>0</v>
      </c>
      <c r="Q60" s="179">
        <v>0</v>
      </c>
      <c r="R60" s="179">
        <v>0</v>
      </c>
      <c r="S60" s="179">
        <v>0</v>
      </c>
      <c r="T60" s="179">
        <v>0</v>
      </c>
      <c r="U60" s="179">
        <v>0</v>
      </c>
      <c r="V60" s="179">
        <v>0</v>
      </c>
      <c r="W60" s="179">
        <v>0</v>
      </c>
      <c r="X60" s="131">
        <f t="shared" si="0"/>
        <v>0</v>
      </c>
      <c r="Y60" s="179">
        <v>0</v>
      </c>
      <c r="Z60" s="179">
        <v>0</v>
      </c>
      <c r="AA60" s="179">
        <v>0</v>
      </c>
      <c r="AB60" s="179">
        <v>0</v>
      </c>
      <c r="AC60" s="179">
        <v>0</v>
      </c>
    </row>
    <row r="61" spans="2:29" s="128" customFormat="1" x14ac:dyDescent="0.2">
      <c r="B61" s="129" t="s">
        <v>326</v>
      </c>
      <c r="C61" s="345"/>
      <c r="D61" s="145" t="s">
        <v>406</v>
      </c>
      <c r="E61" s="179">
        <v>0</v>
      </c>
      <c r="F61" s="179">
        <v>0</v>
      </c>
      <c r="G61" s="179">
        <v>0</v>
      </c>
      <c r="H61" s="179">
        <v>0</v>
      </c>
      <c r="I61" s="179">
        <v>0</v>
      </c>
      <c r="J61" s="179">
        <v>0</v>
      </c>
      <c r="K61" s="179">
        <v>0</v>
      </c>
      <c r="L61" s="179">
        <v>0</v>
      </c>
      <c r="M61" s="179">
        <v>0</v>
      </c>
      <c r="N61" s="179">
        <v>0</v>
      </c>
      <c r="O61" s="179">
        <v>0</v>
      </c>
      <c r="P61" s="179">
        <v>0</v>
      </c>
      <c r="Q61" s="179">
        <v>0</v>
      </c>
      <c r="R61" s="179">
        <v>0</v>
      </c>
      <c r="S61" s="179">
        <v>0</v>
      </c>
      <c r="T61" s="179">
        <v>0</v>
      </c>
      <c r="U61" s="179">
        <v>0</v>
      </c>
      <c r="V61" s="179">
        <v>0</v>
      </c>
      <c r="W61" s="179">
        <v>0</v>
      </c>
      <c r="X61" s="131">
        <f t="shared" si="0"/>
        <v>0</v>
      </c>
      <c r="Y61" s="179">
        <v>0</v>
      </c>
      <c r="Z61" s="179">
        <v>0</v>
      </c>
      <c r="AA61" s="179">
        <v>0</v>
      </c>
      <c r="AB61" s="179">
        <v>0</v>
      </c>
      <c r="AC61" s="179">
        <v>0</v>
      </c>
    </row>
    <row r="62" spans="2:29" s="128" customFormat="1" x14ac:dyDescent="0.2">
      <c r="B62" s="129" t="s">
        <v>327</v>
      </c>
      <c r="C62" s="345"/>
      <c r="D62" s="145" t="s">
        <v>438</v>
      </c>
      <c r="E62" s="179">
        <v>93426284.065799907</v>
      </c>
      <c r="F62" s="179">
        <v>28355126.717400007</v>
      </c>
      <c r="G62" s="179">
        <v>2598094.6100000003</v>
      </c>
      <c r="H62" s="179">
        <v>0</v>
      </c>
      <c r="I62" s="179">
        <v>15325392.206700001</v>
      </c>
      <c r="J62" s="179">
        <v>0</v>
      </c>
      <c r="K62" s="179">
        <v>0</v>
      </c>
      <c r="L62" s="179">
        <v>1287336.7535999999</v>
      </c>
      <c r="M62" s="179">
        <v>495397.87059999997</v>
      </c>
      <c r="N62" s="179">
        <v>1536950.5399999998</v>
      </c>
      <c r="O62" s="179">
        <v>1111207.73</v>
      </c>
      <c r="P62" s="179">
        <v>0</v>
      </c>
      <c r="Q62" s="179">
        <v>1344892.0008</v>
      </c>
      <c r="R62" s="179">
        <v>4655855.0056999996</v>
      </c>
      <c r="S62" s="179">
        <v>19283501.068800002</v>
      </c>
      <c r="T62" s="179">
        <v>2200427.7513000001</v>
      </c>
      <c r="U62" s="179">
        <v>65071157.348400004</v>
      </c>
      <c r="V62" s="179">
        <v>59976265.518400028</v>
      </c>
      <c r="W62" s="179">
        <v>3821096.8475000001</v>
      </c>
      <c r="X62" s="131">
        <f t="shared" si="0"/>
        <v>5.4562914073727875E-2</v>
      </c>
      <c r="Y62" s="179">
        <v>26505012.608100001</v>
      </c>
      <c r="Z62" s="179">
        <v>29381064.227800012</v>
      </c>
      <c r="AA62" s="179">
        <v>37540207.22990001</v>
      </c>
      <c r="AB62" s="179">
        <v>0</v>
      </c>
      <c r="AC62" s="179">
        <v>8.3266524908132027</v>
      </c>
    </row>
    <row r="63" spans="2:29" s="128" customFormat="1" x14ac:dyDescent="0.2">
      <c r="B63" s="129" t="s">
        <v>328</v>
      </c>
      <c r="C63" s="345"/>
      <c r="D63" s="145" t="s">
        <v>405</v>
      </c>
      <c r="E63" s="179">
        <v>0</v>
      </c>
      <c r="F63" s="179">
        <v>0</v>
      </c>
      <c r="G63" s="179">
        <v>0</v>
      </c>
      <c r="H63" s="179">
        <v>0</v>
      </c>
      <c r="I63" s="179">
        <v>0</v>
      </c>
      <c r="J63" s="179">
        <v>0</v>
      </c>
      <c r="K63" s="179">
        <v>0</v>
      </c>
      <c r="L63" s="179">
        <v>0</v>
      </c>
      <c r="M63" s="179">
        <v>0</v>
      </c>
      <c r="N63" s="179">
        <v>0</v>
      </c>
      <c r="O63" s="179">
        <v>0</v>
      </c>
      <c r="P63" s="179">
        <v>0</v>
      </c>
      <c r="Q63" s="179">
        <v>0</v>
      </c>
      <c r="R63" s="179">
        <v>0</v>
      </c>
      <c r="S63" s="179">
        <v>0</v>
      </c>
      <c r="T63" s="179">
        <v>0</v>
      </c>
      <c r="U63" s="179">
        <v>0</v>
      </c>
      <c r="V63" s="179">
        <v>0</v>
      </c>
      <c r="W63" s="179">
        <v>0</v>
      </c>
      <c r="X63" s="131">
        <f t="shared" si="0"/>
        <v>0</v>
      </c>
      <c r="Y63" s="179">
        <v>0</v>
      </c>
      <c r="Z63" s="179">
        <v>0</v>
      </c>
      <c r="AA63" s="179">
        <v>0</v>
      </c>
      <c r="AB63" s="179">
        <v>0</v>
      </c>
      <c r="AC63" s="179">
        <v>0</v>
      </c>
    </row>
    <row r="64" spans="2:29" s="128" customFormat="1" x14ac:dyDescent="0.2">
      <c r="B64" s="129" t="s">
        <v>329</v>
      </c>
      <c r="C64" s="345"/>
      <c r="D64" s="145" t="s">
        <v>437</v>
      </c>
      <c r="E64" s="179">
        <v>0</v>
      </c>
      <c r="F64" s="179">
        <v>0</v>
      </c>
      <c r="G64" s="179">
        <v>0</v>
      </c>
      <c r="H64" s="179">
        <v>0</v>
      </c>
      <c r="I64" s="179">
        <v>0</v>
      </c>
      <c r="J64" s="179">
        <v>0</v>
      </c>
      <c r="K64" s="179">
        <v>0</v>
      </c>
      <c r="L64" s="179">
        <v>0</v>
      </c>
      <c r="M64" s="179">
        <v>0</v>
      </c>
      <c r="N64" s="179">
        <v>0</v>
      </c>
      <c r="O64" s="179">
        <v>0</v>
      </c>
      <c r="P64" s="179">
        <v>0</v>
      </c>
      <c r="Q64" s="179">
        <v>0</v>
      </c>
      <c r="R64" s="179">
        <v>0</v>
      </c>
      <c r="S64" s="179">
        <v>0</v>
      </c>
      <c r="T64" s="179">
        <v>0</v>
      </c>
      <c r="U64" s="179">
        <v>0</v>
      </c>
      <c r="V64" s="179">
        <v>0</v>
      </c>
      <c r="W64" s="179">
        <v>0</v>
      </c>
      <c r="X64" s="131">
        <f t="shared" si="0"/>
        <v>0</v>
      </c>
      <c r="Y64" s="179">
        <v>0</v>
      </c>
      <c r="Z64" s="179">
        <v>0</v>
      </c>
      <c r="AA64" s="179">
        <v>0</v>
      </c>
      <c r="AB64" s="179">
        <v>0</v>
      </c>
      <c r="AC64" s="179">
        <v>0</v>
      </c>
    </row>
    <row r="65" spans="2:29" s="128" customFormat="1" x14ac:dyDescent="0.2">
      <c r="B65" s="129" t="s">
        <v>330</v>
      </c>
      <c r="C65" s="346"/>
      <c r="D65" s="145" t="s">
        <v>373</v>
      </c>
      <c r="E65" s="179">
        <v>67821923.639399976</v>
      </c>
      <c r="F65" s="179">
        <v>20736375.254399996</v>
      </c>
      <c r="G65" s="179">
        <v>5609892.2800000012</v>
      </c>
      <c r="H65" s="179">
        <v>0</v>
      </c>
      <c r="I65" s="179">
        <v>8809064.6980000008</v>
      </c>
      <c r="J65" s="179">
        <v>0</v>
      </c>
      <c r="K65" s="179">
        <v>0</v>
      </c>
      <c r="L65" s="179">
        <v>234864.99</v>
      </c>
      <c r="M65" s="179">
        <v>1055016.6469000001</v>
      </c>
      <c r="N65" s="179">
        <v>0</v>
      </c>
      <c r="O65" s="179">
        <v>556696.84000000008</v>
      </c>
      <c r="P65" s="179">
        <v>4000000</v>
      </c>
      <c r="Q65" s="179">
        <v>427974.63949999993</v>
      </c>
      <c r="R65" s="179">
        <v>42865.16</v>
      </c>
      <c r="S65" s="179">
        <v>9785120.9844000023</v>
      </c>
      <c r="T65" s="179">
        <v>955473.2169</v>
      </c>
      <c r="U65" s="179">
        <v>47085548.384999953</v>
      </c>
      <c r="V65" s="179">
        <v>39764931.24499999</v>
      </c>
      <c r="W65" s="179">
        <v>3721213.4147000005</v>
      </c>
      <c r="X65" s="131">
        <f t="shared" si="0"/>
        <v>3.9609429282718954E-2</v>
      </c>
      <c r="Y65" s="179">
        <v>40765947.8056999</v>
      </c>
      <c r="Z65" s="179">
        <v>19444711.460600007</v>
      </c>
      <c r="AA65" s="179">
        <v>7611264.3731000004</v>
      </c>
      <c r="AB65" s="179">
        <v>0</v>
      </c>
      <c r="AC65" s="179">
        <v>5.0865819479367351</v>
      </c>
    </row>
    <row r="66" spans="2:29" s="128" customFormat="1" x14ac:dyDescent="0.2">
      <c r="B66" s="129" t="s">
        <v>331</v>
      </c>
      <c r="C66" s="344" t="s">
        <v>371</v>
      </c>
      <c r="D66" s="145" t="s">
        <v>407</v>
      </c>
      <c r="E66" s="179">
        <v>0</v>
      </c>
      <c r="F66" s="179">
        <v>0</v>
      </c>
      <c r="G66" s="179">
        <v>0</v>
      </c>
      <c r="H66" s="179">
        <v>0</v>
      </c>
      <c r="I66" s="179">
        <v>0</v>
      </c>
      <c r="J66" s="179">
        <v>0</v>
      </c>
      <c r="K66" s="179">
        <v>0</v>
      </c>
      <c r="L66" s="179">
        <v>0</v>
      </c>
      <c r="M66" s="179">
        <v>0</v>
      </c>
      <c r="N66" s="179">
        <v>0</v>
      </c>
      <c r="O66" s="179">
        <v>0</v>
      </c>
      <c r="P66" s="179">
        <v>0</v>
      </c>
      <c r="Q66" s="179">
        <v>0</v>
      </c>
      <c r="R66" s="179">
        <v>0</v>
      </c>
      <c r="S66" s="179">
        <v>0</v>
      </c>
      <c r="T66" s="179">
        <v>0</v>
      </c>
      <c r="U66" s="179">
        <v>0</v>
      </c>
      <c r="V66" s="179">
        <v>0</v>
      </c>
      <c r="W66" s="179">
        <v>0</v>
      </c>
      <c r="X66" s="131">
        <f t="shared" si="0"/>
        <v>0</v>
      </c>
      <c r="Y66" s="179">
        <v>0</v>
      </c>
      <c r="Z66" s="179">
        <v>0</v>
      </c>
      <c r="AA66" s="179">
        <v>0</v>
      </c>
      <c r="AB66" s="179">
        <v>0</v>
      </c>
      <c r="AC66" s="179">
        <v>0</v>
      </c>
    </row>
    <row r="67" spans="2:29" s="128" customFormat="1" x14ac:dyDescent="0.2">
      <c r="B67" s="129" t="s">
        <v>332</v>
      </c>
      <c r="C67" s="345"/>
      <c r="D67" s="145" t="s">
        <v>404</v>
      </c>
      <c r="E67" s="179">
        <v>0</v>
      </c>
      <c r="F67" s="179">
        <v>0</v>
      </c>
      <c r="G67" s="179">
        <v>0</v>
      </c>
      <c r="H67" s="179">
        <v>0</v>
      </c>
      <c r="I67" s="179">
        <v>0</v>
      </c>
      <c r="J67" s="179">
        <v>0</v>
      </c>
      <c r="K67" s="179">
        <v>0</v>
      </c>
      <c r="L67" s="179">
        <v>0</v>
      </c>
      <c r="M67" s="179">
        <v>0</v>
      </c>
      <c r="N67" s="179">
        <v>0</v>
      </c>
      <c r="O67" s="179">
        <v>0</v>
      </c>
      <c r="P67" s="179">
        <v>0</v>
      </c>
      <c r="Q67" s="179">
        <v>0</v>
      </c>
      <c r="R67" s="179">
        <v>0</v>
      </c>
      <c r="S67" s="179">
        <v>0</v>
      </c>
      <c r="T67" s="179">
        <v>0</v>
      </c>
      <c r="U67" s="179">
        <v>0</v>
      </c>
      <c r="V67" s="179">
        <v>0</v>
      </c>
      <c r="W67" s="179">
        <v>0</v>
      </c>
      <c r="X67" s="131">
        <f t="shared" si="0"/>
        <v>0</v>
      </c>
      <c r="Y67" s="179">
        <v>0</v>
      </c>
      <c r="Z67" s="179">
        <v>0</v>
      </c>
      <c r="AA67" s="179">
        <v>0</v>
      </c>
      <c r="AB67" s="179">
        <v>0</v>
      </c>
      <c r="AC67" s="179">
        <v>0</v>
      </c>
    </row>
    <row r="68" spans="2:29" s="128" customFormat="1" x14ac:dyDescent="0.2">
      <c r="B68" s="129" t="s">
        <v>333</v>
      </c>
      <c r="C68" s="345"/>
      <c r="D68" s="145" t="s">
        <v>403</v>
      </c>
      <c r="E68" s="179">
        <v>0</v>
      </c>
      <c r="F68" s="179">
        <v>0</v>
      </c>
      <c r="G68" s="179">
        <v>0</v>
      </c>
      <c r="H68" s="179">
        <v>0</v>
      </c>
      <c r="I68" s="179">
        <v>0</v>
      </c>
      <c r="J68" s="179">
        <v>0</v>
      </c>
      <c r="K68" s="179">
        <v>0</v>
      </c>
      <c r="L68" s="179">
        <v>0</v>
      </c>
      <c r="M68" s="179">
        <v>0</v>
      </c>
      <c r="N68" s="179">
        <v>0</v>
      </c>
      <c r="O68" s="179">
        <v>0</v>
      </c>
      <c r="P68" s="179">
        <v>0</v>
      </c>
      <c r="Q68" s="179">
        <v>0</v>
      </c>
      <c r="R68" s="179">
        <v>0</v>
      </c>
      <c r="S68" s="179">
        <v>0</v>
      </c>
      <c r="T68" s="179">
        <v>0</v>
      </c>
      <c r="U68" s="179">
        <v>0</v>
      </c>
      <c r="V68" s="179">
        <v>0</v>
      </c>
      <c r="W68" s="179">
        <v>0</v>
      </c>
      <c r="X68" s="131">
        <f t="shared" si="0"/>
        <v>0</v>
      </c>
      <c r="Y68" s="179">
        <v>0</v>
      </c>
      <c r="Z68" s="179">
        <v>0</v>
      </c>
      <c r="AA68" s="179">
        <v>0</v>
      </c>
      <c r="AB68" s="179">
        <v>0</v>
      </c>
      <c r="AC68" s="179">
        <v>0</v>
      </c>
    </row>
    <row r="69" spans="2:29" s="128" customFormat="1" x14ac:dyDescent="0.2">
      <c r="B69" s="129" t="s">
        <v>334</v>
      </c>
      <c r="C69" s="345"/>
      <c r="D69" s="145" t="s">
        <v>402</v>
      </c>
      <c r="E69" s="179">
        <v>0</v>
      </c>
      <c r="F69" s="179">
        <v>0</v>
      </c>
      <c r="G69" s="179">
        <v>0</v>
      </c>
      <c r="H69" s="179">
        <v>0</v>
      </c>
      <c r="I69" s="179">
        <v>0</v>
      </c>
      <c r="J69" s="179">
        <v>0</v>
      </c>
      <c r="K69" s="179">
        <v>0</v>
      </c>
      <c r="L69" s="179">
        <v>0</v>
      </c>
      <c r="M69" s="179">
        <v>0</v>
      </c>
      <c r="N69" s="179">
        <v>0</v>
      </c>
      <c r="O69" s="179">
        <v>0</v>
      </c>
      <c r="P69" s="179">
        <v>0</v>
      </c>
      <c r="Q69" s="179">
        <v>0</v>
      </c>
      <c r="R69" s="179">
        <v>0</v>
      </c>
      <c r="S69" s="179">
        <v>0</v>
      </c>
      <c r="T69" s="179">
        <v>0</v>
      </c>
      <c r="U69" s="179">
        <v>0</v>
      </c>
      <c r="V69" s="179">
        <v>0</v>
      </c>
      <c r="W69" s="179">
        <v>0</v>
      </c>
      <c r="X69" s="131">
        <f t="shared" si="0"/>
        <v>0</v>
      </c>
      <c r="Y69" s="179">
        <v>0</v>
      </c>
      <c r="Z69" s="179">
        <v>0</v>
      </c>
      <c r="AA69" s="179">
        <v>0</v>
      </c>
      <c r="AB69" s="179">
        <v>0</v>
      </c>
      <c r="AC69" s="179">
        <v>0</v>
      </c>
    </row>
    <row r="70" spans="2:29" s="128" customFormat="1" x14ac:dyDescent="0.2">
      <c r="B70" s="129" t="s">
        <v>335</v>
      </c>
      <c r="C70" s="345"/>
      <c r="D70" s="145" t="s">
        <v>401</v>
      </c>
      <c r="E70" s="179">
        <v>0</v>
      </c>
      <c r="F70" s="179">
        <v>0</v>
      </c>
      <c r="G70" s="179">
        <v>0</v>
      </c>
      <c r="H70" s="179">
        <v>0</v>
      </c>
      <c r="I70" s="179">
        <v>0</v>
      </c>
      <c r="J70" s="179">
        <v>0</v>
      </c>
      <c r="K70" s="179">
        <v>0</v>
      </c>
      <c r="L70" s="179">
        <v>0</v>
      </c>
      <c r="M70" s="179">
        <v>0</v>
      </c>
      <c r="N70" s="179">
        <v>0</v>
      </c>
      <c r="O70" s="179">
        <v>0</v>
      </c>
      <c r="P70" s="179">
        <v>0</v>
      </c>
      <c r="Q70" s="179">
        <v>0</v>
      </c>
      <c r="R70" s="179">
        <v>0</v>
      </c>
      <c r="S70" s="179">
        <v>0</v>
      </c>
      <c r="T70" s="179">
        <v>0</v>
      </c>
      <c r="U70" s="179">
        <v>0</v>
      </c>
      <c r="V70" s="179">
        <v>0</v>
      </c>
      <c r="W70" s="179">
        <v>0</v>
      </c>
      <c r="X70" s="131">
        <f t="shared" si="0"/>
        <v>0</v>
      </c>
      <c r="Y70" s="179">
        <v>0</v>
      </c>
      <c r="Z70" s="179">
        <v>0</v>
      </c>
      <c r="AA70" s="179">
        <v>0</v>
      </c>
      <c r="AB70" s="179">
        <v>0</v>
      </c>
      <c r="AC70" s="179">
        <v>0</v>
      </c>
    </row>
    <row r="71" spans="2:29" s="128" customFormat="1" x14ac:dyDescent="0.2">
      <c r="B71" s="129" t="s">
        <v>336</v>
      </c>
      <c r="C71" s="346"/>
      <c r="D71" s="145" t="s">
        <v>396</v>
      </c>
      <c r="E71" s="179">
        <v>0</v>
      </c>
      <c r="F71" s="179">
        <v>0</v>
      </c>
      <c r="G71" s="179">
        <v>0</v>
      </c>
      <c r="H71" s="179">
        <v>0</v>
      </c>
      <c r="I71" s="179">
        <v>0</v>
      </c>
      <c r="J71" s="179">
        <v>0</v>
      </c>
      <c r="K71" s="179">
        <v>0</v>
      </c>
      <c r="L71" s="179">
        <v>0</v>
      </c>
      <c r="M71" s="179">
        <v>0</v>
      </c>
      <c r="N71" s="179">
        <v>0</v>
      </c>
      <c r="O71" s="179">
        <v>0</v>
      </c>
      <c r="P71" s="179">
        <v>0</v>
      </c>
      <c r="Q71" s="179">
        <v>0</v>
      </c>
      <c r="R71" s="179">
        <v>0</v>
      </c>
      <c r="S71" s="179">
        <v>0</v>
      </c>
      <c r="T71" s="179">
        <v>0</v>
      </c>
      <c r="U71" s="179">
        <v>0</v>
      </c>
      <c r="V71" s="179">
        <v>0</v>
      </c>
      <c r="W71" s="179">
        <v>0</v>
      </c>
      <c r="X71" s="131">
        <f t="shared" si="0"/>
        <v>0</v>
      </c>
      <c r="Y71" s="179">
        <v>0</v>
      </c>
      <c r="Z71" s="179">
        <v>0</v>
      </c>
      <c r="AA71" s="179">
        <v>0</v>
      </c>
      <c r="AB71" s="179">
        <v>0</v>
      </c>
      <c r="AC71" s="179">
        <v>0</v>
      </c>
    </row>
    <row r="72" spans="2:29" x14ac:dyDescent="0.25">
      <c r="B72" s="129" t="s">
        <v>337</v>
      </c>
      <c r="C72" s="344" t="s">
        <v>370</v>
      </c>
      <c r="D72" s="145" t="s">
        <v>394</v>
      </c>
      <c r="E72" s="179">
        <v>108558511.7089999</v>
      </c>
      <c r="F72" s="179">
        <v>39838248.191399999</v>
      </c>
      <c r="G72" s="179">
        <v>3389302.5500000003</v>
      </c>
      <c r="H72" s="179">
        <v>0</v>
      </c>
      <c r="I72" s="179">
        <v>4565991.9246000005</v>
      </c>
      <c r="J72" s="179">
        <v>0</v>
      </c>
      <c r="K72" s="179">
        <v>0</v>
      </c>
      <c r="L72" s="179">
        <v>5991791.0444999998</v>
      </c>
      <c r="M72" s="179">
        <v>6411516.6535999998</v>
      </c>
      <c r="N72" s="179">
        <v>870700.16330000001</v>
      </c>
      <c r="O72" s="179">
        <v>9170050.123300001</v>
      </c>
      <c r="P72" s="179">
        <v>275320.50930000003</v>
      </c>
      <c r="Q72" s="179">
        <v>7333144.9813999999</v>
      </c>
      <c r="R72" s="179">
        <v>1830430.2413999997</v>
      </c>
      <c r="S72" s="179">
        <v>30744270.823800005</v>
      </c>
      <c r="T72" s="179">
        <v>448705.77879999997</v>
      </c>
      <c r="U72" s="179">
        <v>68720263.517599881</v>
      </c>
      <c r="V72" s="179">
        <v>55342436.867599934</v>
      </c>
      <c r="W72" s="179">
        <v>6069119.2331999969</v>
      </c>
      <c r="X72" s="131">
        <f t="shared" si="0"/>
        <v>6.340045315489802E-2</v>
      </c>
      <c r="Y72" s="179">
        <v>48256985.657399952</v>
      </c>
      <c r="Z72" s="179">
        <v>49254874.734100021</v>
      </c>
      <c r="AA72" s="179">
        <v>11046651.317499997</v>
      </c>
      <c r="AB72" s="179">
        <v>0</v>
      </c>
      <c r="AC72" s="179">
        <v>6.2870940695556188</v>
      </c>
    </row>
    <row r="73" spans="2:29" x14ac:dyDescent="0.25">
      <c r="B73" s="129" t="s">
        <v>338</v>
      </c>
      <c r="C73" s="345"/>
      <c r="D73" s="145" t="s">
        <v>393</v>
      </c>
      <c r="E73" s="179">
        <v>0</v>
      </c>
      <c r="F73" s="179">
        <v>0</v>
      </c>
      <c r="G73" s="179">
        <v>0</v>
      </c>
      <c r="H73" s="179">
        <v>0</v>
      </c>
      <c r="I73" s="179">
        <v>0</v>
      </c>
      <c r="J73" s="179">
        <v>0</v>
      </c>
      <c r="K73" s="179">
        <v>0</v>
      </c>
      <c r="L73" s="179">
        <v>0</v>
      </c>
      <c r="M73" s="179">
        <v>0</v>
      </c>
      <c r="N73" s="179">
        <v>0</v>
      </c>
      <c r="O73" s="179">
        <v>0</v>
      </c>
      <c r="P73" s="179">
        <v>0</v>
      </c>
      <c r="Q73" s="179">
        <v>0</v>
      </c>
      <c r="R73" s="179">
        <v>0</v>
      </c>
      <c r="S73" s="179">
        <v>0</v>
      </c>
      <c r="T73" s="179">
        <v>0</v>
      </c>
      <c r="U73" s="179">
        <v>0</v>
      </c>
      <c r="V73" s="179">
        <v>0</v>
      </c>
      <c r="W73" s="179">
        <v>0</v>
      </c>
      <c r="X73" s="131">
        <f t="shared" si="0"/>
        <v>0</v>
      </c>
      <c r="Y73" s="179">
        <v>0</v>
      </c>
      <c r="Z73" s="179">
        <v>0</v>
      </c>
      <c r="AA73" s="179">
        <v>0</v>
      </c>
      <c r="AB73" s="179">
        <v>0</v>
      </c>
      <c r="AC73" s="179">
        <v>0</v>
      </c>
    </row>
    <row r="74" spans="2:29" x14ac:dyDescent="0.25">
      <c r="B74" s="129" t="s">
        <v>339</v>
      </c>
      <c r="C74" s="345"/>
      <c r="D74" s="145" t="s">
        <v>395</v>
      </c>
      <c r="E74" s="179">
        <v>0</v>
      </c>
      <c r="F74" s="179">
        <v>0</v>
      </c>
      <c r="G74" s="179">
        <v>0</v>
      </c>
      <c r="H74" s="179">
        <v>0</v>
      </c>
      <c r="I74" s="179">
        <v>0</v>
      </c>
      <c r="J74" s="179">
        <v>0</v>
      </c>
      <c r="K74" s="179">
        <v>0</v>
      </c>
      <c r="L74" s="179">
        <v>0</v>
      </c>
      <c r="M74" s="179">
        <v>0</v>
      </c>
      <c r="N74" s="179">
        <v>0</v>
      </c>
      <c r="O74" s="179">
        <v>0</v>
      </c>
      <c r="P74" s="179">
        <v>0</v>
      </c>
      <c r="Q74" s="179">
        <v>0</v>
      </c>
      <c r="R74" s="179">
        <v>0</v>
      </c>
      <c r="S74" s="179">
        <v>0</v>
      </c>
      <c r="T74" s="179">
        <v>0</v>
      </c>
      <c r="U74" s="179">
        <v>0</v>
      </c>
      <c r="V74" s="179">
        <v>0</v>
      </c>
      <c r="W74" s="179">
        <v>0</v>
      </c>
      <c r="X74" s="131">
        <f t="shared" si="0"/>
        <v>0</v>
      </c>
      <c r="Y74" s="179">
        <v>0</v>
      </c>
      <c r="Z74" s="179">
        <v>0</v>
      </c>
      <c r="AA74" s="179">
        <v>0</v>
      </c>
      <c r="AB74" s="179">
        <v>0</v>
      </c>
      <c r="AC74" s="179">
        <v>0</v>
      </c>
    </row>
    <row r="75" spans="2:29" x14ac:dyDescent="0.25">
      <c r="B75" s="129" t="s">
        <v>340</v>
      </c>
      <c r="C75" s="346"/>
      <c r="D75" s="145" t="s">
        <v>392</v>
      </c>
      <c r="E75" s="179">
        <v>0</v>
      </c>
      <c r="F75" s="179">
        <v>0</v>
      </c>
      <c r="G75" s="179">
        <v>0</v>
      </c>
      <c r="H75" s="179">
        <v>0</v>
      </c>
      <c r="I75" s="179">
        <v>0</v>
      </c>
      <c r="J75" s="179">
        <v>0</v>
      </c>
      <c r="K75" s="179">
        <v>0</v>
      </c>
      <c r="L75" s="179">
        <v>0</v>
      </c>
      <c r="M75" s="179">
        <v>0</v>
      </c>
      <c r="N75" s="179">
        <v>0</v>
      </c>
      <c r="O75" s="179">
        <v>0</v>
      </c>
      <c r="P75" s="179">
        <v>0</v>
      </c>
      <c r="Q75" s="179">
        <v>0</v>
      </c>
      <c r="R75" s="179">
        <v>0</v>
      </c>
      <c r="S75" s="179">
        <v>0</v>
      </c>
      <c r="T75" s="179">
        <v>0</v>
      </c>
      <c r="U75" s="179">
        <v>0</v>
      </c>
      <c r="V75" s="179">
        <v>0</v>
      </c>
      <c r="W75" s="179">
        <v>0</v>
      </c>
      <c r="X75" s="131">
        <f t="shared" si="0"/>
        <v>0</v>
      </c>
      <c r="Y75" s="179">
        <v>0</v>
      </c>
      <c r="Z75" s="179">
        <v>0</v>
      </c>
      <c r="AA75" s="179">
        <v>0</v>
      </c>
      <c r="AB75" s="179">
        <v>0</v>
      </c>
      <c r="AC75" s="179">
        <v>0</v>
      </c>
    </row>
    <row r="76" spans="2:29" ht="16.5" x14ac:dyDescent="0.3">
      <c r="B76" s="129" t="s">
        <v>341</v>
      </c>
      <c r="C76" s="342" t="s">
        <v>525</v>
      </c>
      <c r="D76" s="343"/>
      <c r="E76" s="179">
        <v>1712267125.9742119</v>
      </c>
      <c r="F76" s="179">
        <v>844063789.400401</v>
      </c>
      <c r="G76" s="179">
        <v>62248511.945699997</v>
      </c>
      <c r="H76" s="179">
        <v>624157.04709999997</v>
      </c>
      <c r="I76" s="179">
        <v>110905410.97140001</v>
      </c>
      <c r="J76" s="179">
        <v>4281032.4764</v>
      </c>
      <c r="K76" s="179">
        <v>736042.34</v>
      </c>
      <c r="L76" s="179">
        <v>217736349.38259989</v>
      </c>
      <c r="M76" s="179">
        <v>107146269.33520007</v>
      </c>
      <c r="N76" s="179">
        <v>25180459.397500016</v>
      </c>
      <c r="O76" s="179">
        <v>103491143.81240006</v>
      </c>
      <c r="P76" s="179">
        <v>62801251.988399997</v>
      </c>
      <c r="Q76" s="179">
        <v>71038881.447399974</v>
      </c>
      <c r="R76" s="179">
        <v>77874279.256300017</v>
      </c>
      <c r="S76" s="179">
        <v>587932333.60659885</v>
      </c>
      <c r="T76" s="179">
        <v>32135083.146099996</v>
      </c>
      <c r="U76" s="179">
        <v>868203336.57380342</v>
      </c>
      <c r="V76" s="179">
        <v>709119172.81430042</v>
      </c>
      <c r="W76" s="179">
        <v>37982485.437600002</v>
      </c>
      <c r="X76" s="131">
        <f>E76/$E$76</f>
        <v>1</v>
      </c>
      <c r="Y76" s="179">
        <v>821059462.11060393</v>
      </c>
      <c r="Z76" s="179">
        <v>694075056.35490119</v>
      </c>
      <c r="AA76" s="179">
        <v>197132607.5087001</v>
      </c>
      <c r="AB76" s="179">
        <v>0</v>
      </c>
      <c r="AC76" s="179">
        <v>5.8929778191592961</v>
      </c>
    </row>
    <row r="78" spans="2:29" s="108" customFormat="1" ht="28.9" customHeight="1" x14ac:dyDescent="0.25">
      <c r="B78" s="146" t="s">
        <v>529</v>
      </c>
      <c r="C78" s="30"/>
    </row>
    <row r="79" spans="2:29" s="108" customFormat="1" ht="51" customHeight="1" x14ac:dyDescent="0.25">
      <c r="C79" s="328" t="s">
        <v>898</v>
      </c>
      <c r="D79" s="328"/>
      <c r="E79" s="328"/>
      <c r="F79" s="328"/>
      <c r="G79" s="328"/>
      <c r="H79" s="328"/>
      <c r="I79" s="328"/>
      <c r="J79" s="328"/>
      <c r="K79" s="328"/>
      <c r="L79" s="328"/>
      <c r="M79" s="328"/>
      <c r="N79" s="174"/>
      <c r="O79" s="174"/>
      <c r="P79" s="174"/>
      <c r="Q79" s="174"/>
      <c r="R79" s="174"/>
      <c r="S79" s="174"/>
      <c r="T79" s="174"/>
      <c r="U79" s="174"/>
      <c r="V79" s="174"/>
      <c r="W79" s="174"/>
      <c r="X79" s="174"/>
      <c r="Y79" s="174"/>
      <c r="Z79" s="174"/>
      <c r="AA79" s="174"/>
      <c r="AB79" s="174"/>
      <c r="AC79" s="174"/>
    </row>
    <row r="80" spans="2:29" s="108" customFormat="1" ht="51.4" customHeight="1" x14ac:dyDescent="0.25">
      <c r="C80" s="329" t="s">
        <v>905</v>
      </c>
      <c r="D80" s="329"/>
      <c r="E80" s="329"/>
      <c r="F80" s="329"/>
      <c r="G80" s="329"/>
      <c r="H80" s="329"/>
      <c r="I80" s="329"/>
      <c r="J80" s="329"/>
      <c r="K80" s="329"/>
      <c r="L80" s="329"/>
      <c r="M80" s="329"/>
      <c r="N80" s="174"/>
      <c r="O80" s="174"/>
      <c r="P80" s="105"/>
      <c r="Q80" s="105"/>
      <c r="R80" s="105"/>
      <c r="S80" s="105"/>
      <c r="T80" s="105"/>
      <c r="U80" s="105"/>
      <c r="V80" s="105"/>
      <c r="W80" s="105"/>
      <c r="X80" s="105"/>
      <c r="Y80" s="105"/>
      <c r="Z80" s="105"/>
      <c r="AA80" s="105"/>
      <c r="AB80" s="105"/>
      <c r="AC80" s="105"/>
    </row>
    <row r="81" spans="2:29" s="108" customFormat="1" ht="51.4" customHeight="1" x14ac:dyDescent="0.25">
      <c r="C81" s="341" t="s">
        <v>906</v>
      </c>
      <c r="D81" s="341"/>
      <c r="E81" s="341"/>
      <c r="F81" s="341"/>
      <c r="G81" s="341"/>
      <c r="H81" s="341"/>
      <c r="I81" s="341"/>
      <c r="J81" s="341"/>
      <c r="K81" s="341"/>
      <c r="L81" s="341"/>
      <c r="M81" s="341"/>
      <c r="N81" s="174"/>
      <c r="O81" s="174"/>
      <c r="P81" s="105"/>
      <c r="Q81" s="105"/>
      <c r="R81" s="105"/>
      <c r="S81" s="105"/>
      <c r="T81" s="105"/>
      <c r="U81" s="105"/>
      <c r="V81" s="105"/>
      <c r="W81" s="105"/>
      <c r="X81" s="105"/>
      <c r="Y81" s="105"/>
      <c r="Z81" s="105"/>
      <c r="AA81" s="105"/>
      <c r="AB81" s="105"/>
      <c r="AC81" s="105"/>
    </row>
    <row r="82" spans="2:29" s="108" customFormat="1" ht="50.65" customHeight="1" x14ac:dyDescent="0.25">
      <c r="C82" s="329" t="s">
        <v>907</v>
      </c>
      <c r="D82" s="329"/>
      <c r="E82" s="329"/>
      <c r="F82" s="329"/>
      <c r="G82" s="329"/>
      <c r="H82" s="329"/>
      <c r="I82" s="329"/>
      <c r="J82" s="329"/>
      <c r="K82" s="329"/>
      <c r="L82" s="329"/>
      <c r="M82" s="329"/>
      <c r="N82" s="174"/>
      <c r="O82" s="174"/>
      <c r="P82" s="174"/>
      <c r="Q82" s="105"/>
      <c r="R82" s="105"/>
      <c r="S82" s="105"/>
      <c r="T82" s="105"/>
      <c r="U82" s="105"/>
      <c r="V82" s="105"/>
      <c r="W82" s="105"/>
      <c r="X82" s="105"/>
      <c r="Y82" s="105"/>
      <c r="Z82" s="105"/>
      <c r="AA82" s="105"/>
      <c r="AB82" s="105"/>
      <c r="AC82" s="105"/>
    </row>
    <row r="83" spans="2:29" s="108" customFormat="1" ht="45.4" customHeight="1" x14ac:dyDescent="0.25">
      <c r="C83" s="341" t="s">
        <v>899</v>
      </c>
      <c r="D83" s="341"/>
      <c r="E83" s="341"/>
      <c r="F83" s="341"/>
      <c r="G83" s="341"/>
      <c r="H83" s="341"/>
      <c r="I83" s="341"/>
      <c r="J83" s="341"/>
      <c r="K83" s="341"/>
      <c r="L83" s="341"/>
      <c r="M83" s="341"/>
      <c r="N83" s="174"/>
      <c r="O83" s="174"/>
      <c r="P83" s="174"/>
      <c r="Q83" s="105"/>
      <c r="R83" s="105"/>
      <c r="S83" s="105"/>
      <c r="T83" s="105"/>
      <c r="U83" s="105"/>
      <c r="V83" s="105"/>
      <c r="W83" s="105"/>
      <c r="X83" s="105"/>
      <c r="Y83" s="105"/>
      <c r="Z83" s="105"/>
      <c r="AA83" s="105"/>
      <c r="AB83" s="105"/>
      <c r="AC83" s="105"/>
    </row>
    <row r="84" spans="2:29" s="108" customFormat="1" ht="34.9" customHeight="1" x14ac:dyDescent="0.25">
      <c r="C84" s="329" t="s">
        <v>900</v>
      </c>
      <c r="D84" s="329"/>
      <c r="E84" s="329"/>
      <c r="F84" s="329"/>
      <c r="G84" s="329"/>
      <c r="H84" s="329"/>
      <c r="I84" s="329"/>
      <c r="J84" s="329"/>
      <c r="K84" s="329"/>
      <c r="L84" s="329"/>
      <c r="M84" s="329"/>
      <c r="N84" s="329"/>
      <c r="O84" s="329"/>
      <c r="P84" s="329"/>
      <c r="Q84" s="329"/>
      <c r="R84" s="329"/>
      <c r="S84" s="329"/>
      <c r="T84" s="329"/>
      <c r="U84" s="329"/>
      <c r="V84" s="329"/>
      <c r="W84" s="329"/>
      <c r="X84" s="329"/>
      <c r="Y84" s="329"/>
      <c r="Z84" s="329"/>
      <c r="AA84" s="329"/>
      <c r="AB84" s="329"/>
      <c r="AC84" s="329"/>
    </row>
    <row r="85" spans="2:29" s="108" customFormat="1" ht="23.65" customHeight="1" x14ac:dyDescent="0.25">
      <c r="C85" s="328" t="s">
        <v>901</v>
      </c>
      <c r="D85" s="328"/>
      <c r="E85" s="328"/>
      <c r="F85" s="328"/>
      <c r="G85" s="328"/>
      <c r="H85" s="328"/>
      <c r="I85" s="328"/>
      <c r="J85" s="328"/>
      <c r="K85" s="328"/>
      <c r="L85" s="328"/>
      <c r="M85" s="328"/>
      <c r="N85" s="328"/>
      <c r="O85" s="328"/>
      <c r="P85" s="328"/>
      <c r="Q85" s="328"/>
      <c r="R85" s="328"/>
      <c r="S85" s="328"/>
      <c r="T85" s="328"/>
      <c r="U85" s="328"/>
      <c r="V85" s="328"/>
      <c r="W85" s="328"/>
      <c r="X85" s="328"/>
      <c r="Y85" s="328"/>
      <c r="Z85" s="328"/>
      <c r="AA85" s="328"/>
      <c r="AB85" s="328"/>
      <c r="AC85" s="328"/>
    </row>
    <row r="86" spans="2:29" s="108" customFormat="1" ht="25.9" customHeight="1" x14ac:dyDescent="0.25">
      <c r="C86" s="328" t="s">
        <v>895</v>
      </c>
      <c r="D86" s="328"/>
      <c r="E86" s="328"/>
      <c r="F86" s="328"/>
      <c r="G86" s="328"/>
      <c r="H86" s="328"/>
      <c r="I86" s="328"/>
      <c r="J86" s="328"/>
      <c r="K86" s="328"/>
      <c r="L86" s="328"/>
      <c r="M86" s="328"/>
      <c r="N86" s="174"/>
      <c r="O86" s="174"/>
      <c r="P86" s="174"/>
      <c r="Q86" s="174"/>
      <c r="R86" s="174"/>
      <c r="S86" s="174"/>
      <c r="T86" s="174"/>
      <c r="U86" s="174"/>
      <c r="V86" s="174"/>
      <c r="W86" s="174"/>
      <c r="X86" s="174"/>
      <c r="Y86" s="174"/>
      <c r="Z86" s="174"/>
      <c r="AA86" s="174"/>
      <c r="AB86" s="174"/>
      <c r="AC86" s="174"/>
    </row>
    <row r="87" spans="2:29" s="108" customFormat="1" x14ac:dyDescent="0.25">
      <c r="C87" s="329" t="s">
        <v>896</v>
      </c>
      <c r="D87" s="329"/>
      <c r="E87" s="329"/>
      <c r="F87" s="329"/>
      <c r="G87" s="329"/>
      <c r="H87" s="329"/>
      <c r="I87" s="329"/>
      <c r="J87" s="329"/>
      <c r="K87" s="329"/>
      <c r="L87" s="329"/>
      <c r="M87" s="329"/>
      <c r="N87" s="174"/>
      <c r="O87" s="174"/>
      <c r="P87" s="174"/>
      <c r="Q87" s="174"/>
      <c r="R87" s="174"/>
      <c r="S87" s="174"/>
      <c r="T87" s="174"/>
      <c r="U87" s="174"/>
      <c r="V87" s="174"/>
      <c r="W87" s="174"/>
      <c r="X87" s="174"/>
      <c r="Y87" s="174"/>
      <c r="Z87" s="174"/>
      <c r="AA87" s="174"/>
      <c r="AB87" s="174"/>
      <c r="AC87" s="174"/>
    </row>
    <row r="88" spans="2:29" ht="11.65" customHeight="1" x14ac:dyDescent="0.25"/>
    <row r="89" spans="2:29" ht="34.5" customHeight="1" x14ac:dyDescent="0.25">
      <c r="C89" s="328" t="s">
        <v>902</v>
      </c>
      <c r="D89" s="328"/>
      <c r="E89" s="328"/>
      <c r="F89" s="328"/>
      <c r="G89" s="328"/>
      <c r="H89" s="328"/>
      <c r="I89" s="328"/>
      <c r="J89" s="328"/>
      <c r="K89" s="328"/>
      <c r="L89" s="328"/>
      <c r="M89" s="328"/>
    </row>
    <row r="90" spans="2:29" ht="34.5" customHeight="1" x14ac:dyDescent="0.25">
      <c r="C90" s="105"/>
      <c r="D90" s="105"/>
      <c r="E90" s="105"/>
      <c r="F90" s="105"/>
      <c r="G90" s="105"/>
      <c r="H90" s="105"/>
      <c r="I90" s="105"/>
      <c r="J90" s="105"/>
      <c r="K90" s="105"/>
      <c r="L90" s="105"/>
      <c r="M90" s="105"/>
    </row>
    <row r="91" spans="2:29" ht="15" x14ac:dyDescent="0.25">
      <c r="C91" s="147"/>
    </row>
    <row r="92" spans="2:29" ht="17.25" x14ac:dyDescent="0.25">
      <c r="B92" s="324" t="s">
        <v>915</v>
      </c>
      <c r="C92" s="324"/>
      <c r="N92" s="108"/>
      <c r="O92" s="108"/>
      <c r="P92" s="108"/>
      <c r="Q92" s="108"/>
    </row>
    <row r="93" spans="2:29" ht="78" customHeight="1" x14ac:dyDescent="0.25">
      <c r="C93" s="325" t="s">
        <v>916</v>
      </c>
      <c r="D93" s="326"/>
      <c r="E93" s="326"/>
      <c r="F93" s="326"/>
      <c r="G93" s="326"/>
      <c r="H93" s="326"/>
      <c r="I93" s="326"/>
      <c r="J93" s="326"/>
      <c r="K93" s="326"/>
      <c r="L93" s="326"/>
      <c r="M93" s="327"/>
      <c r="N93" s="108"/>
      <c r="O93" s="108"/>
      <c r="P93" s="108"/>
      <c r="Q93" s="108"/>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Giorgi Verulashvili</cp:lastModifiedBy>
  <dcterms:created xsi:type="dcterms:W3CDTF">2025-07-18T11:44:36Z</dcterms:created>
  <dcterms:modified xsi:type="dcterms:W3CDTF">2026-06-15T13:36:24Z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