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bg-file01\NBG-Shares\Macro\Monetary Statistics\TIME SERIES\WEB\financial_markets\Eng\"/>
    </mc:Choice>
  </mc:AlternateContent>
  <bookViews>
    <workbookView xWindow="0" yWindow="0" windowWidth="24000" windowHeight="9750"/>
  </bookViews>
  <sheets>
    <sheet name="Treasury(e)" sheetId="12" r:id="rId1"/>
    <sheet name="1999-2005 by maturity" sheetId="9" r:id="rId2"/>
    <sheet name="1999-2005 by date" sheetId="15" r:id="rId3"/>
  </sheets>
  <definedNames>
    <definedName name="_xlnm.Print_Area" localSheetId="1">'1999-2005 by maturity'!$B$4:$J$59</definedName>
    <definedName name="_xlnm.Print_Titles" localSheetId="1">'1999-2005 by maturity'!$4:$5</definedName>
  </definedNames>
  <calcPr calcId="162913"/>
</workbook>
</file>

<file path=xl/calcChain.xml><?xml version="1.0" encoding="utf-8"?>
<calcChain xmlns="http://schemas.openxmlformats.org/spreadsheetml/2006/main">
  <c r="J120" i="9" l="1"/>
  <c r="I120" i="9"/>
  <c r="H120" i="9"/>
  <c r="J119" i="9"/>
  <c r="I119" i="9"/>
  <c r="H119" i="9"/>
  <c r="J118" i="9"/>
  <c r="I118" i="9"/>
  <c r="H118" i="9"/>
  <c r="J117" i="9"/>
  <c r="I117" i="9"/>
  <c r="H117" i="9"/>
  <c r="J116" i="9"/>
  <c r="I116" i="9"/>
  <c r="H116" i="9"/>
  <c r="J115" i="9"/>
  <c r="I115" i="9"/>
  <c r="H115" i="9"/>
  <c r="J114" i="9"/>
  <c r="I114" i="9"/>
  <c r="H114" i="9"/>
  <c r="J113" i="9"/>
  <c r="I113" i="9"/>
  <c r="H113" i="9"/>
  <c r="J112" i="9"/>
  <c r="I112" i="9"/>
  <c r="H112" i="9"/>
  <c r="J111" i="9"/>
  <c r="I111" i="9"/>
  <c r="H111" i="9"/>
  <c r="J110" i="9"/>
  <c r="I110" i="9"/>
  <c r="H110" i="9"/>
  <c r="J109" i="9"/>
  <c r="I109" i="9"/>
  <c r="H109" i="9"/>
  <c r="J108" i="9"/>
  <c r="I108" i="9"/>
  <c r="H108" i="9"/>
  <c r="J107" i="9"/>
  <c r="I107" i="9"/>
  <c r="H107" i="9"/>
  <c r="J106" i="9"/>
  <c r="I106" i="9"/>
  <c r="H106" i="9"/>
  <c r="J105" i="9"/>
  <c r="I105" i="9"/>
  <c r="H105" i="9"/>
  <c r="J104" i="9"/>
  <c r="I104" i="9"/>
  <c r="H104" i="9"/>
  <c r="F104" i="9"/>
  <c r="J103" i="9"/>
  <c r="I103" i="9"/>
  <c r="H103" i="9"/>
  <c r="J102" i="9"/>
  <c r="I102" i="9"/>
  <c r="H102" i="9"/>
  <c r="J101" i="9"/>
  <c r="I101" i="9"/>
  <c r="H101" i="9"/>
  <c r="J100" i="9"/>
  <c r="I100" i="9"/>
  <c r="H100" i="9"/>
  <c r="J99" i="9"/>
  <c r="I99" i="9"/>
  <c r="H99" i="9"/>
  <c r="J98" i="9"/>
  <c r="I98" i="9"/>
  <c r="H98" i="9"/>
  <c r="J97" i="9"/>
  <c r="I97" i="9"/>
  <c r="H97" i="9"/>
  <c r="J96" i="9"/>
  <c r="I96" i="9"/>
  <c r="H96" i="9"/>
  <c r="J95" i="9"/>
  <c r="I95" i="9"/>
  <c r="H95" i="9"/>
  <c r="J94" i="9"/>
  <c r="I94" i="9"/>
  <c r="H94" i="9"/>
  <c r="J23" i="9"/>
  <c r="I23" i="9"/>
  <c r="J22" i="9"/>
  <c r="I22" i="9"/>
  <c r="J21" i="9"/>
  <c r="I21" i="9"/>
  <c r="J20" i="9"/>
  <c r="I20" i="9"/>
</calcChain>
</file>

<file path=xl/sharedStrings.xml><?xml version="1.0" encoding="utf-8"?>
<sst xmlns="http://schemas.openxmlformats.org/spreadsheetml/2006/main" count="1026" uniqueCount="561">
  <si>
    <t>Date</t>
  </si>
  <si>
    <t>09.01.02</t>
  </si>
  <si>
    <t xml:space="preserve"> </t>
  </si>
  <si>
    <t>16.01.02</t>
  </si>
  <si>
    <t>23.01.02</t>
  </si>
  <si>
    <t>20.02.02</t>
  </si>
  <si>
    <t>30.01.02</t>
  </si>
  <si>
    <t>06.02.02</t>
  </si>
  <si>
    <t>22.05.02</t>
  </si>
  <si>
    <t>29.05.02</t>
  </si>
  <si>
    <t>18.08.99</t>
  </si>
  <si>
    <t>15.09.99</t>
  </si>
  <si>
    <t>27.10.99</t>
  </si>
  <si>
    <t>24.11.99</t>
  </si>
  <si>
    <t>22.12.99</t>
  </si>
  <si>
    <t>12.01.00</t>
  </si>
  <si>
    <t>26.01.00</t>
  </si>
  <si>
    <t>09.02.00</t>
  </si>
  <si>
    <t>23.02.00</t>
  </si>
  <si>
    <t>08.03.00</t>
  </si>
  <si>
    <t>22.03.00</t>
  </si>
  <si>
    <t>05.04.00</t>
  </si>
  <si>
    <t>19.04.00</t>
  </si>
  <si>
    <t>17.05.00</t>
  </si>
  <si>
    <t>24.05.00</t>
  </si>
  <si>
    <t>14.06.00</t>
  </si>
  <si>
    <t>21.06.00</t>
  </si>
  <si>
    <t>12.07.00</t>
  </si>
  <si>
    <t>19.07.00</t>
  </si>
  <si>
    <t>02.08.00</t>
  </si>
  <si>
    <t>09.08.00</t>
  </si>
  <si>
    <t>16.08.00</t>
  </si>
  <si>
    <t>30.08.00</t>
  </si>
  <si>
    <t>06.08.00</t>
  </si>
  <si>
    <t>13.09.00</t>
  </si>
  <si>
    <t>27.09.00</t>
  </si>
  <si>
    <t>04.10.00</t>
  </si>
  <si>
    <t>11.10.00</t>
  </si>
  <si>
    <t>25.10.00</t>
  </si>
  <si>
    <t>08.11.00</t>
  </si>
  <si>
    <t>13.12.00</t>
  </si>
  <si>
    <t>10.01.01</t>
  </si>
  <si>
    <t>31.01.01</t>
  </si>
  <si>
    <t>21.02.01</t>
  </si>
  <si>
    <t>21.03.01</t>
  </si>
  <si>
    <t>28.03.01</t>
  </si>
  <si>
    <t>18.04.01</t>
  </si>
  <si>
    <t>25.04.01</t>
  </si>
  <si>
    <t>16.05.01</t>
  </si>
  <si>
    <t>30.05.01</t>
  </si>
  <si>
    <t>13.06.01</t>
  </si>
  <si>
    <t>27.06.01</t>
  </si>
  <si>
    <t>18.07.01</t>
  </si>
  <si>
    <t>01.08.01</t>
  </si>
  <si>
    <t>15.08.01</t>
  </si>
  <si>
    <t>13.02.02</t>
  </si>
  <si>
    <t>27.02.02</t>
  </si>
  <si>
    <t>03.04.02</t>
  </si>
  <si>
    <t>10.04.02</t>
  </si>
  <si>
    <t>08.05.02</t>
  </si>
  <si>
    <t>06.03.02</t>
  </si>
  <si>
    <t>15.05.02</t>
  </si>
  <si>
    <t>05.06.02</t>
  </si>
  <si>
    <t>07.08.02</t>
  </si>
  <si>
    <t>13.03.02</t>
  </si>
  <si>
    <t>03.07.02</t>
  </si>
  <si>
    <t>24.07.02</t>
  </si>
  <si>
    <t>31.07.02</t>
  </si>
  <si>
    <t>28.08.02</t>
  </si>
  <si>
    <t>12.06.02</t>
  </si>
  <si>
    <t>19.06.02</t>
  </si>
  <si>
    <t>01.05.02</t>
  </si>
  <si>
    <t>09.10.02</t>
  </si>
  <si>
    <t>04.09.02</t>
  </si>
  <si>
    <t>11.09.02</t>
  </si>
  <si>
    <t>18.09.02</t>
  </si>
  <si>
    <t>25.09.02</t>
  </si>
  <si>
    <t>21.08.02</t>
  </si>
  <si>
    <t>10.07.02</t>
  </si>
  <si>
    <t>13.10.99</t>
  </si>
  <si>
    <t>10.11.99</t>
  </si>
  <si>
    <t>03.05.00</t>
  </si>
  <si>
    <t>07.06.00</t>
  </si>
  <si>
    <t>01.11.00</t>
  </si>
  <si>
    <t>22.11.00</t>
  </si>
  <si>
    <t>06.12.00</t>
  </si>
  <si>
    <t>07.02.01</t>
  </si>
  <si>
    <t>28.02.01</t>
  </si>
  <si>
    <t>07.03.01</t>
  </si>
  <si>
    <t>10.05.01</t>
  </si>
  <si>
    <t>23.05.01</t>
  </si>
  <si>
    <t>06.06.01</t>
  </si>
  <si>
    <t>04.07.01</t>
  </si>
  <si>
    <t>11.07.01</t>
  </si>
  <si>
    <t>25.07.01</t>
  </si>
  <si>
    <t>08.08.01</t>
  </si>
  <si>
    <t>22.08.01</t>
  </si>
  <si>
    <t>29.08.01</t>
  </si>
  <si>
    <t>09.05.01</t>
  </si>
  <si>
    <t>12.09.01</t>
  </si>
  <si>
    <t>10.10.01</t>
  </si>
  <si>
    <t>24.10.01</t>
  </si>
  <si>
    <t>07.11.01</t>
  </si>
  <si>
    <t>20.03.02</t>
  </si>
  <si>
    <t>27.03.02</t>
  </si>
  <si>
    <t>17.04.02</t>
  </si>
  <si>
    <t>26.06.02</t>
  </si>
  <si>
    <t>16.10.02</t>
  </si>
  <si>
    <t>23.10.02</t>
  </si>
  <si>
    <t>30.04.03</t>
  </si>
  <si>
    <t>17.07.02</t>
  </si>
  <si>
    <t>02.10.02</t>
  </si>
  <si>
    <t>08.01.03</t>
  </si>
  <si>
    <t>28.05.03</t>
  </si>
  <si>
    <t>06.11.02</t>
  </si>
  <si>
    <t>13.11.02</t>
  </si>
  <si>
    <t>20.11.02</t>
  </si>
  <si>
    <t>27.11.02</t>
  </si>
  <si>
    <t>04.12.02</t>
  </si>
  <si>
    <t>11.12.02</t>
  </si>
  <si>
    <t>15.01.03</t>
  </si>
  <si>
    <t>22.01.03</t>
  </si>
  <si>
    <t>29.01.03</t>
  </si>
  <si>
    <t>05.02.03</t>
  </si>
  <si>
    <t>12.02.03</t>
  </si>
  <si>
    <t>19.02.03</t>
  </si>
  <si>
    <t>26.02.03</t>
  </si>
  <si>
    <t>05.03.03</t>
  </si>
  <si>
    <t>12.03.03</t>
  </si>
  <si>
    <t>19.03.03</t>
  </si>
  <si>
    <t>26.03.03</t>
  </si>
  <si>
    <t>24.04.02</t>
  </si>
  <si>
    <t>18.12.02</t>
  </si>
  <si>
    <t>02.04.03</t>
  </si>
  <si>
    <t>10.04.03</t>
  </si>
  <si>
    <t>16.04.03</t>
  </si>
  <si>
    <t>23.04.03</t>
  </si>
  <si>
    <t>07.05.03</t>
  </si>
  <si>
    <t>14.05.03</t>
  </si>
  <si>
    <t>21.05.03</t>
  </si>
  <si>
    <t>04.06.03</t>
  </si>
  <si>
    <t>11.06.03</t>
  </si>
  <si>
    <t>18.06.03</t>
  </si>
  <si>
    <t>25.06.03</t>
  </si>
  <si>
    <t>09.07.03</t>
  </si>
  <si>
    <t>16.07.03</t>
  </si>
  <si>
    <t>23.07.03</t>
  </si>
  <si>
    <t>30.07.03</t>
  </si>
  <si>
    <t>06.08.03</t>
  </si>
  <si>
    <t>13.08.03</t>
  </si>
  <si>
    <t>20.08.03</t>
  </si>
  <si>
    <t>27.08.03</t>
  </si>
  <si>
    <t>03.09.03</t>
  </si>
  <si>
    <t>10.09.03</t>
  </si>
  <si>
    <t>17.09.03</t>
  </si>
  <si>
    <t>24.09.03</t>
  </si>
  <si>
    <t>08.10.03</t>
  </si>
  <si>
    <t>22.10.03</t>
  </si>
  <si>
    <t>26.11.03</t>
  </si>
  <si>
    <t>03.12.03</t>
  </si>
  <si>
    <t>10.12.03</t>
  </si>
  <si>
    <t>17.12.03</t>
  </si>
  <si>
    <t>24.12.03</t>
  </si>
  <si>
    <t>31.12.03</t>
  </si>
  <si>
    <t>14.01.04</t>
  </si>
  <si>
    <t>21.01.04</t>
  </si>
  <si>
    <t>29.10.03</t>
  </si>
  <si>
    <t>05.11.03</t>
  </si>
  <si>
    <t>12.11.03</t>
  </si>
  <si>
    <t>14.08.02</t>
  </si>
  <si>
    <t>11.02.04</t>
  </si>
  <si>
    <t>18.02.04</t>
  </si>
  <si>
    <t>25.02.04</t>
  </si>
  <si>
    <t>17.03.04</t>
  </si>
  <si>
    <t>24.03.04</t>
  </si>
  <si>
    <t>16.06.04</t>
  </si>
  <si>
    <t>16.03.05</t>
  </si>
  <si>
    <t>30.03.05</t>
  </si>
  <si>
    <t>20.04.05</t>
  </si>
  <si>
    <t>04.05.05</t>
  </si>
  <si>
    <t>01.06.05</t>
  </si>
  <si>
    <t>04.03.04</t>
  </si>
  <si>
    <t>02.06.04</t>
  </si>
  <si>
    <t>18.05.05</t>
  </si>
  <si>
    <t>07.04.04</t>
  </si>
  <si>
    <t>21.04.04</t>
  </si>
  <si>
    <t>05.05.04</t>
  </si>
  <si>
    <t>19.05.04</t>
  </si>
  <si>
    <t>28.01.04</t>
  </si>
  <si>
    <t>04.02.04</t>
  </si>
  <si>
    <t>02.07.03</t>
  </si>
  <si>
    <t>10.03.04</t>
  </si>
  <si>
    <t>31.03.04</t>
  </si>
  <si>
    <t>14.04.04</t>
  </si>
  <si>
    <t>28.04.04</t>
  </si>
  <si>
    <t>13.05.04</t>
  </si>
  <si>
    <t>09.06.04</t>
  </si>
  <si>
    <t>23.06.04</t>
  </si>
  <si>
    <t>07.07.04</t>
  </si>
  <si>
    <t>14.07.04</t>
  </si>
  <si>
    <t>21.07.04</t>
  </si>
  <si>
    <t>28.07.04</t>
  </si>
  <si>
    <t>04.08.04</t>
  </si>
  <si>
    <t>11.08.04</t>
  </si>
  <si>
    <t>08.09.04</t>
  </si>
  <si>
    <t>15.09.04</t>
  </si>
  <si>
    <t>22.09.04</t>
  </si>
  <si>
    <t>29.09.04</t>
  </si>
  <si>
    <t>13.10.04</t>
  </si>
  <si>
    <t>20.10.04</t>
  </si>
  <si>
    <t>03.11.04</t>
  </si>
  <si>
    <t>10.11.04</t>
  </si>
  <si>
    <t>17.11.04</t>
  </si>
  <si>
    <t>20.01.05</t>
  </si>
  <si>
    <t>26.01.05</t>
  </si>
  <si>
    <t>02.02.05</t>
  </si>
  <si>
    <t>09.02.05</t>
  </si>
  <si>
    <t>16.02.05</t>
  </si>
  <si>
    <t>23.02.05</t>
  </si>
  <si>
    <t>09.03.05</t>
  </si>
  <si>
    <t>23.03.05</t>
  </si>
  <si>
    <t>13.04.05</t>
  </si>
  <si>
    <t>27.04.05</t>
  </si>
  <si>
    <t>11.05.05</t>
  </si>
  <si>
    <t>25.05.05</t>
  </si>
  <si>
    <t>08.06.05</t>
  </si>
  <si>
    <t>Discount Rates, %</t>
  </si>
  <si>
    <t>Supply</t>
  </si>
  <si>
    <t>Demand</t>
  </si>
  <si>
    <t>Purchase</t>
  </si>
  <si>
    <t>minimal</t>
  </si>
  <si>
    <t>weighted average</t>
  </si>
  <si>
    <t>maximal</t>
  </si>
  <si>
    <t>Maturity</t>
  </si>
  <si>
    <t>Number of Participants</t>
  </si>
  <si>
    <t>Number of Treasury Bill Recipients</t>
  </si>
  <si>
    <t>Emission Volume</t>
  </si>
  <si>
    <t>Number of Treasury Bill recipients</t>
  </si>
  <si>
    <t>03.01.02</t>
  </si>
  <si>
    <t>Value Date</t>
  </si>
  <si>
    <t>ISIN</t>
  </si>
  <si>
    <t>GETD11113014</t>
  </si>
  <si>
    <t>N000222072010</t>
  </si>
  <si>
    <t>GETD11113030</t>
  </si>
  <si>
    <t>N000422072010</t>
  </si>
  <si>
    <t>N000619082010</t>
  </si>
  <si>
    <t>GETD11224076</t>
  </si>
  <si>
    <t>N000819082010</t>
  </si>
  <si>
    <t>GETD11224092</t>
  </si>
  <si>
    <t>N001016092010</t>
  </si>
  <si>
    <t>GETD11324116</t>
  </si>
  <si>
    <t>N001216092010</t>
  </si>
  <si>
    <t>GETD11324132</t>
  </si>
  <si>
    <t>N001414102010</t>
  </si>
  <si>
    <t>GETD11421151</t>
  </si>
  <si>
    <t>N0016214102010</t>
  </si>
  <si>
    <t>GETD11421177</t>
  </si>
  <si>
    <t>N001811112010</t>
  </si>
  <si>
    <t>N002011112010</t>
  </si>
  <si>
    <t>GETD11602214</t>
  </si>
  <si>
    <t>N002209122010</t>
  </si>
  <si>
    <t>GETD11602230</t>
  </si>
  <si>
    <t>N002409122010</t>
  </si>
  <si>
    <t>GETD11630256</t>
  </si>
  <si>
    <t>GETD11106265</t>
  </si>
  <si>
    <t>GETD11106281</t>
  </si>
  <si>
    <t>GETD11728290</t>
  </si>
  <si>
    <t>GETD11203302</t>
  </si>
  <si>
    <t>GETD11203328</t>
  </si>
  <si>
    <t>GETD11728332</t>
  </si>
  <si>
    <t>GETD11303342</t>
  </si>
  <si>
    <t>GETD11303367</t>
  </si>
  <si>
    <t>GETD11908371</t>
  </si>
  <si>
    <t>GETD11317383</t>
  </si>
  <si>
    <t>GETD11908397</t>
  </si>
  <si>
    <t>GETD11414404</t>
  </si>
  <si>
    <t>GETD11414420</t>
  </si>
  <si>
    <t>GETD11B03437</t>
  </si>
  <si>
    <t>GETD11512447</t>
  </si>
  <si>
    <t>GETD11512462</t>
  </si>
  <si>
    <t>GETD11B03478</t>
  </si>
  <si>
    <t>GETD11609482</t>
  </si>
  <si>
    <t>GETD11609508</t>
  </si>
  <si>
    <t>GETD12112015</t>
  </si>
  <si>
    <t>GETD12112023</t>
  </si>
  <si>
    <t>GETD12223044</t>
  </si>
  <si>
    <t>GETD11901053</t>
  </si>
  <si>
    <t>GETD12223069</t>
  </si>
  <si>
    <t>GETD11901079</t>
  </si>
  <si>
    <t>GETD12322085</t>
  </si>
  <si>
    <t>GETD11929096</t>
  </si>
  <si>
    <t>GETD12322101</t>
  </si>
  <si>
    <t>GETD12419121</t>
  </si>
  <si>
    <t>GETD12419147</t>
  </si>
  <si>
    <t>GETD12517163</t>
  </si>
  <si>
    <t>GETD12517171</t>
  </si>
  <si>
    <t>GETD12614192</t>
  </si>
  <si>
    <t>GETD12614218</t>
  </si>
  <si>
    <t>GETD12726244</t>
  </si>
  <si>
    <t>GETD12906283</t>
  </si>
  <si>
    <t>GETD12906317</t>
  </si>
  <si>
    <t>GETD13117021</t>
  </si>
  <si>
    <t>GETD13314081</t>
  </si>
  <si>
    <t>GETD13523160</t>
  </si>
  <si>
    <t>GETD13718224</t>
  </si>
  <si>
    <t>GETD13B07335</t>
  </si>
  <si>
    <t>GETD14116014</t>
  </si>
  <si>
    <t>GETD14313066</t>
  </si>
  <si>
    <t>GETD14508111</t>
  </si>
  <si>
    <t>GETD14710162</t>
  </si>
  <si>
    <t>GETD14911224</t>
  </si>
  <si>
    <t>GETD14B13273</t>
  </si>
  <si>
    <t>GETD15108010</t>
  </si>
  <si>
    <t>GETD15122037</t>
  </si>
  <si>
    <t>GETD15219072</t>
  </si>
  <si>
    <t>GETD15402116</t>
  </si>
  <si>
    <t>GETD15521170</t>
  </si>
  <si>
    <t>GETD15702218</t>
  </si>
  <si>
    <t>GETD15820275</t>
  </si>
  <si>
    <t>GETD15B19350</t>
  </si>
  <si>
    <t>GETD16107011</t>
  </si>
  <si>
    <t>GETD16218073</t>
  </si>
  <si>
    <t>GETD16331124</t>
  </si>
  <si>
    <t>GETD16519181</t>
  </si>
  <si>
    <t>GETD16630236</t>
  </si>
  <si>
    <t>GETD16818286</t>
  </si>
  <si>
    <t>GETD16A13320</t>
  </si>
  <si>
    <t>GETD17105014</t>
  </si>
  <si>
    <t>GETD17126044</t>
  </si>
  <si>
    <t>GETD17302082</t>
  </si>
  <si>
    <t>GETD17420132</t>
  </si>
  <si>
    <t>GETD17601186</t>
  </si>
  <si>
    <t>GETD17713239</t>
  </si>
  <si>
    <t>GETD17810274</t>
  </si>
  <si>
    <t>GETD17A12346</t>
  </si>
  <si>
    <t>GETD17A26361</t>
  </si>
  <si>
    <t>GETD17B09381</t>
  </si>
  <si>
    <t>GETD18104016</t>
  </si>
  <si>
    <t>GETD17713023</t>
  </si>
  <si>
    <t>GETD18118040</t>
  </si>
  <si>
    <t>GETD18201069</t>
  </si>
  <si>
    <t>GETD17810076</t>
  </si>
  <si>
    <t>GETD18301117</t>
  </si>
  <si>
    <t>Cover date</t>
  </si>
  <si>
    <t>GETD17907120</t>
  </si>
  <si>
    <t>GETD18405157</t>
  </si>
  <si>
    <t>GETD17A12163</t>
  </si>
  <si>
    <t>GETD18503209</t>
  </si>
  <si>
    <t>GETD17B09217</t>
  </si>
  <si>
    <t>GETD18607240</t>
  </si>
  <si>
    <t>GETD17C14256</t>
  </si>
  <si>
    <t>GETD18621274</t>
  </si>
  <si>
    <t>GETD18705291</t>
  </si>
  <si>
    <t>GETD18111300</t>
  </si>
  <si>
    <t>GETD18719326</t>
  </si>
  <si>
    <t>GETD18802346</t>
  </si>
  <si>
    <t>GETD18208353</t>
  </si>
  <si>
    <t>GETD18906394</t>
  </si>
  <si>
    <t>GETD18315406</t>
  </si>
  <si>
    <t>GETD18A04432</t>
  </si>
  <si>
    <t>GETD18412443</t>
  </si>
  <si>
    <t>GETD18B01485</t>
  </si>
  <si>
    <t>GETD18510493</t>
  </si>
  <si>
    <t>GETD18C06524</t>
  </si>
  <si>
    <t>GETD18614535</t>
  </si>
  <si>
    <t>GETD19103017</t>
  </si>
  <si>
    <t>GETD18712024</t>
  </si>
  <si>
    <t>GETD19207065</t>
  </si>
  <si>
    <t>GETD18816072</t>
  </si>
  <si>
    <t>GETD19307105</t>
  </si>
  <si>
    <t>GETD18913119</t>
  </si>
  <si>
    <t>GETD19404142</t>
  </si>
  <si>
    <t>GETD18A11155</t>
  </si>
  <si>
    <t>21.08.97</t>
  </si>
  <si>
    <t>x</t>
  </si>
  <si>
    <t>18.09.97</t>
  </si>
  <si>
    <t>16.10.97</t>
  </si>
  <si>
    <t>13.11.97</t>
  </si>
  <si>
    <t>11.12.97</t>
  </si>
  <si>
    <t>14.01.98</t>
  </si>
  <si>
    <t>11.02.98</t>
  </si>
  <si>
    <t>11.03.98</t>
  </si>
  <si>
    <t>08.04.98</t>
  </si>
  <si>
    <t>06.11.97</t>
  </si>
  <si>
    <t>20.11.97</t>
  </si>
  <si>
    <t>04.12.97</t>
  </si>
  <si>
    <t>18.12.97</t>
  </si>
  <si>
    <t>04.02.98.</t>
  </si>
  <si>
    <t>18.02.98.</t>
  </si>
  <si>
    <t>04.03.98.</t>
  </si>
  <si>
    <t>18.03.98.</t>
  </si>
  <si>
    <t>01.04.98.</t>
  </si>
  <si>
    <t>15.04.98.</t>
  </si>
  <si>
    <t>29.04.98.</t>
  </si>
  <si>
    <t>06.05.98</t>
  </si>
  <si>
    <t>13.05.98</t>
  </si>
  <si>
    <t>20.05.98</t>
  </si>
  <si>
    <t>03.06.98</t>
  </si>
  <si>
    <t>10.06.98</t>
  </si>
  <si>
    <t>17.06.98</t>
  </si>
  <si>
    <t>24.06.98</t>
  </si>
  <si>
    <t>01.07.98</t>
  </si>
  <si>
    <t>15.07.98</t>
  </si>
  <si>
    <t>29.07.98</t>
  </si>
  <si>
    <t>05.08.98</t>
  </si>
  <si>
    <t>12.08.98</t>
  </si>
  <si>
    <t>19.08.98</t>
  </si>
  <si>
    <t>02.09.98</t>
  </si>
  <si>
    <t>09.09.98</t>
  </si>
  <si>
    <t>16.09.98</t>
  </si>
  <si>
    <r>
      <rPr>
        <b/>
        <sz val="12"/>
        <rFont val="Arial"/>
        <family val="2"/>
      </rPr>
      <t>Results of Treasury Bills Auction</t>
    </r>
    <r>
      <rPr>
        <sz val="12"/>
        <rFont val="Arial"/>
        <family val="2"/>
      </rPr>
      <t xml:space="preserve"> (amount in GEL)</t>
    </r>
  </si>
  <si>
    <t>04.02.98</t>
  </si>
  <si>
    <t>18.02.98</t>
  </si>
  <si>
    <t>04.03.98</t>
  </si>
  <si>
    <t>18.03.98</t>
  </si>
  <si>
    <t>01.04.98</t>
  </si>
  <si>
    <t>15.04.98</t>
  </si>
  <si>
    <t>29.04.98</t>
  </si>
  <si>
    <t>GETD19502192</t>
  </si>
  <si>
    <t>GETD18B08209</t>
  </si>
  <si>
    <t>GETD19606233</t>
  </si>
  <si>
    <t>GETD18C13249</t>
  </si>
  <si>
    <t>GETD19704277</t>
  </si>
  <si>
    <t>GETD19110285</t>
  </si>
  <si>
    <t>GETD19801321</t>
  </si>
  <si>
    <t>GETD19207339</t>
  </si>
  <si>
    <t>GETD19905361</t>
  </si>
  <si>
    <t>GETD19314374</t>
  </si>
  <si>
    <t>GETD19A03408</t>
  </si>
  <si>
    <t>GETD19411410</t>
  </si>
  <si>
    <t>GETD19B07456</t>
  </si>
  <si>
    <t>GETD19516465</t>
  </si>
  <si>
    <t>GETD19C05490</t>
  </si>
  <si>
    <t>GETD19613502</t>
  </si>
  <si>
    <t>GETD20109011</t>
  </si>
  <si>
    <t>GETD19718020</t>
  </si>
  <si>
    <t>GETD20206064</t>
  </si>
  <si>
    <t>GETD19815073</t>
  </si>
  <si>
    <t>GETD20305106</t>
  </si>
  <si>
    <t>Auction No.</t>
  </si>
  <si>
    <t>GETD19912110</t>
  </si>
  <si>
    <t>GETD20402143</t>
  </si>
  <si>
    <t>GETD19A10155</t>
  </si>
  <si>
    <t>GETD20507198</t>
  </si>
  <si>
    <t>GETD19B14205</t>
  </si>
  <si>
    <t>GETD20604235</t>
  </si>
  <si>
    <t>GETD19C12249</t>
  </si>
  <si>
    <t>GETD20702278</t>
  </si>
  <si>
    <t>GETD20109284</t>
  </si>
  <si>
    <t>GETD20806327</t>
  </si>
  <si>
    <t>GETD20213334</t>
  </si>
  <si>
    <t>GETD20903363</t>
  </si>
  <si>
    <t>GETD20312375</t>
  </si>
  <si>
    <t>GETD20A01400</t>
  </si>
  <si>
    <t>GETD20409411</t>
  </si>
  <si>
    <t>GETD20B05458</t>
  </si>
  <si>
    <t>GETD20514467</t>
  </si>
  <si>
    <t>GETD20C03493</t>
  </si>
  <si>
    <t>GETD20611503</t>
  </si>
  <si>
    <t>GETD20709018</t>
  </si>
  <si>
    <t>GETD21114036</t>
  </si>
  <si>
    <t>GETD20806061</t>
  </si>
  <si>
    <t>GETD21211089</t>
  </si>
  <si>
    <t>GETD20903108</t>
  </si>
  <si>
    <t>GETD21311129</t>
  </si>
  <si>
    <t>GETD20A08140</t>
  </si>
  <si>
    <t>GETD21415169</t>
  </si>
  <si>
    <t>GETD20B05193</t>
  </si>
  <si>
    <t>GETD21513211</t>
  </si>
  <si>
    <t>GETD20C03238</t>
  </si>
  <si>
    <t>GETD21610256</t>
  </si>
  <si>
    <t>GETD21107279</t>
  </si>
  <si>
    <t>GETD21715295</t>
  </si>
  <si>
    <t>GETD21204324</t>
  </si>
  <si>
    <t>GETD21812340</t>
  </si>
  <si>
    <t>GETD21304363</t>
  </si>
  <si>
    <t>GETD21909385</t>
  </si>
  <si>
    <t>GETD21408404</t>
  </si>
  <si>
    <t>GETD21A14427</t>
  </si>
  <si>
    <t>GETD21506454</t>
  </si>
  <si>
    <t>GETD21B11470</t>
  </si>
  <si>
    <t>GETD21603491</t>
  </si>
  <si>
    <t>GETD21C09514</t>
  </si>
  <si>
    <t>GETD21805039</t>
  </si>
  <si>
    <t>GETD22210056</t>
  </si>
  <si>
    <t>GETD21902075</t>
  </si>
  <si>
    <t>GETD22310096</t>
  </si>
  <si>
    <t>GETD21A07116</t>
  </si>
  <si>
    <t>GETD22414138</t>
  </si>
  <si>
    <t>GETD21C02170</t>
  </si>
  <si>
    <t>GETD22609190</t>
  </si>
  <si>
    <t>GETD22106213</t>
  </si>
  <si>
    <t>GETD22714230</t>
  </si>
  <si>
    <t>GETD22203267</t>
  </si>
  <si>
    <t>GETD22811283</t>
  </si>
  <si>
    <t>GETD22310302</t>
  </si>
  <si>
    <t>GETD22915324</t>
  </si>
  <si>
    <t>GETD22407348</t>
  </si>
  <si>
    <t>GETD22A13369</t>
  </si>
  <si>
    <t>GETD22505398</t>
  </si>
  <si>
    <t>GETD22B10413</t>
  </si>
  <si>
    <t>GETD22609430</t>
  </si>
  <si>
    <t>GETD22C15451</t>
  </si>
  <si>
    <t>GETD22707010</t>
  </si>
  <si>
    <t>GETD23112038</t>
  </si>
  <si>
    <t>GETD22804064</t>
  </si>
  <si>
    <t>GETD23209081</t>
  </si>
  <si>
    <t>GETD22901100</t>
  </si>
  <si>
    <t>GETD23309121</t>
  </si>
  <si>
    <t>GETD22A06140</t>
  </si>
  <si>
    <t>GETD23413162</t>
  </si>
  <si>
    <t>GETD22B03194</t>
  </si>
  <si>
    <t>GETD23511213</t>
  </si>
  <si>
    <t>GETD22C08233</t>
  </si>
  <si>
    <t>GETD23615253</t>
  </si>
  <si>
    <t>GETD23105271</t>
  </si>
  <si>
    <t>GETD23713298</t>
  </si>
  <si>
    <t>GETD23202326</t>
  </si>
  <si>
    <t>GETD23810342</t>
  </si>
  <si>
    <t>GETD23309360</t>
  </si>
  <si>
    <t>GETD23914383</t>
  </si>
  <si>
    <t>GETD23406406</t>
  </si>
  <si>
    <t>GETD23A12427</t>
  </si>
  <si>
    <t>GETD23504457</t>
  </si>
  <si>
    <t>GETD23B09470</t>
  </si>
  <si>
    <t>GETD23608506</t>
  </si>
  <si>
    <t>GETD23C14528</t>
  </si>
  <si>
    <t>GETD23713017</t>
  </si>
  <si>
    <t>GETD24118034</t>
  </si>
  <si>
    <t>GETD23810060</t>
  </si>
  <si>
    <t>GETD24215087</t>
  </si>
  <si>
    <t>GETD23907114</t>
  </si>
  <si>
    <t>GETD24314138</t>
  </si>
  <si>
    <t>GETD23A05165</t>
  </si>
  <si>
    <t>GETD24411181</t>
  </si>
  <si>
    <t>GETD23B02210</t>
  </si>
  <si>
    <t>GETD24509232</t>
  </si>
  <si>
    <t>Results of Treasury Bills Auction (amount in GEL)</t>
  </si>
  <si>
    <r>
      <rPr>
        <b/>
        <sz val="8"/>
        <rFont val="Roboto"/>
      </rPr>
      <t>Source</t>
    </r>
    <r>
      <rPr>
        <sz val="8"/>
        <rFont val="Roboto"/>
      </rPr>
      <t>: The National Bank of Georgia.</t>
    </r>
  </si>
  <si>
    <t>GETD23C07266</t>
  </si>
  <si>
    <t>GETD24613281</t>
  </si>
  <si>
    <t>GETD24104315</t>
  </si>
  <si>
    <t>GETD24711333</t>
  </si>
  <si>
    <t>GETD24201376</t>
  </si>
  <si>
    <t>GETD24808394</t>
  </si>
  <si>
    <t>GETD24307439</t>
  </si>
  <si>
    <t>GETD24912451</t>
  </si>
  <si>
    <t>GETD24404491</t>
  </si>
  <si>
    <t>GETD24A10510</t>
  </si>
  <si>
    <t>GETD24509554</t>
  </si>
  <si>
    <t>GETD24B14577</t>
  </si>
  <si>
    <t>GETD24606616</t>
  </si>
  <si>
    <t>GETD24C12637</t>
  </si>
  <si>
    <t>GETD24704015</t>
  </si>
  <si>
    <t>GETD25116045</t>
  </si>
  <si>
    <t>GETD24808071</t>
  </si>
  <si>
    <t>GETD25213099</t>
  </si>
  <si>
    <t>GETD24905133</t>
  </si>
  <si>
    <t>GETD25313154</t>
  </si>
  <si>
    <t>GETD24A03192</t>
  </si>
  <si>
    <t>GETD25410216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</si>
</sst>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[$-409]d\-mmm\-yy;@"/>
    <numFmt numFmtId="168" formatCode="m/d/yy;@"/>
    <numFmt numFmtId="169" formatCode="dd\-mm\-yyyy"/>
    <numFmt numFmtId="170" formatCode="0.000"/>
  </numFmts>
  <fonts count="33" x14ac:knownFonts="1">
    <font>
      <sz val="10"/>
      <name val="Arial"/>
    </font>
    <font>
      <sz val="10"/>
      <name val="Arial"/>
      <family val="2"/>
    </font>
    <font>
      <sz val="9"/>
      <name val="Arial"/>
      <family val="2"/>
      <charset val="204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0"/>
      <name val="Sylfaen"/>
      <family val="1"/>
    </font>
    <font>
      <b/>
      <sz val="8"/>
      <name val="Roboto"/>
    </font>
    <font>
      <sz val="8"/>
      <name val="Roboto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6" fillId="0" borderId="0"/>
    <xf numFmtId="0" fontId="5" fillId="0" borderId="0"/>
    <xf numFmtId="0" fontId="19" fillId="0" borderId="0"/>
    <xf numFmtId="0" fontId="1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</cellStyleXfs>
  <cellXfs count="273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/>
    <xf numFmtId="0" fontId="3" fillId="0" borderId="10" xfId="0" applyFont="1" applyFill="1" applyBorder="1"/>
    <xf numFmtId="0" fontId="2" fillId="0" borderId="0" xfId="0" applyFont="1" applyFill="1"/>
    <xf numFmtId="14" fontId="2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5" fillId="0" borderId="0" xfId="0" applyFont="1" applyFill="1" applyBorder="1"/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24" fillId="0" borderId="0" xfId="0" applyFont="1" applyFill="1"/>
    <xf numFmtId="0" fontId="25" fillId="0" borderId="0" xfId="0" applyFont="1" applyFill="1" applyBorder="1"/>
    <xf numFmtId="0" fontId="1" fillId="0" borderId="0" xfId="0" applyFont="1" applyFill="1"/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/>
    <xf numFmtId="165" fontId="1" fillId="0" borderId="13" xfId="0" applyNumberFormat="1" applyFont="1" applyFill="1" applyBorder="1"/>
    <xf numFmtId="2" fontId="1" fillId="0" borderId="13" xfId="0" applyNumberFormat="1" applyFont="1" applyFill="1" applyBorder="1"/>
    <xf numFmtId="0" fontId="1" fillId="0" borderId="15" xfId="0" applyFont="1" applyFill="1" applyBorder="1"/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/>
    <xf numFmtId="165" fontId="1" fillId="0" borderId="12" xfId="0" applyNumberFormat="1" applyFont="1" applyFill="1" applyBorder="1"/>
    <xf numFmtId="2" fontId="1" fillId="0" borderId="12" xfId="0" applyNumberFormat="1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/>
    <xf numFmtId="165" fontId="1" fillId="0" borderId="17" xfId="0" applyNumberFormat="1" applyFont="1" applyFill="1" applyBorder="1"/>
    <xf numFmtId="2" fontId="1" fillId="0" borderId="17" xfId="0" applyNumberFormat="1" applyFont="1" applyFill="1" applyBorder="1"/>
    <xf numFmtId="2" fontId="1" fillId="0" borderId="18" xfId="0" applyNumberFormat="1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0" xfId="0" applyFont="1" applyFill="1" applyBorder="1"/>
    <xf numFmtId="165" fontId="1" fillId="0" borderId="11" xfId="0" applyNumberFormat="1" applyFont="1" applyFill="1" applyBorder="1"/>
    <xf numFmtId="165" fontId="1" fillId="0" borderId="0" xfId="0" applyNumberFormat="1" applyFont="1" applyFill="1" applyBorder="1"/>
    <xf numFmtId="2" fontId="1" fillId="0" borderId="0" xfId="0" applyNumberFormat="1" applyFont="1" applyFill="1" applyBorder="1"/>
    <xf numFmtId="2" fontId="1" fillId="0" borderId="11" xfId="0" applyNumberFormat="1" applyFont="1" applyFill="1" applyBorder="1"/>
    <xf numFmtId="2" fontId="1" fillId="0" borderId="19" xfId="0" applyNumberFormat="1" applyFont="1" applyFill="1" applyBorder="1"/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center"/>
    </xf>
    <xf numFmtId="0" fontId="27" fillId="0" borderId="13" xfId="0" applyFont="1" applyFill="1" applyBorder="1"/>
    <xf numFmtId="0" fontId="27" fillId="0" borderId="18" xfId="0" applyFont="1" applyFill="1" applyBorder="1"/>
    <xf numFmtId="165" fontId="1" fillId="0" borderId="17" xfId="0" applyNumberFormat="1" applyFont="1" applyFill="1" applyBorder="1" applyAlignment="1">
      <alignment horizontal="right"/>
    </xf>
    <xf numFmtId="165" fontId="1" fillId="0" borderId="13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27" fillId="0" borderId="11" xfId="0" applyFont="1" applyFill="1" applyBorder="1"/>
    <xf numFmtId="0" fontId="27" fillId="0" borderId="19" xfId="0" applyFont="1" applyFill="1" applyBorder="1"/>
    <xf numFmtId="165" fontId="1" fillId="0" borderId="0" xfId="0" applyNumberFormat="1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0" fontId="27" fillId="0" borderId="12" xfId="0" applyFont="1" applyFill="1" applyBorder="1"/>
    <xf numFmtId="0" fontId="27" fillId="0" borderId="15" xfId="0" applyFont="1" applyFill="1" applyBorder="1"/>
    <xf numFmtId="165" fontId="1" fillId="0" borderId="14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2" fontId="1" fillId="0" borderId="15" xfId="0" applyNumberFormat="1" applyFont="1" applyFill="1" applyBorder="1"/>
    <xf numFmtId="0" fontId="27" fillId="0" borderId="11" xfId="0" applyFont="1" applyFill="1" applyBorder="1" applyAlignment="1">
      <alignment horizontal="right"/>
    </xf>
    <xf numFmtId="0" fontId="27" fillId="0" borderId="19" xfId="0" applyFont="1" applyFill="1" applyBorder="1" applyAlignment="1">
      <alignment horizontal="right"/>
    </xf>
    <xf numFmtId="0" fontId="1" fillId="0" borderId="19" xfId="0" applyFont="1" applyFill="1" applyBorder="1"/>
    <xf numFmtId="0" fontId="1" fillId="0" borderId="11" xfId="0" quotePrefix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/>
    </xf>
    <xf numFmtId="165" fontId="1" fillId="0" borderId="11" xfId="0" applyNumberFormat="1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/>
    <xf numFmtId="0" fontId="1" fillId="0" borderId="11" xfId="0" applyFont="1" applyFill="1" applyBorder="1" applyAlignment="1">
      <alignment horizontal="right"/>
    </xf>
    <xf numFmtId="165" fontId="1" fillId="0" borderId="19" xfId="0" applyNumberFormat="1" applyFont="1" applyFill="1" applyBorder="1" applyAlignment="1">
      <alignment horizontal="right"/>
    </xf>
    <xf numFmtId="2" fontId="1" fillId="0" borderId="19" xfId="0" applyNumberFormat="1" applyFont="1" applyFill="1" applyBorder="1" applyAlignment="1">
      <alignment horizontal="right"/>
    </xf>
    <xf numFmtId="14" fontId="1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1" fillId="0" borderId="10" xfId="0" quotePrefix="1" applyFont="1" applyFill="1" applyBorder="1" applyAlignment="1">
      <alignment horizontal="center"/>
    </xf>
    <xf numFmtId="0" fontId="27" fillId="0" borderId="10" xfId="0" quotePrefix="1" applyFont="1" applyFill="1" applyBorder="1" applyAlignment="1">
      <alignment horizontal="center"/>
    </xf>
    <xf numFmtId="165" fontId="27" fillId="0" borderId="11" xfId="0" applyNumberFormat="1" applyFont="1" applyFill="1" applyBorder="1" applyAlignment="1">
      <alignment horizontal="right"/>
    </xf>
    <xf numFmtId="165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/>
    <xf numFmtId="2" fontId="27" fillId="0" borderId="11" xfId="0" applyNumberFormat="1" applyFont="1" applyFill="1" applyBorder="1" applyAlignment="1">
      <alignment horizontal="right"/>
    </xf>
    <xf numFmtId="2" fontId="27" fillId="0" borderId="19" xfId="0" applyNumberFormat="1" applyFont="1" applyFill="1" applyBorder="1"/>
    <xf numFmtId="14" fontId="1" fillId="0" borderId="10" xfId="0" applyNumberFormat="1" applyFont="1" applyFill="1" applyBorder="1" applyAlignment="1">
      <alignment horizontal="center"/>
    </xf>
    <xf numFmtId="14" fontId="1" fillId="0" borderId="10" xfId="0" quotePrefix="1" applyNumberFormat="1" applyFont="1" applyFill="1" applyBorder="1" applyAlignment="1">
      <alignment horizontal="center"/>
    </xf>
    <xf numFmtId="14" fontId="27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right"/>
    </xf>
    <xf numFmtId="0" fontId="1" fillId="0" borderId="10" xfId="0" applyFont="1" applyFill="1" applyBorder="1"/>
    <xf numFmtId="165" fontId="1" fillId="0" borderId="10" xfId="0" applyNumberFormat="1" applyFont="1" applyFill="1" applyBorder="1"/>
    <xf numFmtId="14" fontId="27" fillId="0" borderId="10" xfId="0" quotePrefix="1" applyNumberFormat="1" applyFont="1" applyFill="1" applyBorder="1" applyAlignment="1">
      <alignment horizontal="center"/>
    </xf>
    <xf numFmtId="14" fontId="27" fillId="0" borderId="11" xfId="0" applyNumberFormat="1" applyFont="1" applyFill="1" applyBorder="1" applyAlignment="1">
      <alignment horizontal="center"/>
    </xf>
    <xf numFmtId="0" fontId="1" fillId="0" borderId="14" xfId="0" applyFont="1" applyFill="1" applyBorder="1"/>
    <xf numFmtId="14" fontId="27" fillId="0" borderId="12" xfId="0" applyNumberFormat="1" applyFont="1" applyFill="1" applyBorder="1" applyAlignment="1">
      <alignment horizontal="center"/>
    </xf>
    <xf numFmtId="0" fontId="1" fillId="0" borderId="20" xfId="0" applyFont="1" applyFill="1" applyBorder="1"/>
    <xf numFmtId="165" fontId="1" fillId="0" borderId="14" xfId="0" applyNumberFormat="1" applyFont="1" applyFill="1" applyBorder="1"/>
    <xf numFmtId="0" fontId="2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right"/>
    </xf>
    <xf numFmtId="0" fontId="27" fillId="0" borderId="14" xfId="0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/>
    </xf>
    <xf numFmtId="0" fontId="27" fillId="0" borderId="0" xfId="0" applyFont="1" applyFill="1" applyBorder="1"/>
    <xf numFmtId="165" fontId="27" fillId="0" borderId="11" xfId="0" applyNumberFormat="1" applyFont="1" applyFill="1" applyBorder="1"/>
    <xf numFmtId="165" fontId="27" fillId="0" borderId="0" xfId="0" applyNumberFormat="1" applyFont="1" applyFill="1" applyBorder="1"/>
    <xf numFmtId="165" fontId="1" fillId="0" borderId="19" xfId="0" applyNumberFormat="1" applyFont="1" applyFill="1" applyBorder="1"/>
    <xf numFmtId="2" fontId="27" fillId="0" borderId="11" xfId="0" applyNumberFormat="1" applyFont="1" applyFill="1" applyBorder="1"/>
    <xf numFmtId="165" fontId="27" fillId="0" borderId="10" xfId="0" applyNumberFormat="1" applyFont="1" applyFill="1" applyBorder="1" applyAlignment="1">
      <alignment horizontal="right"/>
    </xf>
    <xf numFmtId="165" fontId="27" fillId="0" borderId="10" xfId="0" applyNumberFormat="1" applyFont="1" applyFill="1" applyBorder="1"/>
    <xf numFmtId="165" fontId="1" fillId="0" borderId="10" xfId="0" applyNumberFormat="1" applyFont="1" applyFill="1" applyBorder="1" applyAlignment="1">
      <alignment horizontal="right"/>
    </xf>
    <xf numFmtId="0" fontId="25" fillId="0" borderId="19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2" fontId="25" fillId="0" borderId="11" xfId="0" applyNumberFormat="1" applyFont="1" applyFill="1" applyBorder="1" applyAlignment="1">
      <alignment horizontal="right"/>
    </xf>
    <xf numFmtId="2" fontId="25" fillId="0" borderId="19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right"/>
    </xf>
    <xf numFmtId="0" fontId="25" fillId="0" borderId="17" xfId="0" applyFont="1" applyFill="1" applyBorder="1" applyAlignment="1">
      <alignment horizontal="right"/>
    </xf>
    <xf numFmtId="165" fontId="25" fillId="0" borderId="13" xfId="0" applyNumberFormat="1" applyFont="1" applyFill="1" applyBorder="1" applyAlignment="1">
      <alignment horizontal="right"/>
    </xf>
    <xf numFmtId="165" fontId="25" fillId="0" borderId="17" xfId="0" applyNumberFormat="1" applyFont="1" applyFill="1" applyBorder="1" applyAlignment="1">
      <alignment horizontal="right"/>
    </xf>
    <xf numFmtId="2" fontId="25" fillId="0" borderId="17" xfId="0" applyNumberFormat="1" applyFont="1" applyFill="1" applyBorder="1" applyAlignment="1">
      <alignment horizontal="right"/>
    </xf>
    <xf numFmtId="2" fontId="25" fillId="0" borderId="13" xfId="0" applyNumberFormat="1" applyFont="1" applyFill="1" applyBorder="1" applyAlignment="1">
      <alignment horizontal="right"/>
    </xf>
    <xf numFmtId="2" fontId="25" fillId="0" borderId="18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center"/>
    </xf>
    <xf numFmtId="165" fontId="25" fillId="0" borderId="16" xfId="0" applyNumberFormat="1" applyFont="1" applyFill="1" applyBorder="1" applyAlignment="1">
      <alignment horizontal="right"/>
    </xf>
    <xf numFmtId="2" fontId="25" fillId="0" borderId="16" xfId="0" applyNumberFormat="1" applyFont="1" applyFill="1" applyBorder="1" applyAlignment="1">
      <alignment horizontal="right"/>
    </xf>
    <xf numFmtId="2" fontId="25" fillId="0" borderId="10" xfId="0" applyNumberFormat="1" applyFont="1" applyFill="1" applyBorder="1" applyAlignment="1">
      <alignment horizontal="right"/>
    </xf>
    <xf numFmtId="14" fontId="25" fillId="0" borderId="11" xfId="0" quotePrefix="1" applyNumberFormat="1" applyFont="1" applyFill="1" applyBorder="1" applyAlignment="1">
      <alignment horizontal="center"/>
    </xf>
    <xf numFmtId="0" fontId="25" fillId="0" borderId="11" xfId="0" quotePrefix="1" applyFont="1" applyFill="1" applyBorder="1" applyAlignment="1">
      <alignment horizontal="center"/>
    </xf>
    <xf numFmtId="0" fontId="28" fillId="0" borderId="0" xfId="0" applyFont="1" applyFill="1"/>
    <xf numFmtId="0" fontId="1" fillId="0" borderId="0" xfId="47" applyFont="1" applyFill="1"/>
    <xf numFmtId="0" fontId="30" fillId="0" borderId="0" xfId="47" applyFont="1" applyFill="1"/>
    <xf numFmtId="0" fontId="24" fillId="0" borderId="0" xfId="47" applyFont="1" applyFill="1"/>
    <xf numFmtId="0" fontId="1" fillId="0" borderId="13" xfId="47" applyFont="1" applyFill="1" applyBorder="1"/>
    <xf numFmtId="14" fontId="1" fillId="0" borderId="18" xfId="47" applyNumberFormat="1" applyFont="1" applyFill="1" applyBorder="1" applyAlignment="1">
      <alignment horizontal="center"/>
    </xf>
    <xf numFmtId="0" fontId="27" fillId="0" borderId="13" xfId="47" applyFont="1" applyFill="1" applyBorder="1" applyAlignment="1">
      <alignment horizontal="right"/>
    </xf>
    <xf numFmtId="0" fontId="27" fillId="0" borderId="17" xfId="47" applyFont="1" applyFill="1" applyBorder="1" applyAlignment="1">
      <alignment horizontal="right"/>
    </xf>
    <xf numFmtId="165" fontId="1" fillId="0" borderId="13" xfId="47" applyNumberFormat="1" applyFont="1" applyFill="1" applyBorder="1" applyAlignment="1">
      <alignment horizontal="right"/>
    </xf>
    <xf numFmtId="165" fontId="1" fillId="0" borderId="17" xfId="47" applyNumberFormat="1" applyFont="1" applyFill="1" applyBorder="1" applyAlignment="1">
      <alignment horizontal="right"/>
    </xf>
    <xf numFmtId="2" fontId="1" fillId="0" borderId="17" xfId="47" applyNumberFormat="1" applyFont="1" applyFill="1" applyBorder="1"/>
    <xf numFmtId="2" fontId="1" fillId="0" borderId="13" xfId="47" applyNumberFormat="1" applyFont="1" applyFill="1" applyBorder="1" applyAlignment="1">
      <alignment horizontal="right"/>
    </xf>
    <xf numFmtId="2" fontId="1" fillId="0" borderId="13" xfId="47" applyNumberFormat="1" applyFont="1" applyFill="1" applyBorder="1"/>
    <xf numFmtId="0" fontId="1" fillId="0" borderId="11" xfId="47" applyFont="1" applyFill="1" applyBorder="1"/>
    <xf numFmtId="14" fontId="1" fillId="0" borderId="19" xfId="47" applyNumberFormat="1" applyFont="1" applyFill="1" applyBorder="1" applyAlignment="1">
      <alignment horizontal="center"/>
    </xf>
    <xf numFmtId="14" fontId="1" fillId="0" borderId="10" xfId="47" applyNumberFormat="1" applyFont="1" applyFill="1" applyBorder="1" applyAlignment="1">
      <alignment horizontal="center"/>
    </xf>
    <xf numFmtId="0" fontId="27" fillId="0" borderId="11" xfId="47" applyFont="1" applyFill="1" applyBorder="1" applyAlignment="1">
      <alignment horizontal="right"/>
    </xf>
    <xf numFmtId="0" fontId="27" fillId="0" borderId="0" xfId="47" applyFont="1" applyFill="1" applyBorder="1" applyAlignment="1">
      <alignment horizontal="right"/>
    </xf>
    <xf numFmtId="165" fontId="1" fillId="0" borderId="11" xfId="47" applyNumberFormat="1" applyFont="1" applyFill="1" applyBorder="1" applyAlignment="1">
      <alignment horizontal="right"/>
    </xf>
    <xf numFmtId="0" fontId="1" fillId="0" borderId="0" xfId="47" applyFont="1" applyFill="1" applyBorder="1"/>
    <xf numFmtId="2" fontId="1" fillId="0" borderId="0" xfId="47" applyNumberFormat="1" applyFont="1" applyFill="1" applyBorder="1"/>
    <xf numFmtId="2" fontId="1" fillId="0" borderId="11" xfId="47" applyNumberFormat="1" applyFont="1" applyFill="1" applyBorder="1" applyAlignment="1">
      <alignment horizontal="right"/>
    </xf>
    <xf numFmtId="2" fontId="1" fillId="0" borderId="11" xfId="47" applyNumberFormat="1" applyFont="1" applyFill="1" applyBorder="1"/>
    <xf numFmtId="14" fontId="1" fillId="0" borderId="0" xfId="47" applyNumberFormat="1" applyFont="1" applyFill="1" applyBorder="1" applyAlignment="1">
      <alignment horizontal="center"/>
    </xf>
    <xf numFmtId="165" fontId="1" fillId="0" borderId="0" xfId="47" applyNumberFormat="1" applyFont="1" applyFill="1" applyBorder="1" applyAlignment="1">
      <alignment horizontal="right"/>
    </xf>
    <xf numFmtId="14" fontId="1" fillId="0" borderId="11" xfId="47" applyNumberFormat="1" applyFont="1" applyFill="1" applyBorder="1" applyAlignment="1">
      <alignment horizontal="center"/>
    </xf>
    <xf numFmtId="165" fontId="1" fillId="0" borderId="19" xfId="47" applyNumberFormat="1" applyFont="1" applyFill="1" applyBorder="1" applyAlignment="1">
      <alignment horizontal="right"/>
    </xf>
    <xf numFmtId="2" fontId="1" fillId="0" borderId="10" xfId="47" applyNumberFormat="1" applyFont="1" applyFill="1" applyBorder="1"/>
    <xf numFmtId="167" fontId="1" fillId="0" borderId="11" xfId="47" applyNumberFormat="1" applyFont="1" applyFill="1" applyBorder="1" applyAlignment="1">
      <alignment horizontal="center"/>
    </xf>
    <xf numFmtId="2" fontId="1" fillId="0" borderId="19" xfId="47" applyNumberFormat="1" applyFont="1" applyFill="1" applyBorder="1"/>
    <xf numFmtId="0" fontId="1" fillId="0" borderId="19" xfId="47" applyFont="1" applyFill="1" applyBorder="1"/>
    <xf numFmtId="165" fontId="1" fillId="0" borderId="11" xfId="47" applyNumberFormat="1" applyFont="1" applyFill="1" applyBorder="1"/>
    <xf numFmtId="0" fontId="27" fillId="0" borderId="11" xfId="47" applyFont="1" applyFill="1" applyBorder="1"/>
    <xf numFmtId="0" fontId="27" fillId="0" borderId="19" xfId="47" applyFont="1" applyFill="1" applyBorder="1"/>
    <xf numFmtId="165" fontId="27" fillId="0" borderId="19" xfId="47" applyNumberFormat="1" applyFont="1" applyFill="1" applyBorder="1" applyAlignment="1">
      <alignment horizontal="right"/>
    </xf>
    <xf numFmtId="2" fontId="1" fillId="0" borderId="19" xfId="47" applyNumberFormat="1" applyFont="1" applyFill="1" applyBorder="1" applyAlignment="1">
      <alignment horizontal="right"/>
    </xf>
    <xf numFmtId="165" fontId="1" fillId="0" borderId="19" xfId="47" applyNumberFormat="1" applyFont="1" applyFill="1" applyBorder="1"/>
    <xf numFmtId="14" fontId="1" fillId="0" borderId="11" xfId="47" quotePrefix="1" applyNumberFormat="1" applyFont="1" applyFill="1" applyBorder="1" applyAlignment="1">
      <alignment horizontal="center"/>
    </xf>
    <xf numFmtId="165" fontId="1" fillId="0" borderId="0" xfId="47" applyNumberFormat="1" applyFont="1" applyFill="1" applyBorder="1"/>
    <xf numFmtId="14" fontId="1" fillId="0" borderId="10" xfId="47" applyNumberFormat="1" applyFont="1" applyFill="1" applyBorder="1" applyAlignment="1">
      <alignment horizontal="center" vertical="center" wrapText="1"/>
    </xf>
    <xf numFmtId="0" fontId="1" fillId="0" borderId="11" xfId="47" applyFont="1" applyFill="1" applyBorder="1" applyAlignment="1">
      <alignment horizontal="right" vertical="center"/>
    </xf>
    <xf numFmtId="0" fontId="1" fillId="0" borderId="0" xfId="47" applyFont="1" applyFill="1" applyBorder="1" applyAlignment="1">
      <alignment horizontal="right" vertical="center"/>
    </xf>
    <xf numFmtId="165" fontId="1" fillId="0" borderId="11" xfId="47" applyNumberFormat="1" applyFont="1" applyFill="1" applyBorder="1" applyAlignment="1">
      <alignment horizontal="right" vertical="center"/>
    </xf>
    <xf numFmtId="2" fontId="1" fillId="0" borderId="0" xfId="47" applyNumberFormat="1" applyFont="1" applyFill="1" applyBorder="1" applyAlignment="1">
      <alignment horizontal="right" vertical="center"/>
    </xf>
    <xf numFmtId="2" fontId="1" fillId="0" borderId="19" xfId="47" applyNumberFormat="1" applyFont="1" applyFill="1" applyBorder="1" applyAlignment="1">
      <alignment horizontal="right" vertical="center"/>
    </xf>
    <xf numFmtId="0" fontId="27" fillId="0" borderId="0" xfId="47" applyFont="1" applyFill="1" applyBorder="1"/>
    <xf numFmtId="14" fontId="27" fillId="0" borderId="10" xfId="47" applyNumberFormat="1" applyFont="1" applyFill="1" applyBorder="1" applyAlignment="1">
      <alignment horizontal="center"/>
    </xf>
    <xf numFmtId="165" fontId="27" fillId="0" borderId="11" xfId="47" applyNumberFormat="1" applyFont="1" applyFill="1" applyBorder="1"/>
    <xf numFmtId="165" fontId="27" fillId="0" borderId="0" xfId="47" applyNumberFormat="1" applyFont="1" applyFill="1" applyBorder="1"/>
    <xf numFmtId="2" fontId="27" fillId="0" borderId="0" xfId="47" applyNumberFormat="1" applyFont="1" applyFill="1" applyBorder="1"/>
    <xf numFmtId="0" fontId="1" fillId="0" borderId="10" xfId="47" applyFont="1" applyFill="1" applyBorder="1"/>
    <xf numFmtId="0" fontId="27" fillId="0" borderId="10" xfId="47" applyFont="1" applyFill="1" applyBorder="1"/>
    <xf numFmtId="0" fontId="27" fillId="0" borderId="10" xfId="47" applyFont="1" applyFill="1" applyBorder="1" applyAlignment="1">
      <alignment horizontal="right"/>
    </xf>
    <xf numFmtId="2" fontId="1" fillId="0" borderId="0" xfId="47" applyNumberFormat="1" applyFont="1" applyFill="1" applyBorder="1" applyAlignment="1">
      <alignment horizontal="right"/>
    </xf>
    <xf numFmtId="0" fontId="1" fillId="0" borderId="0" xfId="47" applyFont="1" applyFill="1" applyBorder="1" applyAlignment="1">
      <alignment horizontal="right"/>
    </xf>
    <xf numFmtId="0" fontId="1" fillId="0" borderId="11" xfId="47" applyFont="1" applyFill="1" applyBorder="1" applyAlignment="1">
      <alignment horizontal="right"/>
    </xf>
    <xf numFmtId="0" fontId="1" fillId="0" borderId="19" xfId="47" applyFont="1" applyFill="1" applyBorder="1" applyAlignment="1">
      <alignment horizontal="right"/>
    </xf>
    <xf numFmtId="14" fontId="27" fillId="0" borderId="0" xfId="47" applyNumberFormat="1" applyFont="1" applyFill="1" applyBorder="1" applyAlignment="1">
      <alignment horizontal="center"/>
    </xf>
    <xf numFmtId="165" fontId="27" fillId="0" borderId="19" xfId="47" applyNumberFormat="1" applyFont="1" applyFill="1" applyBorder="1"/>
    <xf numFmtId="14" fontId="1" fillId="0" borderId="0" xfId="47" quotePrefix="1" applyNumberFormat="1" applyFont="1" applyFill="1" applyBorder="1" applyAlignment="1">
      <alignment horizontal="center"/>
    </xf>
    <xf numFmtId="14" fontId="27" fillId="0" borderId="0" xfId="47" quotePrefix="1" applyNumberFormat="1" applyFont="1" applyFill="1" applyBorder="1" applyAlignment="1">
      <alignment horizontal="center"/>
    </xf>
    <xf numFmtId="165" fontId="27" fillId="0" borderId="0" xfId="47" applyNumberFormat="1" applyFont="1" applyFill="1" applyBorder="1" applyAlignment="1">
      <alignment horizontal="right"/>
    </xf>
    <xf numFmtId="165" fontId="27" fillId="0" borderId="11" xfId="47" applyNumberFormat="1" applyFont="1" applyFill="1" applyBorder="1" applyAlignment="1">
      <alignment horizontal="right"/>
    </xf>
    <xf numFmtId="2" fontId="27" fillId="0" borderId="11" xfId="47" applyNumberFormat="1" applyFont="1" applyFill="1" applyBorder="1" applyAlignment="1">
      <alignment horizontal="right"/>
    </xf>
    <xf numFmtId="2" fontId="27" fillId="0" borderId="19" xfId="47" applyNumberFormat="1" applyFont="1" applyFill="1" applyBorder="1"/>
    <xf numFmtId="1" fontId="1" fillId="0" borderId="10" xfId="47" applyNumberFormat="1" applyFont="1" applyFill="1" applyBorder="1" applyAlignment="1">
      <alignment horizontal="right"/>
    </xf>
    <xf numFmtId="0" fontId="25" fillId="0" borderId="10" xfId="47" applyFont="1" applyFill="1" applyBorder="1"/>
    <xf numFmtId="14" fontId="1" fillId="0" borderId="0" xfId="47" applyNumberFormat="1" applyFont="1" applyFill="1" applyBorder="1" applyAlignment="1">
      <alignment horizontal="center" vertical="center" wrapText="1"/>
    </xf>
    <xf numFmtId="0" fontId="1" fillId="0" borderId="10" xfId="47" applyFont="1" applyFill="1" applyBorder="1" applyAlignment="1">
      <alignment horizontal="right" vertical="center"/>
    </xf>
    <xf numFmtId="165" fontId="1" fillId="0" borderId="19" xfId="47" applyNumberFormat="1" applyFont="1" applyFill="1" applyBorder="1" applyAlignment="1">
      <alignment horizontal="right" vertical="center"/>
    </xf>
    <xf numFmtId="0" fontId="1" fillId="0" borderId="10" xfId="47" applyFont="1" applyFill="1" applyBorder="1" applyAlignment="1">
      <alignment horizontal="right"/>
    </xf>
    <xf numFmtId="14" fontId="25" fillId="0" borderId="0" xfId="47" applyNumberFormat="1" applyFont="1" applyFill="1" applyBorder="1" applyAlignment="1">
      <alignment horizontal="center"/>
    </xf>
    <xf numFmtId="0" fontId="25" fillId="0" borderId="10" xfId="47" applyFont="1" applyFill="1" applyBorder="1" applyAlignment="1">
      <alignment horizontal="right"/>
    </xf>
    <xf numFmtId="0" fontId="25" fillId="0" borderId="11" xfId="47" applyFont="1" applyFill="1" applyBorder="1" applyAlignment="1">
      <alignment horizontal="right"/>
    </xf>
    <xf numFmtId="165" fontId="25" fillId="0" borderId="19" xfId="47" applyNumberFormat="1" applyFont="1" applyFill="1" applyBorder="1" applyAlignment="1">
      <alignment horizontal="right"/>
    </xf>
    <xf numFmtId="165" fontId="25" fillId="0" borderId="0" xfId="47" applyNumberFormat="1" applyFont="1" applyFill="1" applyBorder="1" applyAlignment="1">
      <alignment horizontal="right"/>
    </xf>
    <xf numFmtId="165" fontId="25" fillId="0" borderId="11" xfId="47" applyNumberFormat="1" applyFont="1" applyFill="1" applyBorder="1" applyAlignment="1">
      <alignment horizontal="right"/>
    </xf>
    <xf numFmtId="2" fontId="25" fillId="0" borderId="0" xfId="47" applyNumberFormat="1" applyFont="1" applyFill="1" applyBorder="1" applyAlignment="1">
      <alignment horizontal="right"/>
    </xf>
    <xf numFmtId="2" fontId="25" fillId="0" borderId="11" xfId="47" applyNumberFormat="1" applyFont="1" applyFill="1" applyBorder="1" applyAlignment="1">
      <alignment horizontal="right"/>
    </xf>
    <xf numFmtId="2" fontId="25" fillId="0" borderId="19" xfId="47" applyNumberFormat="1" applyFont="1" applyFill="1" applyBorder="1" applyAlignment="1">
      <alignment horizontal="right"/>
    </xf>
    <xf numFmtId="168" fontId="1" fillId="0" borderId="0" xfId="47" applyNumberFormat="1" applyFont="1" applyFill="1" applyBorder="1" applyAlignment="1">
      <alignment horizontal="center"/>
    </xf>
    <xf numFmtId="0" fontId="27" fillId="0" borderId="0" xfId="47" applyFont="1" applyFill="1"/>
    <xf numFmtId="0" fontId="25" fillId="0" borderId="0" xfId="47" applyFont="1" applyFill="1" applyBorder="1"/>
    <xf numFmtId="14" fontId="25" fillId="0" borderId="0" xfId="47" quotePrefix="1" applyNumberFormat="1" applyFont="1" applyFill="1" applyBorder="1" applyAlignment="1">
      <alignment horizontal="center"/>
    </xf>
    <xf numFmtId="0" fontId="1" fillId="0" borderId="20" xfId="47" applyFont="1" applyFill="1" applyBorder="1"/>
    <xf numFmtId="14" fontId="1" fillId="0" borderId="14" xfId="47" applyNumberFormat="1" applyFont="1" applyFill="1" applyBorder="1" applyAlignment="1">
      <alignment horizontal="center"/>
    </xf>
    <xf numFmtId="0" fontId="27" fillId="0" borderId="20" xfId="47" applyFont="1" applyFill="1" applyBorder="1" applyAlignment="1">
      <alignment horizontal="right"/>
    </xf>
    <xf numFmtId="0" fontId="27" fillId="0" borderId="12" xfId="47" applyFont="1" applyFill="1" applyBorder="1" applyAlignment="1">
      <alignment horizontal="right"/>
    </xf>
    <xf numFmtId="165" fontId="1" fillId="0" borderId="15" xfId="47" applyNumberFormat="1" applyFont="1" applyFill="1" applyBorder="1" applyAlignment="1">
      <alignment horizontal="right"/>
    </xf>
    <xf numFmtId="165" fontId="1" fillId="0" borderId="14" xfId="47" applyNumberFormat="1" applyFont="1" applyFill="1" applyBorder="1" applyAlignment="1">
      <alignment horizontal="right"/>
    </xf>
    <xf numFmtId="165" fontId="1" fillId="0" borderId="12" xfId="47" applyNumberFormat="1" applyFont="1" applyFill="1" applyBorder="1" applyAlignment="1">
      <alignment horizontal="right"/>
    </xf>
    <xf numFmtId="2" fontId="1" fillId="0" borderId="14" xfId="47" applyNumberFormat="1" applyFont="1" applyFill="1" applyBorder="1" applyAlignment="1">
      <alignment horizontal="right"/>
    </xf>
    <xf numFmtId="2" fontId="1" fillId="0" borderId="12" xfId="47" applyNumberFormat="1" applyFont="1" applyFill="1" applyBorder="1" applyAlignment="1">
      <alignment horizontal="right"/>
    </xf>
    <xf numFmtId="2" fontId="1" fillId="0" borderId="15" xfId="47" applyNumberFormat="1" applyFont="1" applyFill="1" applyBorder="1" applyAlignment="1">
      <alignment horizontal="right"/>
    </xf>
    <xf numFmtId="0" fontId="31" fillId="24" borderId="0" xfId="0" applyFont="1" applyFill="1" applyAlignment="1">
      <alignment vertical="center"/>
    </xf>
    <xf numFmtId="0" fontId="32" fillId="24" borderId="0" xfId="0" applyFont="1" applyFill="1"/>
    <xf numFmtId="0" fontId="32" fillId="24" borderId="12" xfId="0" applyFont="1" applyFill="1" applyBorder="1" applyAlignment="1">
      <alignment horizontal="center" vertical="center"/>
    </xf>
    <xf numFmtId="0" fontId="32" fillId="24" borderId="19" xfId="41" applyFont="1" applyFill="1" applyBorder="1" applyAlignment="1">
      <alignment horizontal="right" indent="1"/>
    </xf>
    <xf numFmtId="169" fontId="32" fillId="24" borderId="19" xfId="0" applyNumberFormat="1" applyFont="1" applyFill="1" applyBorder="1" applyAlignment="1"/>
    <xf numFmtId="1" fontId="32" fillId="24" borderId="11" xfId="40" applyNumberFormat="1" applyFont="1" applyFill="1" applyBorder="1" applyAlignment="1">
      <alignment horizontal="right" indent="1"/>
    </xf>
    <xf numFmtId="1" fontId="32" fillId="24" borderId="11" xfId="28" applyNumberFormat="1" applyFont="1" applyFill="1" applyBorder="1" applyAlignment="1">
      <alignment horizontal="right" indent="1"/>
    </xf>
    <xf numFmtId="166" fontId="32" fillId="24" borderId="11" xfId="28" applyNumberFormat="1" applyFont="1" applyFill="1" applyBorder="1" applyAlignment="1">
      <alignment horizontal="right" indent="1"/>
    </xf>
    <xf numFmtId="170" fontId="32" fillId="24" borderId="11" xfId="28" applyNumberFormat="1" applyFont="1" applyFill="1" applyBorder="1" applyAlignment="1">
      <alignment horizontal="right" indent="1"/>
    </xf>
    <xf numFmtId="0" fontId="32" fillId="24" borderId="0" xfId="41" applyFont="1" applyFill="1" applyBorder="1" applyAlignment="1">
      <alignment horizontal="right" indent="1"/>
    </xf>
    <xf numFmtId="0" fontId="32" fillId="24" borderId="25" xfId="41" applyFont="1" applyFill="1" applyBorder="1" applyAlignment="1">
      <alignment horizontal="right" indent="1"/>
    </xf>
    <xf numFmtId="0" fontId="32" fillId="24" borderId="26" xfId="41" applyFont="1" applyFill="1" applyBorder="1" applyAlignment="1">
      <alignment horizontal="right" indent="1"/>
    </xf>
    <xf numFmtId="169" fontId="32" fillId="24" borderId="26" xfId="0" applyNumberFormat="1" applyFont="1" applyFill="1" applyBorder="1" applyAlignment="1"/>
    <xf numFmtId="1" fontId="32" fillId="24" borderId="27" xfId="40" applyNumberFormat="1" applyFont="1" applyFill="1" applyBorder="1" applyAlignment="1">
      <alignment horizontal="right" indent="1"/>
    </xf>
    <xf numFmtId="1" fontId="32" fillId="24" borderId="27" xfId="28" applyNumberFormat="1" applyFont="1" applyFill="1" applyBorder="1" applyAlignment="1">
      <alignment horizontal="right" indent="1"/>
    </xf>
    <xf numFmtId="166" fontId="32" fillId="24" borderId="27" xfId="28" applyNumberFormat="1" applyFont="1" applyFill="1" applyBorder="1" applyAlignment="1">
      <alignment horizontal="right" indent="1"/>
    </xf>
    <xf numFmtId="170" fontId="32" fillId="24" borderId="27" xfId="28" applyNumberFormat="1" applyFont="1" applyFill="1" applyBorder="1" applyAlignment="1">
      <alignment horizontal="right" indent="1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23" xfId="0" applyFont="1" applyFill="1" applyBorder="1" applyAlignment="1">
      <alignment horizontal="center" vertical="center"/>
    </xf>
    <xf numFmtId="0" fontId="32" fillId="24" borderId="24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wrapText="1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9" fontId="32" fillId="24" borderId="0" xfId="0" applyNumberFormat="1" applyFont="1" applyFill="1" applyBorder="1" applyAlignment="1"/>
    <xf numFmtId="1" fontId="32" fillId="24" borderId="0" xfId="40" applyNumberFormat="1" applyFont="1" applyFill="1" applyBorder="1" applyAlignment="1">
      <alignment horizontal="right" indent="1"/>
    </xf>
    <xf numFmtId="1" fontId="32" fillId="24" borderId="0" xfId="28" applyNumberFormat="1" applyFont="1" applyFill="1" applyBorder="1" applyAlignment="1">
      <alignment horizontal="right" indent="1"/>
    </xf>
    <xf numFmtId="166" fontId="32" fillId="24" borderId="0" xfId="28" applyNumberFormat="1" applyFont="1" applyFill="1" applyBorder="1" applyAlignment="1">
      <alignment horizontal="right" indent="1"/>
    </xf>
    <xf numFmtId="170" fontId="32" fillId="24" borderId="0" xfId="28" applyNumberFormat="1" applyFont="1" applyFill="1" applyBorder="1" applyAlignment="1">
      <alignment horizontal="right" inden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3" xfId="47"/>
    <cellStyle name="Normal_KAI KACS" xfId="40"/>
    <cellStyle name="Normal_Tb_auct. data from NBG-2003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64"/>
  <sheetViews>
    <sheetView tabSelected="1" workbookViewId="0">
      <pane xSplit="1" ySplit="4" topLeftCell="B312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2.75" x14ac:dyDescent="0.25"/>
  <cols>
    <col min="1" max="1" width="8.28515625" style="235" customWidth="1"/>
    <col min="2" max="2" width="15.140625" style="235" customWidth="1"/>
    <col min="3" max="13" width="12.7109375" style="235" customWidth="1"/>
    <col min="14" max="16384" width="9.140625" style="235"/>
  </cols>
  <sheetData>
    <row r="1" spans="1:13" ht="18.600000000000001" customHeight="1" x14ac:dyDescent="0.25">
      <c r="A1" s="234" t="s">
        <v>537</v>
      </c>
    </row>
    <row r="2" spans="1:13" ht="13.7" customHeight="1" x14ac:dyDescent="0.25"/>
    <row r="3" spans="1:13" ht="14.65" customHeight="1" x14ac:dyDescent="0.25">
      <c r="A3" s="258" t="s">
        <v>439</v>
      </c>
      <c r="B3" s="255" t="s">
        <v>240</v>
      </c>
      <c r="C3" s="255" t="s">
        <v>239</v>
      </c>
      <c r="D3" s="255" t="s">
        <v>233</v>
      </c>
      <c r="E3" s="255" t="s">
        <v>343</v>
      </c>
      <c r="F3" s="255" t="s">
        <v>234</v>
      </c>
      <c r="G3" s="255" t="s">
        <v>235</v>
      </c>
      <c r="H3" s="255" t="s">
        <v>236</v>
      </c>
      <c r="I3" s="255" t="s">
        <v>228</v>
      </c>
      <c r="J3" s="255" t="s">
        <v>229</v>
      </c>
      <c r="K3" s="252" t="s">
        <v>226</v>
      </c>
      <c r="L3" s="253"/>
      <c r="M3" s="254"/>
    </row>
    <row r="4" spans="1:13" ht="26.25" customHeight="1" x14ac:dyDescent="0.25">
      <c r="A4" s="258"/>
      <c r="B4" s="257"/>
      <c r="C4" s="257"/>
      <c r="D4" s="257"/>
      <c r="E4" s="257"/>
      <c r="F4" s="256"/>
      <c r="G4" s="257"/>
      <c r="H4" s="257"/>
      <c r="I4" s="257"/>
      <c r="J4" s="257"/>
      <c r="K4" s="236" t="s">
        <v>230</v>
      </c>
      <c r="L4" s="251" t="s">
        <v>231</v>
      </c>
      <c r="M4" s="236" t="s">
        <v>232</v>
      </c>
    </row>
    <row r="5" spans="1:13" ht="12.95" customHeight="1" x14ac:dyDescent="0.25">
      <c r="A5" s="243">
        <v>1</v>
      </c>
      <c r="B5" s="237"/>
      <c r="C5" s="238">
        <v>40030</v>
      </c>
      <c r="D5" s="239">
        <v>182</v>
      </c>
      <c r="E5" s="238">
        <v>40213</v>
      </c>
      <c r="F5" s="240">
        <v>8</v>
      </c>
      <c r="G5" s="240">
        <v>3</v>
      </c>
      <c r="H5" s="241">
        <v>5000000</v>
      </c>
      <c r="I5" s="241">
        <v>18050000</v>
      </c>
      <c r="J5" s="241">
        <v>5000000</v>
      </c>
      <c r="K5" s="242">
        <v>5.87</v>
      </c>
      <c r="L5" s="242">
        <v>6.6749999999999998</v>
      </c>
      <c r="M5" s="242">
        <v>7.35</v>
      </c>
    </row>
    <row r="6" spans="1:13" ht="12.95" customHeight="1" x14ac:dyDescent="0.25">
      <c r="A6" s="243">
        <v>2</v>
      </c>
      <c r="B6" s="237"/>
      <c r="C6" s="238">
        <v>40037</v>
      </c>
      <c r="D6" s="239">
        <v>175</v>
      </c>
      <c r="E6" s="238">
        <v>40213</v>
      </c>
      <c r="F6" s="240">
        <v>5</v>
      </c>
      <c r="G6" s="240">
        <v>1</v>
      </c>
      <c r="H6" s="241">
        <v>5000000</v>
      </c>
      <c r="I6" s="241">
        <v>16700000</v>
      </c>
      <c r="J6" s="241">
        <v>5000000</v>
      </c>
      <c r="K6" s="242">
        <v>5.5</v>
      </c>
      <c r="L6" s="242">
        <v>5.95</v>
      </c>
      <c r="M6" s="242">
        <v>6.09</v>
      </c>
    </row>
    <row r="7" spans="1:13" ht="12.95" customHeight="1" x14ac:dyDescent="0.25">
      <c r="A7" s="243">
        <v>3</v>
      </c>
      <c r="B7" s="237"/>
      <c r="C7" s="238">
        <v>40044</v>
      </c>
      <c r="D7" s="239">
        <v>182</v>
      </c>
      <c r="E7" s="238">
        <v>40227</v>
      </c>
      <c r="F7" s="240">
        <v>5</v>
      </c>
      <c r="G7" s="240">
        <v>3</v>
      </c>
      <c r="H7" s="241">
        <v>5000000</v>
      </c>
      <c r="I7" s="241">
        <v>19770000</v>
      </c>
      <c r="J7" s="241">
        <v>5000000</v>
      </c>
      <c r="K7" s="242">
        <v>5.49</v>
      </c>
      <c r="L7" s="242">
        <v>5.7309999999999999</v>
      </c>
      <c r="M7" s="242">
        <v>5.96</v>
      </c>
    </row>
    <row r="8" spans="1:13" ht="12.95" customHeight="1" x14ac:dyDescent="0.25">
      <c r="A8" s="243">
        <v>4</v>
      </c>
      <c r="B8" s="237"/>
      <c r="C8" s="238">
        <v>40051</v>
      </c>
      <c r="D8" s="239">
        <v>175</v>
      </c>
      <c r="E8" s="238">
        <v>40227</v>
      </c>
      <c r="F8" s="240">
        <v>5</v>
      </c>
      <c r="G8" s="240">
        <v>5</v>
      </c>
      <c r="H8" s="241">
        <v>5000000</v>
      </c>
      <c r="I8" s="241">
        <v>21000000</v>
      </c>
      <c r="J8" s="241">
        <v>5000000</v>
      </c>
      <c r="K8" s="242">
        <v>5.79</v>
      </c>
      <c r="L8" s="242">
        <v>5.952</v>
      </c>
      <c r="M8" s="242">
        <v>6.1</v>
      </c>
    </row>
    <row r="9" spans="1:13" ht="12.95" customHeight="1" x14ac:dyDescent="0.25">
      <c r="A9" s="243">
        <v>5</v>
      </c>
      <c r="B9" s="237"/>
      <c r="C9" s="238">
        <v>40058</v>
      </c>
      <c r="D9" s="239">
        <v>182</v>
      </c>
      <c r="E9" s="238">
        <v>40241</v>
      </c>
      <c r="F9" s="240">
        <v>6</v>
      </c>
      <c r="G9" s="240">
        <v>5</v>
      </c>
      <c r="H9" s="241">
        <v>10000000</v>
      </c>
      <c r="I9" s="241">
        <v>42120000</v>
      </c>
      <c r="J9" s="241">
        <v>10000000</v>
      </c>
      <c r="K9" s="242">
        <v>5.87</v>
      </c>
      <c r="L9" s="242">
        <v>5.9980000000000002</v>
      </c>
      <c r="M9" s="242">
        <v>6.13</v>
      </c>
    </row>
    <row r="10" spans="1:13" ht="12.95" customHeight="1" x14ac:dyDescent="0.25">
      <c r="A10" s="243">
        <v>6</v>
      </c>
      <c r="B10" s="237"/>
      <c r="C10" s="238">
        <v>40065</v>
      </c>
      <c r="D10" s="239">
        <v>175</v>
      </c>
      <c r="E10" s="238">
        <v>40241</v>
      </c>
      <c r="F10" s="240">
        <v>7</v>
      </c>
      <c r="G10" s="240">
        <v>3</v>
      </c>
      <c r="H10" s="241">
        <v>10000000</v>
      </c>
      <c r="I10" s="241">
        <v>48500000</v>
      </c>
      <c r="J10" s="241">
        <v>10000000</v>
      </c>
      <c r="K10" s="242">
        <v>5.5</v>
      </c>
      <c r="L10" s="242">
        <v>5.665</v>
      </c>
      <c r="M10" s="242">
        <v>5.75</v>
      </c>
    </row>
    <row r="11" spans="1:13" ht="12.95" customHeight="1" x14ac:dyDescent="0.25">
      <c r="A11" s="243">
        <v>7</v>
      </c>
      <c r="B11" s="237"/>
      <c r="C11" s="238">
        <v>40072</v>
      </c>
      <c r="D11" s="239">
        <v>182</v>
      </c>
      <c r="E11" s="238">
        <v>40255</v>
      </c>
      <c r="F11" s="240">
        <v>4</v>
      </c>
      <c r="G11" s="240">
        <v>1</v>
      </c>
      <c r="H11" s="241">
        <v>10000000</v>
      </c>
      <c r="I11" s="241">
        <v>27200000</v>
      </c>
      <c r="J11" s="241">
        <v>10000000</v>
      </c>
      <c r="K11" s="242">
        <v>5.47</v>
      </c>
      <c r="L11" s="242">
        <v>5.47</v>
      </c>
      <c r="M11" s="242">
        <v>5.47</v>
      </c>
    </row>
    <row r="12" spans="1:13" ht="12.95" customHeight="1" x14ac:dyDescent="0.25">
      <c r="A12" s="243">
        <v>8</v>
      </c>
      <c r="B12" s="237"/>
      <c r="C12" s="238">
        <v>40072</v>
      </c>
      <c r="D12" s="239">
        <v>364</v>
      </c>
      <c r="E12" s="238">
        <v>40437</v>
      </c>
      <c r="F12" s="240">
        <v>3</v>
      </c>
      <c r="G12" s="240">
        <v>1</v>
      </c>
      <c r="H12" s="241">
        <v>10000000</v>
      </c>
      <c r="I12" s="241">
        <v>23000000</v>
      </c>
      <c r="J12" s="241">
        <v>10000000</v>
      </c>
      <c r="K12" s="242">
        <v>6.45</v>
      </c>
      <c r="L12" s="242">
        <v>7.6379999999999999</v>
      </c>
      <c r="M12" s="242">
        <v>7.77</v>
      </c>
    </row>
    <row r="13" spans="1:13" ht="12.95" customHeight="1" x14ac:dyDescent="0.25">
      <c r="A13" s="243">
        <v>9</v>
      </c>
      <c r="B13" s="237"/>
      <c r="C13" s="238">
        <v>40079</v>
      </c>
      <c r="D13" s="239">
        <v>175</v>
      </c>
      <c r="E13" s="238">
        <v>40255</v>
      </c>
      <c r="F13" s="240">
        <v>5</v>
      </c>
      <c r="G13" s="240">
        <v>1</v>
      </c>
      <c r="H13" s="241">
        <v>10000000</v>
      </c>
      <c r="I13" s="241">
        <v>40000000</v>
      </c>
      <c r="J13" s="241">
        <v>10000000</v>
      </c>
      <c r="K13" s="242">
        <v>5.34</v>
      </c>
      <c r="L13" s="242">
        <v>5.34</v>
      </c>
      <c r="M13" s="242">
        <v>5.34</v>
      </c>
    </row>
    <row r="14" spans="1:13" ht="12.95" customHeight="1" x14ac:dyDescent="0.25">
      <c r="A14" s="243">
        <v>10</v>
      </c>
      <c r="B14" s="237"/>
      <c r="C14" s="238">
        <v>40086</v>
      </c>
      <c r="D14" s="239">
        <v>182</v>
      </c>
      <c r="E14" s="238">
        <v>40269</v>
      </c>
      <c r="F14" s="240">
        <v>3</v>
      </c>
      <c r="G14" s="240">
        <v>3</v>
      </c>
      <c r="H14" s="241">
        <v>10000000</v>
      </c>
      <c r="I14" s="241">
        <v>22000000</v>
      </c>
      <c r="J14" s="241">
        <v>10000000</v>
      </c>
      <c r="K14" s="242">
        <v>4.97</v>
      </c>
      <c r="L14" s="242">
        <v>5.09</v>
      </c>
      <c r="M14" s="242">
        <v>5.22</v>
      </c>
    </row>
    <row r="15" spans="1:13" ht="12.95" customHeight="1" x14ac:dyDescent="0.25">
      <c r="A15" s="243">
        <v>11</v>
      </c>
      <c r="B15" s="237"/>
      <c r="C15" s="238">
        <v>40093</v>
      </c>
      <c r="D15" s="239">
        <v>175</v>
      </c>
      <c r="E15" s="238">
        <v>40269</v>
      </c>
      <c r="F15" s="240">
        <v>4</v>
      </c>
      <c r="G15" s="240">
        <v>3</v>
      </c>
      <c r="H15" s="241">
        <v>10000000</v>
      </c>
      <c r="I15" s="241">
        <v>32000000</v>
      </c>
      <c r="J15" s="241">
        <v>10000000</v>
      </c>
      <c r="K15" s="242">
        <v>4.87</v>
      </c>
      <c r="L15" s="242">
        <v>5.0330000000000004</v>
      </c>
      <c r="M15" s="242">
        <v>5.15</v>
      </c>
    </row>
    <row r="16" spans="1:13" ht="12.95" customHeight="1" x14ac:dyDescent="0.25">
      <c r="A16" s="243">
        <v>12</v>
      </c>
      <c r="B16" s="237"/>
      <c r="C16" s="238">
        <v>40093</v>
      </c>
      <c r="D16" s="239">
        <v>364</v>
      </c>
      <c r="E16" s="238">
        <v>40458</v>
      </c>
      <c r="F16" s="240">
        <v>3</v>
      </c>
      <c r="G16" s="240">
        <v>1</v>
      </c>
      <c r="H16" s="241">
        <v>15000000</v>
      </c>
      <c r="I16" s="241">
        <v>26000000</v>
      </c>
      <c r="J16" s="241">
        <v>15000000</v>
      </c>
      <c r="K16" s="242">
        <v>6.95</v>
      </c>
      <c r="L16" s="242">
        <v>7.6669999999999998</v>
      </c>
      <c r="M16" s="242">
        <v>7.95</v>
      </c>
    </row>
    <row r="17" spans="1:13" ht="12.95" customHeight="1" x14ac:dyDescent="0.25">
      <c r="A17" s="243">
        <v>13</v>
      </c>
      <c r="B17" s="237"/>
      <c r="C17" s="238">
        <v>40099</v>
      </c>
      <c r="D17" s="239">
        <v>182</v>
      </c>
      <c r="E17" s="238">
        <v>40283</v>
      </c>
      <c r="F17" s="240">
        <v>3</v>
      </c>
      <c r="G17" s="240">
        <v>2</v>
      </c>
      <c r="H17" s="241">
        <v>10000000</v>
      </c>
      <c r="I17" s="241">
        <v>27000000</v>
      </c>
      <c r="J17" s="241">
        <v>10000000</v>
      </c>
      <c r="K17" s="242">
        <v>4.91</v>
      </c>
      <c r="L17" s="242">
        <v>5.07</v>
      </c>
      <c r="M17" s="242">
        <v>5.22</v>
      </c>
    </row>
    <row r="18" spans="1:13" ht="12.95" customHeight="1" x14ac:dyDescent="0.25">
      <c r="A18" s="243">
        <v>14</v>
      </c>
      <c r="B18" s="237"/>
      <c r="C18" s="238">
        <v>40107</v>
      </c>
      <c r="D18" s="239">
        <v>175</v>
      </c>
      <c r="E18" s="238">
        <v>40283</v>
      </c>
      <c r="F18" s="240">
        <v>4</v>
      </c>
      <c r="G18" s="240">
        <v>3</v>
      </c>
      <c r="H18" s="241">
        <v>10000000</v>
      </c>
      <c r="I18" s="241">
        <v>37000000</v>
      </c>
      <c r="J18" s="241">
        <v>10000000</v>
      </c>
      <c r="K18" s="242">
        <v>4.95</v>
      </c>
      <c r="L18" s="242">
        <v>5.1319999999999997</v>
      </c>
      <c r="M18" s="242">
        <v>5.28</v>
      </c>
    </row>
    <row r="19" spans="1:13" ht="12.95" customHeight="1" x14ac:dyDescent="0.25">
      <c r="A19" s="243">
        <v>15</v>
      </c>
      <c r="B19" s="237"/>
      <c r="C19" s="238">
        <v>40107</v>
      </c>
      <c r="D19" s="239">
        <v>364</v>
      </c>
      <c r="E19" s="238">
        <v>40472</v>
      </c>
      <c r="F19" s="240">
        <v>3</v>
      </c>
      <c r="G19" s="240">
        <v>2</v>
      </c>
      <c r="H19" s="241">
        <v>15000000</v>
      </c>
      <c r="I19" s="241">
        <v>41000000</v>
      </c>
      <c r="J19" s="241">
        <v>15000000</v>
      </c>
      <c r="K19" s="242">
        <v>7.5</v>
      </c>
      <c r="L19" s="242">
        <v>8.2810000000000006</v>
      </c>
      <c r="M19" s="242">
        <v>8.7200000000000006</v>
      </c>
    </row>
    <row r="20" spans="1:13" ht="12.95" customHeight="1" x14ac:dyDescent="0.25">
      <c r="A20" s="243">
        <v>16</v>
      </c>
      <c r="B20" s="237"/>
      <c r="C20" s="238">
        <v>40114</v>
      </c>
      <c r="D20" s="239">
        <v>182</v>
      </c>
      <c r="E20" s="238">
        <v>40297</v>
      </c>
      <c r="F20" s="240">
        <v>4</v>
      </c>
      <c r="G20" s="240">
        <v>3</v>
      </c>
      <c r="H20" s="241">
        <v>10000000</v>
      </c>
      <c r="I20" s="241">
        <v>32000000</v>
      </c>
      <c r="J20" s="241">
        <v>10000000</v>
      </c>
      <c r="K20" s="242">
        <v>4.93</v>
      </c>
      <c r="L20" s="242">
        <v>5.0199999999999996</v>
      </c>
      <c r="M20" s="242">
        <v>5.09</v>
      </c>
    </row>
    <row r="21" spans="1:13" ht="12.95" customHeight="1" x14ac:dyDescent="0.25">
      <c r="A21" s="243">
        <v>17</v>
      </c>
      <c r="B21" s="237"/>
      <c r="C21" s="238">
        <v>40121</v>
      </c>
      <c r="D21" s="239">
        <v>175</v>
      </c>
      <c r="E21" s="238">
        <v>40297</v>
      </c>
      <c r="F21" s="240">
        <v>5</v>
      </c>
      <c r="G21" s="240">
        <v>2</v>
      </c>
      <c r="H21" s="241">
        <v>10000000</v>
      </c>
      <c r="I21" s="241">
        <v>33000000</v>
      </c>
      <c r="J21" s="241">
        <v>10000000</v>
      </c>
      <c r="K21" s="242">
        <v>4.92</v>
      </c>
      <c r="L21" s="242">
        <v>4.96</v>
      </c>
      <c r="M21" s="242">
        <v>4.9800000000000004</v>
      </c>
    </row>
    <row r="22" spans="1:13" ht="12.95" customHeight="1" x14ac:dyDescent="0.25">
      <c r="A22" s="243">
        <v>18</v>
      </c>
      <c r="B22" s="237"/>
      <c r="C22" s="238">
        <v>40121</v>
      </c>
      <c r="D22" s="239">
        <v>364</v>
      </c>
      <c r="E22" s="238">
        <v>40486</v>
      </c>
      <c r="F22" s="240">
        <v>3</v>
      </c>
      <c r="G22" s="240">
        <v>2</v>
      </c>
      <c r="H22" s="241">
        <v>10000000</v>
      </c>
      <c r="I22" s="241">
        <v>29000000</v>
      </c>
      <c r="J22" s="241">
        <v>10000000</v>
      </c>
      <c r="K22" s="242">
        <v>8.11</v>
      </c>
      <c r="L22" s="242">
        <v>8.2080000000000002</v>
      </c>
      <c r="M22" s="242">
        <v>8.25</v>
      </c>
    </row>
    <row r="23" spans="1:13" ht="12.95" customHeight="1" x14ac:dyDescent="0.25">
      <c r="A23" s="243">
        <v>19</v>
      </c>
      <c r="B23" s="237"/>
      <c r="C23" s="238">
        <v>40128</v>
      </c>
      <c r="D23" s="239">
        <v>182</v>
      </c>
      <c r="E23" s="238">
        <v>40311</v>
      </c>
      <c r="F23" s="240">
        <v>5</v>
      </c>
      <c r="G23" s="240">
        <v>4</v>
      </c>
      <c r="H23" s="241">
        <v>10000000</v>
      </c>
      <c r="I23" s="241">
        <v>34700000</v>
      </c>
      <c r="J23" s="241">
        <v>10000000</v>
      </c>
      <c r="K23" s="242">
        <v>4.8</v>
      </c>
      <c r="L23" s="242">
        <v>4.8929999999999998</v>
      </c>
      <c r="M23" s="242">
        <v>4.91</v>
      </c>
    </row>
    <row r="24" spans="1:13" ht="12.95" customHeight="1" x14ac:dyDescent="0.25">
      <c r="A24" s="243">
        <v>20</v>
      </c>
      <c r="B24" s="237"/>
      <c r="C24" s="238">
        <v>40135</v>
      </c>
      <c r="D24" s="239">
        <v>175</v>
      </c>
      <c r="E24" s="238">
        <v>40311</v>
      </c>
      <c r="F24" s="240">
        <v>4</v>
      </c>
      <c r="G24" s="240">
        <v>2</v>
      </c>
      <c r="H24" s="241">
        <v>10000000</v>
      </c>
      <c r="I24" s="241">
        <v>25500000</v>
      </c>
      <c r="J24" s="241">
        <v>10000000</v>
      </c>
      <c r="K24" s="242">
        <v>4.75</v>
      </c>
      <c r="L24" s="242">
        <v>4.907</v>
      </c>
      <c r="M24" s="242">
        <v>4.95</v>
      </c>
    </row>
    <row r="25" spans="1:13" ht="12.95" customHeight="1" x14ac:dyDescent="0.25">
      <c r="A25" s="243">
        <v>21</v>
      </c>
      <c r="B25" s="237"/>
      <c r="C25" s="238">
        <v>40135</v>
      </c>
      <c r="D25" s="239">
        <v>350</v>
      </c>
      <c r="E25" s="238">
        <v>40486</v>
      </c>
      <c r="F25" s="240">
        <v>3</v>
      </c>
      <c r="G25" s="240">
        <v>2</v>
      </c>
      <c r="H25" s="241">
        <v>10000000</v>
      </c>
      <c r="I25" s="241">
        <v>23000000</v>
      </c>
      <c r="J25" s="241">
        <v>10000000</v>
      </c>
      <c r="K25" s="242">
        <v>8.4499999999999993</v>
      </c>
      <c r="L25" s="242">
        <v>8.4499999999999993</v>
      </c>
      <c r="M25" s="242">
        <v>8.4499999999999993</v>
      </c>
    </row>
    <row r="26" spans="1:13" ht="12.95" customHeight="1" x14ac:dyDescent="0.25">
      <c r="A26" s="243">
        <v>22</v>
      </c>
      <c r="B26" s="237"/>
      <c r="C26" s="238">
        <v>40142</v>
      </c>
      <c r="D26" s="239">
        <v>182</v>
      </c>
      <c r="E26" s="238">
        <v>40325</v>
      </c>
      <c r="F26" s="240">
        <v>5</v>
      </c>
      <c r="G26" s="240">
        <v>3</v>
      </c>
      <c r="H26" s="241">
        <v>10000000</v>
      </c>
      <c r="I26" s="241">
        <v>32600000</v>
      </c>
      <c r="J26" s="241">
        <v>10000000</v>
      </c>
      <c r="K26" s="242">
        <v>4.79</v>
      </c>
      <c r="L26" s="242">
        <v>4.8780000000000001</v>
      </c>
      <c r="M26" s="242">
        <v>4.99</v>
      </c>
    </row>
    <row r="27" spans="1:13" ht="12.95" customHeight="1" x14ac:dyDescent="0.25">
      <c r="A27" s="243">
        <v>23</v>
      </c>
      <c r="B27" s="237"/>
      <c r="C27" s="238">
        <v>40149</v>
      </c>
      <c r="D27" s="239">
        <v>175</v>
      </c>
      <c r="E27" s="238">
        <v>40325</v>
      </c>
      <c r="F27" s="240">
        <v>4</v>
      </c>
      <c r="G27" s="240">
        <v>2</v>
      </c>
      <c r="H27" s="241">
        <v>10000000</v>
      </c>
      <c r="I27" s="241">
        <v>24000000</v>
      </c>
      <c r="J27" s="241">
        <v>10000000</v>
      </c>
      <c r="K27" s="242">
        <v>4.83</v>
      </c>
      <c r="L27" s="242">
        <v>4.83</v>
      </c>
      <c r="M27" s="242">
        <v>4.83</v>
      </c>
    </row>
    <row r="28" spans="1:13" ht="12.95" customHeight="1" x14ac:dyDescent="0.25">
      <c r="A28" s="243">
        <v>24</v>
      </c>
      <c r="B28" s="237"/>
      <c r="C28" s="238">
        <v>40149</v>
      </c>
      <c r="D28" s="239">
        <v>364</v>
      </c>
      <c r="E28" s="238">
        <v>40514</v>
      </c>
      <c r="F28" s="240">
        <v>6</v>
      </c>
      <c r="G28" s="240">
        <v>3</v>
      </c>
      <c r="H28" s="241">
        <v>10000000</v>
      </c>
      <c r="I28" s="241">
        <v>34900000</v>
      </c>
      <c r="J28" s="241">
        <v>10000000</v>
      </c>
      <c r="K28" s="242">
        <v>7.7</v>
      </c>
      <c r="L28" s="242">
        <v>7.9989999999999997</v>
      </c>
      <c r="M28" s="242">
        <v>8.18</v>
      </c>
    </row>
    <row r="29" spans="1:13" ht="12.95" customHeight="1" x14ac:dyDescent="0.25">
      <c r="A29" s="243">
        <v>25</v>
      </c>
      <c r="B29" s="237"/>
      <c r="C29" s="238">
        <v>40156</v>
      </c>
      <c r="D29" s="239">
        <v>182</v>
      </c>
      <c r="E29" s="238">
        <v>40339</v>
      </c>
      <c r="F29" s="240">
        <v>6</v>
      </c>
      <c r="G29" s="240">
        <v>3</v>
      </c>
      <c r="H29" s="241">
        <v>10000000</v>
      </c>
      <c r="I29" s="241">
        <v>36000000</v>
      </c>
      <c r="J29" s="241">
        <v>10000000</v>
      </c>
      <c r="K29" s="242">
        <v>4.5999999999999996</v>
      </c>
      <c r="L29" s="242">
        <v>4.7240000000000002</v>
      </c>
      <c r="M29" s="242">
        <v>4.74</v>
      </c>
    </row>
    <row r="30" spans="1:13" ht="12.95" customHeight="1" x14ac:dyDescent="0.25">
      <c r="A30" s="243">
        <v>26</v>
      </c>
      <c r="B30" s="237"/>
      <c r="C30" s="238">
        <v>40163</v>
      </c>
      <c r="D30" s="239">
        <v>175</v>
      </c>
      <c r="E30" s="238">
        <v>40339</v>
      </c>
      <c r="F30" s="240">
        <v>6</v>
      </c>
      <c r="G30" s="240">
        <v>2</v>
      </c>
      <c r="H30" s="241">
        <v>10000000</v>
      </c>
      <c r="I30" s="241">
        <v>28000000</v>
      </c>
      <c r="J30" s="241">
        <v>10000000</v>
      </c>
      <c r="K30" s="242">
        <v>4.33</v>
      </c>
      <c r="L30" s="242">
        <v>4.4429999999999996</v>
      </c>
      <c r="M30" s="242">
        <v>4.45</v>
      </c>
    </row>
    <row r="31" spans="1:13" ht="12.95" customHeight="1" x14ac:dyDescent="0.25">
      <c r="A31" s="243">
        <v>27</v>
      </c>
      <c r="B31" s="237"/>
      <c r="C31" s="238">
        <v>40163</v>
      </c>
      <c r="D31" s="239">
        <v>350</v>
      </c>
      <c r="E31" s="238">
        <v>40514</v>
      </c>
      <c r="F31" s="240">
        <v>4</v>
      </c>
      <c r="G31" s="240">
        <v>1</v>
      </c>
      <c r="H31" s="241">
        <v>10000000</v>
      </c>
      <c r="I31" s="241">
        <v>28000000</v>
      </c>
      <c r="J31" s="241">
        <v>10000000</v>
      </c>
      <c r="K31" s="242">
        <v>7.45</v>
      </c>
      <c r="L31" s="242">
        <v>7.45</v>
      </c>
      <c r="M31" s="242">
        <v>7.45</v>
      </c>
    </row>
    <row r="32" spans="1:13" ht="12.95" customHeight="1" x14ac:dyDescent="0.25">
      <c r="A32" s="243">
        <v>28</v>
      </c>
      <c r="B32" s="237"/>
      <c r="C32" s="238">
        <v>40170</v>
      </c>
      <c r="D32" s="239">
        <v>182</v>
      </c>
      <c r="E32" s="238">
        <v>40353</v>
      </c>
      <c r="F32" s="240">
        <v>6</v>
      </c>
      <c r="G32" s="240">
        <v>3</v>
      </c>
      <c r="H32" s="241">
        <v>10000000</v>
      </c>
      <c r="I32" s="241">
        <v>39300000</v>
      </c>
      <c r="J32" s="241">
        <v>10000000</v>
      </c>
      <c r="K32" s="242">
        <v>4</v>
      </c>
      <c r="L32" s="242">
        <v>4.0890000000000004</v>
      </c>
      <c r="M32" s="242">
        <v>4.16</v>
      </c>
    </row>
    <row r="33" spans="1:13" ht="12.95" customHeight="1" x14ac:dyDescent="0.25">
      <c r="A33" s="243">
        <v>1</v>
      </c>
      <c r="B33" s="237" t="s">
        <v>241</v>
      </c>
      <c r="C33" s="238">
        <v>40191</v>
      </c>
      <c r="D33" s="239">
        <v>364</v>
      </c>
      <c r="E33" s="238">
        <v>40556</v>
      </c>
      <c r="F33" s="240">
        <v>5</v>
      </c>
      <c r="G33" s="240">
        <v>4</v>
      </c>
      <c r="H33" s="241">
        <v>10000000</v>
      </c>
      <c r="I33" s="241">
        <v>36200000</v>
      </c>
      <c r="J33" s="241">
        <v>10000000</v>
      </c>
      <c r="K33" s="242">
        <v>3.91</v>
      </c>
      <c r="L33" s="242">
        <v>5.1849999999999996</v>
      </c>
      <c r="M33" s="242">
        <v>7.11</v>
      </c>
    </row>
    <row r="34" spans="1:13" ht="12.95" customHeight="1" x14ac:dyDescent="0.25">
      <c r="A34" s="243">
        <v>2</v>
      </c>
      <c r="B34" s="237" t="s">
        <v>242</v>
      </c>
      <c r="C34" s="238">
        <v>40198</v>
      </c>
      <c r="D34" s="239">
        <v>182</v>
      </c>
      <c r="E34" s="238">
        <v>40381</v>
      </c>
      <c r="F34" s="240">
        <v>4</v>
      </c>
      <c r="G34" s="240">
        <v>3</v>
      </c>
      <c r="H34" s="241">
        <v>15000000</v>
      </c>
      <c r="I34" s="241">
        <v>38000000</v>
      </c>
      <c r="J34" s="241">
        <v>15000000</v>
      </c>
      <c r="K34" s="242">
        <v>3.97</v>
      </c>
      <c r="L34" s="242">
        <v>4.141</v>
      </c>
      <c r="M34" s="242">
        <v>4.33</v>
      </c>
    </row>
    <row r="35" spans="1:13" ht="12.95" customHeight="1" x14ac:dyDescent="0.25">
      <c r="A35" s="243">
        <v>3</v>
      </c>
      <c r="B35" s="237" t="s">
        <v>243</v>
      </c>
      <c r="C35" s="238">
        <v>40205</v>
      </c>
      <c r="D35" s="239">
        <v>350</v>
      </c>
      <c r="E35" s="238">
        <v>40556</v>
      </c>
      <c r="F35" s="240">
        <v>2</v>
      </c>
      <c r="G35" s="240">
        <v>2</v>
      </c>
      <c r="H35" s="241">
        <v>10000000</v>
      </c>
      <c r="I35" s="241">
        <v>20000000</v>
      </c>
      <c r="J35" s="241">
        <v>10000000</v>
      </c>
      <c r="K35" s="242">
        <v>7.34</v>
      </c>
      <c r="L35" s="242">
        <v>7.7439999999999998</v>
      </c>
      <c r="M35" s="242">
        <v>7.95</v>
      </c>
    </row>
    <row r="36" spans="1:13" ht="12.95" customHeight="1" x14ac:dyDescent="0.25">
      <c r="A36" s="243">
        <v>4</v>
      </c>
      <c r="B36" s="237" t="s">
        <v>244</v>
      </c>
      <c r="C36" s="238">
        <v>40212</v>
      </c>
      <c r="D36" s="239">
        <v>168</v>
      </c>
      <c r="E36" s="238">
        <v>40381</v>
      </c>
      <c r="F36" s="240">
        <v>3</v>
      </c>
      <c r="G36" s="240">
        <v>1</v>
      </c>
      <c r="H36" s="241">
        <v>15000000</v>
      </c>
      <c r="I36" s="241">
        <v>27000000</v>
      </c>
      <c r="J36" s="241">
        <v>15000000</v>
      </c>
      <c r="K36" s="242">
        <v>6.85</v>
      </c>
      <c r="L36" s="242">
        <v>6.85</v>
      </c>
      <c r="M36" s="242">
        <v>6.85</v>
      </c>
    </row>
    <row r="37" spans="1:13" ht="12.95" customHeight="1" x14ac:dyDescent="0.25">
      <c r="A37" s="243">
        <v>5</v>
      </c>
      <c r="B37" s="237" t="s">
        <v>245</v>
      </c>
      <c r="C37" s="238">
        <v>40226</v>
      </c>
      <c r="D37" s="239">
        <v>182</v>
      </c>
      <c r="E37" s="238">
        <v>40409</v>
      </c>
      <c r="F37" s="240">
        <v>3</v>
      </c>
      <c r="G37" s="240">
        <v>2</v>
      </c>
      <c r="H37" s="241">
        <v>15000000</v>
      </c>
      <c r="I37" s="241">
        <v>33000000</v>
      </c>
      <c r="J37" s="241">
        <v>15000000</v>
      </c>
      <c r="K37" s="242">
        <v>4.68</v>
      </c>
      <c r="L37" s="242">
        <v>5.1139999999999999</v>
      </c>
      <c r="M37" s="242">
        <v>5.15</v>
      </c>
    </row>
    <row r="38" spans="1:13" ht="12.95" customHeight="1" x14ac:dyDescent="0.25">
      <c r="A38" s="243">
        <v>6</v>
      </c>
      <c r="B38" s="237" t="s">
        <v>246</v>
      </c>
      <c r="C38" s="238">
        <v>40233</v>
      </c>
      <c r="D38" s="239">
        <v>364</v>
      </c>
      <c r="E38" s="238">
        <v>40598</v>
      </c>
      <c r="F38" s="240">
        <v>3</v>
      </c>
      <c r="G38" s="240">
        <v>3</v>
      </c>
      <c r="H38" s="241">
        <v>10000000</v>
      </c>
      <c r="I38" s="241">
        <v>22500000</v>
      </c>
      <c r="J38" s="241">
        <v>10000000</v>
      </c>
      <c r="K38" s="242">
        <v>6.75</v>
      </c>
      <c r="L38" s="242">
        <v>7.1139999999999999</v>
      </c>
      <c r="M38" s="242">
        <v>7.35</v>
      </c>
    </row>
    <row r="39" spans="1:13" ht="12.95" customHeight="1" x14ac:dyDescent="0.25">
      <c r="A39" s="243">
        <v>7</v>
      </c>
      <c r="B39" s="237" t="s">
        <v>247</v>
      </c>
      <c r="C39" s="238">
        <v>40239</v>
      </c>
      <c r="D39" s="239">
        <v>168</v>
      </c>
      <c r="E39" s="238">
        <v>40408</v>
      </c>
      <c r="F39" s="240">
        <v>3</v>
      </c>
      <c r="G39" s="240">
        <v>3</v>
      </c>
      <c r="H39" s="241">
        <v>15000000</v>
      </c>
      <c r="I39" s="241">
        <v>32500000</v>
      </c>
      <c r="J39" s="241">
        <v>15000000</v>
      </c>
      <c r="K39" s="242">
        <v>4</v>
      </c>
      <c r="L39" s="242">
        <v>4.9290000000000003</v>
      </c>
      <c r="M39" s="242">
        <v>5.25</v>
      </c>
    </row>
    <row r="40" spans="1:13" ht="12.95" customHeight="1" x14ac:dyDescent="0.25">
      <c r="A40" s="243">
        <v>8</v>
      </c>
      <c r="B40" s="237" t="s">
        <v>248</v>
      </c>
      <c r="C40" s="238">
        <v>40247</v>
      </c>
      <c r="D40" s="239">
        <v>350</v>
      </c>
      <c r="E40" s="238">
        <v>40598</v>
      </c>
      <c r="F40" s="240">
        <v>2</v>
      </c>
      <c r="G40" s="240">
        <v>1</v>
      </c>
      <c r="H40" s="241">
        <v>10000000</v>
      </c>
      <c r="I40" s="241">
        <v>20000000</v>
      </c>
      <c r="J40" s="241">
        <v>10000000</v>
      </c>
      <c r="K40" s="242">
        <v>6.54</v>
      </c>
      <c r="L40" s="242">
        <v>6.54</v>
      </c>
      <c r="M40" s="242">
        <v>6.54</v>
      </c>
    </row>
    <row r="41" spans="1:13" ht="12.95" customHeight="1" x14ac:dyDescent="0.25">
      <c r="A41" s="243">
        <v>9</v>
      </c>
      <c r="B41" s="237" t="s">
        <v>249</v>
      </c>
      <c r="C41" s="238">
        <v>40254</v>
      </c>
      <c r="D41" s="239">
        <v>182</v>
      </c>
      <c r="E41" s="238">
        <v>40437</v>
      </c>
      <c r="F41" s="240">
        <v>5</v>
      </c>
      <c r="G41" s="240">
        <v>3</v>
      </c>
      <c r="H41" s="241">
        <v>10000000</v>
      </c>
      <c r="I41" s="241">
        <v>27600000</v>
      </c>
      <c r="J41" s="241">
        <v>10000000</v>
      </c>
      <c r="K41" s="242">
        <v>4</v>
      </c>
      <c r="L41" s="242">
        <v>4.6180000000000003</v>
      </c>
      <c r="M41" s="242">
        <v>4.78</v>
      </c>
    </row>
    <row r="42" spans="1:13" ht="12.95" customHeight="1" x14ac:dyDescent="0.25">
      <c r="A42" s="243">
        <v>10</v>
      </c>
      <c r="B42" s="237" t="s">
        <v>250</v>
      </c>
      <c r="C42" s="238">
        <v>40261</v>
      </c>
      <c r="D42" s="239">
        <v>364</v>
      </c>
      <c r="E42" s="238">
        <v>40626</v>
      </c>
      <c r="F42" s="240">
        <v>2</v>
      </c>
      <c r="G42" s="240">
        <v>2</v>
      </c>
      <c r="H42" s="241">
        <v>10000000</v>
      </c>
      <c r="I42" s="241">
        <v>20000000</v>
      </c>
      <c r="J42" s="241">
        <v>10000000</v>
      </c>
      <c r="K42" s="242">
        <v>5.94</v>
      </c>
      <c r="L42" s="242">
        <v>6.077</v>
      </c>
      <c r="M42" s="242">
        <v>6.23</v>
      </c>
    </row>
    <row r="43" spans="1:13" ht="12.95" customHeight="1" x14ac:dyDescent="0.25">
      <c r="A43" s="243">
        <v>11</v>
      </c>
      <c r="B43" s="237" t="s">
        <v>251</v>
      </c>
      <c r="C43" s="238">
        <v>40268</v>
      </c>
      <c r="D43" s="239">
        <v>168</v>
      </c>
      <c r="E43" s="238">
        <v>40437</v>
      </c>
      <c r="F43" s="240">
        <v>5</v>
      </c>
      <c r="G43" s="240">
        <v>4</v>
      </c>
      <c r="H43" s="241">
        <v>15000000</v>
      </c>
      <c r="I43" s="241">
        <v>36000000</v>
      </c>
      <c r="J43" s="241">
        <v>15000000</v>
      </c>
      <c r="K43" s="242">
        <v>4</v>
      </c>
      <c r="L43" s="242">
        <v>4.5010000000000003</v>
      </c>
      <c r="M43" s="242">
        <v>4.83</v>
      </c>
    </row>
    <row r="44" spans="1:13" ht="12.95" customHeight="1" x14ac:dyDescent="0.25">
      <c r="A44" s="243">
        <v>12</v>
      </c>
      <c r="B44" s="237" t="s">
        <v>252</v>
      </c>
      <c r="C44" s="238">
        <v>40275</v>
      </c>
      <c r="D44" s="239">
        <v>350</v>
      </c>
      <c r="E44" s="238">
        <v>40626</v>
      </c>
      <c r="F44" s="240">
        <v>3</v>
      </c>
      <c r="G44" s="240">
        <v>3</v>
      </c>
      <c r="H44" s="241">
        <v>10000000</v>
      </c>
      <c r="I44" s="241">
        <v>22000000</v>
      </c>
      <c r="J44" s="241">
        <v>10000000</v>
      </c>
      <c r="K44" s="242">
        <v>5.93</v>
      </c>
      <c r="L44" s="242">
        <v>6.0439999999999996</v>
      </c>
      <c r="M44" s="242">
        <v>6.05</v>
      </c>
    </row>
    <row r="45" spans="1:13" ht="12.95" customHeight="1" x14ac:dyDescent="0.25">
      <c r="A45" s="243">
        <v>13</v>
      </c>
      <c r="B45" s="237" t="s">
        <v>253</v>
      </c>
      <c r="C45" s="238">
        <v>40282</v>
      </c>
      <c r="D45" s="239">
        <v>182</v>
      </c>
      <c r="E45" s="238">
        <v>40465</v>
      </c>
      <c r="F45" s="240">
        <v>2</v>
      </c>
      <c r="G45" s="240">
        <v>1</v>
      </c>
      <c r="H45" s="241">
        <v>15000000</v>
      </c>
      <c r="I45" s="241">
        <v>30000000</v>
      </c>
      <c r="J45" s="241">
        <v>15000000</v>
      </c>
      <c r="K45" s="242">
        <v>5.45</v>
      </c>
      <c r="L45" s="242">
        <v>5.45</v>
      </c>
      <c r="M45" s="242">
        <v>5.45</v>
      </c>
    </row>
    <row r="46" spans="1:13" ht="12.95" customHeight="1" x14ac:dyDescent="0.25">
      <c r="A46" s="243">
        <v>14</v>
      </c>
      <c r="B46" s="237" t="s">
        <v>254</v>
      </c>
      <c r="C46" s="238">
        <v>40289</v>
      </c>
      <c r="D46" s="239">
        <v>364</v>
      </c>
      <c r="E46" s="238">
        <v>40654</v>
      </c>
      <c r="F46" s="240">
        <v>4</v>
      </c>
      <c r="G46" s="240">
        <v>2</v>
      </c>
      <c r="H46" s="241">
        <v>20000000</v>
      </c>
      <c r="I46" s="241">
        <v>37200000</v>
      </c>
      <c r="J46" s="241">
        <v>20000000</v>
      </c>
      <c r="K46" s="242">
        <v>7</v>
      </c>
      <c r="L46" s="242">
        <v>7.0979999999999999</v>
      </c>
      <c r="M46" s="242">
        <v>7.1</v>
      </c>
    </row>
    <row r="47" spans="1:13" ht="12.95" customHeight="1" x14ac:dyDescent="0.25">
      <c r="A47" s="243">
        <v>15</v>
      </c>
      <c r="B47" s="237" t="s">
        <v>255</v>
      </c>
      <c r="C47" s="238">
        <v>40296</v>
      </c>
      <c r="D47" s="239">
        <v>168</v>
      </c>
      <c r="E47" s="238">
        <v>40465</v>
      </c>
      <c r="F47" s="240">
        <v>3</v>
      </c>
      <c r="G47" s="240">
        <v>3</v>
      </c>
      <c r="H47" s="241">
        <v>15000000</v>
      </c>
      <c r="I47" s="241">
        <v>33000000</v>
      </c>
      <c r="J47" s="241">
        <v>15000000</v>
      </c>
      <c r="K47" s="242">
        <v>5</v>
      </c>
      <c r="L47" s="242">
        <v>6.1710000000000003</v>
      </c>
      <c r="M47" s="242">
        <v>6.45</v>
      </c>
    </row>
    <row r="48" spans="1:13" ht="12.95" customHeight="1" x14ac:dyDescent="0.25">
      <c r="A48" s="243">
        <v>16</v>
      </c>
      <c r="B48" s="237" t="s">
        <v>256</v>
      </c>
      <c r="C48" s="238">
        <v>40303</v>
      </c>
      <c r="D48" s="239">
        <v>350</v>
      </c>
      <c r="E48" s="238">
        <v>40654</v>
      </c>
      <c r="F48" s="240">
        <v>4</v>
      </c>
      <c r="G48" s="240">
        <v>4</v>
      </c>
      <c r="H48" s="241">
        <v>20000000</v>
      </c>
      <c r="I48" s="241">
        <v>42000000</v>
      </c>
      <c r="J48" s="241">
        <v>20000000</v>
      </c>
      <c r="K48" s="242">
        <v>7.2</v>
      </c>
      <c r="L48" s="242">
        <v>7.9370000000000003</v>
      </c>
      <c r="M48" s="242">
        <v>8.25</v>
      </c>
    </row>
    <row r="49" spans="1:13" ht="12.95" customHeight="1" x14ac:dyDescent="0.25">
      <c r="A49" s="243">
        <v>17</v>
      </c>
      <c r="B49" s="237" t="s">
        <v>257</v>
      </c>
      <c r="C49" s="238">
        <v>40309</v>
      </c>
      <c r="D49" s="239">
        <v>182</v>
      </c>
      <c r="E49" s="238">
        <v>40493</v>
      </c>
      <c r="F49" s="240">
        <v>3</v>
      </c>
      <c r="G49" s="240">
        <v>2</v>
      </c>
      <c r="H49" s="241">
        <v>15000000</v>
      </c>
      <c r="I49" s="241">
        <v>26500000</v>
      </c>
      <c r="J49" s="241">
        <v>15000000</v>
      </c>
      <c r="K49" s="242">
        <v>7.35</v>
      </c>
      <c r="L49" s="242">
        <v>7.73</v>
      </c>
      <c r="M49" s="242">
        <v>7.75</v>
      </c>
    </row>
    <row r="50" spans="1:13" ht="12.95" customHeight="1" x14ac:dyDescent="0.25">
      <c r="A50" s="243">
        <v>18</v>
      </c>
      <c r="B50" s="237" t="s">
        <v>258</v>
      </c>
      <c r="C50" s="238">
        <v>40323</v>
      </c>
      <c r="D50" s="239">
        <v>168</v>
      </c>
      <c r="E50" s="238">
        <v>40493</v>
      </c>
      <c r="F50" s="240">
        <v>4</v>
      </c>
      <c r="G50" s="240">
        <v>4</v>
      </c>
      <c r="H50" s="241">
        <v>15000000</v>
      </c>
      <c r="I50" s="241">
        <v>26000000</v>
      </c>
      <c r="J50" s="241">
        <v>15000000</v>
      </c>
      <c r="K50" s="242">
        <v>7.22</v>
      </c>
      <c r="L50" s="242">
        <v>7.9859999999999998</v>
      </c>
      <c r="M50" s="242">
        <v>8.75</v>
      </c>
    </row>
    <row r="51" spans="1:13" ht="12.95" customHeight="1" x14ac:dyDescent="0.25">
      <c r="A51" s="243">
        <v>19</v>
      </c>
      <c r="B51" s="237" t="s">
        <v>259</v>
      </c>
      <c r="C51" s="238">
        <v>40331</v>
      </c>
      <c r="D51" s="239">
        <v>364</v>
      </c>
      <c r="E51" s="238">
        <v>40696</v>
      </c>
      <c r="F51" s="240">
        <v>4</v>
      </c>
      <c r="G51" s="240">
        <v>4</v>
      </c>
      <c r="H51" s="241">
        <v>20000000</v>
      </c>
      <c r="I51" s="241">
        <v>35000000</v>
      </c>
      <c r="J51" s="241">
        <v>20000000</v>
      </c>
      <c r="K51" s="242">
        <v>8.11</v>
      </c>
      <c r="L51" s="242">
        <v>9.7279999999999998</v>
      </c>
      <c r="M51" s="242">
        <v>11</v>
      </c>
    </row>
    <row r="52" spans="1:13" ht="12.95" customHeight="1" x14ac:dyDescent="0.25">
      <c r="A52" s="243">
        <v>20</v>
      </c>
      <c r="B52" s="237" t="s">
        <v>260</v>
      </c>
      <c r="C52" s="238">
        <v>40338</v>
      </c>
      <c r="D52" s="239">
        <v>182</v>
      </c>
      <c r="E52" s="238">
        <v>40521</v>
      </c>
      <c r="F52" s="240">
        <v>3</v>
      </c>
      <c r="G52" s="240">
        <v>1</v>
      </c>
      <c r="H52" s="241">
        <v>15000000</v>
      </c>
      <c r="I52" s="241">
        <v>21000000</v>
      </c>
      <c r="J52" s="241">
        <v>5000000</v>
      </c>
      <c r="K52" s="242">
        <v>8.65</v>
      </c>
      <c r="L52" s="242">
        <v>9.2899999999999991</v>
      </c>
      <c r="M52" s="242">
        <v>9.85</v>
      </c>
    </row>
    <row r="53" spans="1:13" ht="12.95" customHeight="1" x14ac:dyDescent="0.25">
      <c r="A53" s="243">
        <v>21</v>
      </c>
      <c r="B53" s="237" t="s">
        <v>261</v>
      </c>
      <c r="C53" s="238">
        <v>40345</v>
      </c>
      <c r="D53" s="239">
        <v>350</v>
      </c>
      <c r="E53" s="238">
        <v>40696</v>
      </c>
      <c r="F53" s="240">
        <v>1</v>
      </c>
      <c r="G53" s="240">
        <v>1</v>
      </c>
      <c r="H53" s="241">
        <v>10000000</v>
      </c>
      <c r="I53" s="241">
        <v>10000000</v>
      </c>
      <c r="J53" s="241">
        <v>10000000</v>
      </c>
      <c r="K53" s="242">
        <v>12</v>
      </c>
      <c r="L53" s="242">
        <v>12</v>
      </c>
      <c r="M53" s="242">
        <v>12</v>
      </c>
    </row>
    <row r="54" spans="1:13" ht="12.95" customHeight="1" x14ac:dyDescent="0.25">
      <c r="A54" s="243">
        <v>22</v>
      </c>
      <c r="B54" s="237" t="s">
        <v>262</v>
      </c>
      <c r="C54" s="238">
        <v>40352</v>
      </c>
      <c r="D54" s="239">
        <v>168</v>
      </c>
      <c r="E54" s="238">
        <v>40521</v>
      </c>
      <c r="F54" s="240">
        <v>3</v>
      </c>
      <c r="G54" s="240">
        <v>1</v>
      </c>
      <c r="H54" s="241">
        <v>15000000</v>
      </c>
      <c r="I54" s="241">
        <v>20000000</v>
      </c>
      <c r="J54" s="241">
        <v>2000000</v>
      </c>
      <c r="K54" s="242">
        <v>9.9499999999999993</v>
      </c>
      <c r="L54" s="242">
        <v>9.9499999999999993</v>
      </c>
      <c r="M54" s="242">
        <v>9.9499999999999993</v>
      </c>
    </row>
    <row r="55" spans="1:13" ht="12.95" customHeight="1" x14ac:dyDescent="0.25">
      <c r="A55" s="243">
        <v>23</v>
      </c>
      <c r="B55" s="237" t="s">
        <v>263</v>
      </c>
      <c r="C55" s="238">
        <v>40359</v>
      </c>
      <c r="D55" s="239">
        <v>364</v>
      </c>
      <c r="E55" s="238">
        <v>40724</v>
      </c>
      <c r="F55" s="240">
        <v>4</v>
      </c>
      <c r="G55" s="240">
        <v>3</v>
      </c>
      <c r="H55" s="241">
        <v>10000000</v>
      </c>
      <c r="I55" s="241">
        <v>19500000</v>
      </c>
      <c r="J55" s="241">
        <v>10000000</v>
      </c>
      <c r="K55" s="242">
        <v>11.9</v>
      </c>
      <c r="L55" s="242">
        <v>12.234999999999999</v>
      </c>
      <c r="M55" s="242">
        <v>12.5</v>
      </c>
    </row>
    <row r="56" spans="1:13" ht="12.95" customHeight="1" x14ac:dyDescent="0.25">
      <c r="A56" s="243">
        <v>24</v>
      </c>
      <c r="B56" s="237" t="s">
        <v>264</v>
      </c>
      <c r="C56" s="238">
        <v>40366</v>
      </c>
      <c r="D56" s="239">
        <v>182</v>
      </c>
      <c r="E56" s="238">
        <v>40549</v>
      </c>
      <c r="F56" s="240">
        <v>3</v>
      </c>
      <c r="G56" s="240">
        <v>2</v>
      </c>
      <c r="H56" s="241">
        <v>5000000</v>
      </c>
      <c r="I56" s="241">
        <v>12000000</v>
      </c>
      <c r="J56" s="241">
        <v>5000000</v>
      </c>
      <c r="K56" s="242">
        <v>9.4499999999999993</v>
      </c>
      <c r="L56" s="242">
        <v>9.6159999999999997</v>
      </c>
      <c r="M56" s="242">
        <v>9.75</v>
      </c>
    </row>
    <row r="57" spans="1:13" ht="12.95" customHeight="1" x14ac:dyDescent="0.25">
      <c r="A57" s="243">
        <v>25</v>
      </c>
      <c r="B57" s="237" t="s">
        <v>265</v>
      </c>
      <c r="C57" s="238">
        <v>40380</v>
      </c>
      <c r="D57" s="239">
        <v>168</v>
      </c>
      <c r="E57" s="238">
        <v>40549</v>
      </c>
      <c r="F57" s="240">
        <v>3</v>
      </c>
      <c r="G57" s="240">
        <v>2</v>
      </c>
      <c r="H57" s="241">
        <v>5000000</v>
      </c>
      <c r="I57" s="241">
        <v>14500000</v>
      </c>
      <c r="J57" s="241">
        <v>5000000</v>
      </c>
      <c r="K57" s="242">
        <v>9.17</v>
      </c>
      <c r="L57" s="242">
        <v>9.4450000000000003</v>
      </c>
      <c r="M57" s="242">
        <v>10.42</v>
      </c>
    </row>
    <row r="58" spans="1:13" ht="12.95" customHeight="1" x14ac:dyDescent="0.25">
      <c r="A58" s="243">
        <v>26</v>
      </c>
      <c r="B58" s="237" t="s">
        <v>266</v>
      </c>
      <c r="C58" s="238">
        <v>40387</v>
      </c>
      <c r="D58" s="239">
        <v>364</v>
      </c>
      <c r="E58" s="238">
        <v>40752</v>
      </c>
      <c r="F58" s="240">
        <v>4</v>
      </c>
      <c r="G58" s="240">
        <v>4</v>
      </c>
      <c r="H58" s="241">
        <v>20000000</v>
      </c>
      <c r="I58" s="241">
        <v>30500000</v>
      </c>
      <c r="J58" s="241">
        <v>20000000</v>
      </c>
      <c r="K58" s="242">
        <v>12.12</v>
      </c>
      <c r="L58" s="242">
        <v>13.125999999999999</v>
      </c>
      <c r="M58" s="242">
        <v>13.9</v>
      </c>
    </row>
    <row r="59" spans="1:13" ht="12.95" customHeight="1" x14ac:dyDescent="0.25">
      <c r="A59" s="243">
        <v>27</v>
      </c>
      <c r="B59" s="237" t="s">
        <v>267</v>
      </c>
      <c r="C59" s="238">
        <v>40394</v>
      </c>
      <c r="D59" s="239">
        <v>182</v>
      </c>
      <c r="E59" s="238">
        <v>40577</v>
      </c>
      <c r="F59" s="240">
        <v>3</v>
      </c>
      <c r="G59" s="240">
        <v>1</v>
      </c>
      <c r="H59" s="241">
        <v>5000000</v>
      </c>
      <c r="I59" s="241">
        <v>12000000</v>
      </c>
      <c r="J59" s="241">
        <v>5000000</v>
      </c>
      <c r="K59" s="242">
        <v>9.17</v>
      </c>
      <c r="L59" s="242">
        <v>9.2759999999999998</v>
      </c>
      <c r="M59" s="242">
        <v>9.3800000000000008</v>
      </c>
    </row>
    <row r="60" spans="1:13" ht="12.95" customHeight="1" x14ac:dyDescent="0.25">
      <c r="A60" s="243">
        <v>28</v>
      </c>
      <c r="B60" s="237" t="s">
        <v>268</v>
      </c>
      <c r="C60" s="238">
        <v>40408</v>
      </c>
      <c r="D60" s="239">
        <v>168</v>
      </c>
      <c r="E60" s="238">
        <v>40577</v>
      </c>
      <c r="F60" s="240">
        <v>4</v>
      </c>
      <c r="G60" s="240">
        <v>2</v>
      </c>
      <c r="H60" s="241">
        <v>5000000</v>
      </c>
      <c r="I60" s="241">
        <v>17000000</v>
      </c>
      <c r="J60" s="241">
        <v>5000000</v>
      </c>
      <c r="K60" s="242">
        <v>9.58</v>
      </c>
      <c r="L60" s="242">
        <v>9.952</v>
      </c>
      <c r="M60" s="242">
        <v>10.45</v>
      </c>
    </row>
    <row r="61" spans="1:13" ht="12.95" customHeight="1" x14ac:dyDescent="0.25">
      <c r="A61" s="243">
        <v>29</v>
      </c>
      <c r="B61" s="237" t="s">
        <v>269</v>
      </c>
      <c r="C61" s="238">
        <v>40415</v>
      </c>
      <c r="D61" s="239">
        <v>336</v>
      </c>
      <c r="E61" s="238">
        <v>40752</v>
      </c>
      <c r="F61" s="240">
        <v>4</v>
      </c>
      <c r="G61" s="240">
        <v>4</v>
      </c>
      <c r="H61" s="241">
        <v>20000000</v>
      </c>
      <c r="I61" s="241">
        <v>27500000</v>
      </c>
      <c r="J61" s="241">
        <v>20000000</v>
      </c>
      <c r="K61" s="242">
        <v>13.58</v>
      </c>
      <c r="L61" s="242">
        <v>14.545</v>
      </c>
      <c r="M61" s="242">
        <v>14.9</v>
      </c>
    </row>
    <row r="62" spans="1:13" ht="12.95" customHeight="1" x14ac:dyDescent="0.25">
      <c r="A62" s="243">
        <v>30</v>
      </c>
      <c r="B62" s="237" t="s">
        <v>270</v>
      </c>
      <c r="C62" s="238">
        <v>40422</v>
      </c>
      <c r="D62" s="239">
        <v>182</v>
      </c>
      <c r="E62" s="238">
        <v>40605</v>
      </c>
      <c r="F62" s="240">
        <v>5</v>
      </c>
      <c r="G62" s="240">
        <v>3</v>
      </c>
      <c r="H62" s="241">
        <v>5000000</v>
      </c>
      <c r="I62" s="241">
        <v>16000000</v>
      </c>
      <c r="J62" s="241">
        <v>5000000</v>
      </c>
      <c r="K62" s="242">
        <v>10</v>
      </c>
      <c r="L62" s="242">
        <v>10.84</v>
      </c>
      <c r="M62" s="242">
        <v>11.42</v>
      </c>
    </row>
    <row r="63" spans="1:13" ht="12.95" customHeight="1" x14ac:dyDescent="0.25">
      <c r="A63" s="243">
        <v>31</v>
      </c>
      <c r="B63" s="237" t="s">
        <v>271</v>
      </c>
      <c r="C63" s="238">
        <v>40436</v>
      </c>
      <c r="D63" s="239">
        <v>168</v>
      </c>
      <c r="E63" s="238">
        <v>40605</v>
      </c>
      <c r="F63" s="240">
        <v>3</v>
      </c>
      <c r="G63" s="240">
        <v>2</v>
      </c>
      <c r="H63" s="241">
        <v>5000000</v>
      </c>
      <c r="I63" s="241">
        <v>12500000</v>
      </c>
      <c r="J63" s="241">
        <v>5000000</v>
      </c>
      <c r="K63" s="242">
        <v>11.41</v>
      </c>
      <c r="L63" s="242">
        <v>11.628</v>
      </c>
      <c r="M63" s="242">
        <v>11.82</v>
      </c>
    </row>
    <row r="64" spans="1:13" ht="12.95" customHeight="1" x14ac:dyDescent="0.25">
      <c r="A64" s="243">
        <v>32</v>
      </c>
      <c r="B64" s="237" t="s">
        <v>272</v>
      </c>
      <c r="C64" s="238">
        <v>40443</v>
      </c>
      <c r="D64" s="239">
        <v>350</v>
      </c>
      <c r="E64" s="238">
        <v>40794</v>
      </c>
      <c r="F64" s="240">
        <v>6</v>
      </c>
      <c r="G64" s="240">
        <v>5</v>
      </c>
      <c r="H64" s="241">
        <v>20000000</v>
      </c>
      <c r="I64" s="241">
        <v>45500000</v>
      </c>
      <c r="J64" s="241">
        <v>20000000</v>
      </c>
      <c r="K64" s="242">
        <v>13.89</v>
      </c>
      <c r="L64" s="242">
        <v>14.574</v>
      </c>
      <c r="M64" s="242">
        <v>15.42</v>
      </c>
    </row>
    <row r="65" spans="1:13" ht="12.95" customHeight="1" x14ac:dyDescent="0.25">
      <c r="A65" s="243">
        <v>33</v>
      </c>
      <c r="B65" s="237" t="s">
        <v>273</v>
      </c>
      <c r="C65" s="238">
        <v>40450</v>
      </c>
      <c r="D65" s="239">
        <v>168</v>
      </c>
      <c r="E65" s="238">
        <v>40619</v>
      </c>
      <c r="F65" s="240">
        <v>4</v>
      </c>
      <c r="G65" s="240">
        <v>1</v>
      </c>
      <c r="H65" s="241">
        <v>5000000</v>
      </c>
      <c r="I65" s="241">
        <v>9250000</v>
      </c>
      <c r="J65" s="241">
        <v>5000000</v>
      </c>
      <c r="K65" s="242">
        <v>11.39</v>
      </c>
      <c r="L65" s="242">
        <v>11.39</v>
      </c>
      <c r="M65" s="242">
        <v>11.39</v>
      </c>
    </row>
    <row r="66" spans="1:13" ht="12.95" customHeight="1" x14ac:dyDescent="0.25">
      <c r="A66" s="243">
        <v>34</v>
      </c>
      <c r="B66" s="237" t="s">
        <v>274</v>
      </c>
      <c r="C66" s="238">
        <v>40457</v>
      </c>
      <c r="D66" s="239">
        <v>336</v>
      </c>
      <c r="E66" s="238">
        <v>40794</v>
      </c>
      <c r="F66" s="240">
        <v>4</v>
      </c>
      <c r="G66" s="240">
        <v>2</v>
      </c>
      <c r="H66" s="241">
        <v>10000000</v>
      </c>
      <c r="I66" s="241">
        <v>25550000</v>
      </c>
      <c r="J66" s="241">
        <v>10000000</v>
      </c>
      <c r="K66" s="242">
        <v>13.93</v>
      </c>
      <c r="L66" s="242">
        <v>14.231</v>
      </c>
      <c r="M66" s="242">
        <v>14.43</v>
      </c>
    </row>
    <row r="67" spans="1:13" ht="12.95" customHeight="1" x14ac:dyDescent="0.25">
      <c r="A67" s="243">
        <v>35</v>
      </c>
      <c r="B67" s="237" t="s">
        <v>275</v>
      </c>
      <c r="C67" s="238">
        <v>40464</v>
      </c>
      <c r="D67" s="239">
        <v>181</v>
      </c>
      <c r="E67" s="238">
        <v>40647</v>
      </c>
      <c r="F67" s="240">
        <v>6</v>
      </c>
      <c r="G67" s="240">
        <v>1</v>
      </c>
      <c r="H67" s="241">
        <v>10000000</v>
      </c>
      <c r="I67" s="241">
        <v>28750000</v>
      </c>
      <c r="J67" s="241">
        <v>10000000</v>
      </c>
      <c r="K67" s="242">
        <v>10.99</v>
      </c>
      <c r="L67" s="242">
        <v>10.99</v>
      </c>
      <c r="M67" s="242">
        <v>10.99</v>
      </c>
    </row>
    <row r="68" spans="1:13" ht="12.95" customHeight="1" x14ac:dyDescent="0.25">
      <c r="A68" s="243">
        <v>36</v>
      </c>
      <c r="B68" s="237" t="s">
        <v>276</v>
      </c>
      <c r="C68" s="238">
        <v>40478</v>
      </c>
      <c r="D68" s="239">
        <v>168</v>
      </c>
      <c r="E68" s="238">
        <v>40647</v>
      </c>
      <c r="F68" s="240">
        <v>7</v>
      </c>
      <c r="G68" s="240">
        <v>3</v>
      </c>
      <c r="H68" s="241">
        <v>5000000</v>
      </c>
      <c r="I68" s="241">
        <v>23200000</v>
      </c>
      <c r="J68" s="241">
        <v>5000000</v>
      </c>
      <c r="K68" s="242">
        <v>10.43</v>
      </c>
      <c r="L68" s="242">
        <v>10.571999999999999</v>
      </c>
      <c r="M68" s="242">
        <v>10.63</v>
      </c>
    </row>
    <row r="69" spans="1:13" ht="12.95" customHeight="1" x14ac:dyDescent="0.25">
      <c r="A69" s="243">
        <v>37</v>
      </c>
      <c r="B69" s="237" t="s">
        <v>277</v>
      </c>
      <c r="C69" s="238">
        <v>40485</v>
      </c>
      <c r="D69" s="239">
        <v>364</v>
      </c>
      <c r="E69" s="238">
        <v>40850</v>
      </c>
      <c r="F69" s="240">
        <v>7</v>
      </c>
      <c r="G69" s="240">
        <v>3</v>
      </c>
      <c r="H69" s="241">
        <v>10000000</v>
      </c>
      <c r="I69" s="241">
        <v>38700000</v>
      </c>
      <c r="J69" s="241">
        <v>10000000</v>
      </c>
      <c r="K69" s="242">
        <v>13.08</v>
      </c>
      <c r="L69" s="242">
        <v>13.571999999999999</v>
      </c>
      <c r="M69" s="242">
        <v>13.75</v>
      </c>
    </row>
    <row r="70" spans="1:13" ht="12.95" customHeight="1" x14ac:dyDescent="0.25">
      <c r="A70" s="243">
        <v>38</v>
      </c>
      <c r="B70" s="237" t="s">
        <v>278</v>
      </c>
      <c r="C70" s="238">
        <v>40492</v>
      </c>
      <c r="D70" s="239">
        <v>182</v>
      </c>
      <c r="E70" s="238">
        <v>40675</v>
      </c>
      <c r="F70" s="240">
        <v>8</v>
      </c>
      <c r="G70" s="240">
        <v>1</v>
      </c>
      <c r="H70" s="241">
        <v>10000000</v>
      </c>
      <c r="I70" s="241">
        <v>29500000</v>
      </c>
      <c r="J70" s="241">
        <v>10000000</v>
      </c>
      <c r="K70" s="242">
        <v>10.220000000000001</v>
      </c>
      <c r="L70" s="242">
        <v>10.220000000000001</v>
      </c>
      <c r="M70" s="242">
        <v>10.220000000000001</v>
      </c>
    </row>
    <row r="71" spans="1:13" ht="12.95" customHeight="1" x14ac:dyDescent="0.25">
      <c r="A71" s="243">
        <v>39</v>
      </c>
      <c r="B71" s="237" t="s">
        <v>279</v>
      </c>
      <c r="C71" s="238">
        <v>40506</v>
      </c>
      <c r="D71" s="239">
        <v>168</v>
      </c>
      <c r="E71" s="238">
        <v>40675</v>
      </c>
      <c r="F71" s="240">
        <v>5</v>
      </c>
      <c r="G71" s="240">
        <v>3</v>
      </c>
      <c r="H71" s="241">
        <v>5000000</v>
      </c>
      <c r="I71" s="241">
        <v>14300000</v>
      </c>
      <c r="J71" s="241">
        <v>5000000</v>
      </c>
      <c r="K71" s="242">
        <v>10.07</v>
      </c>
      <c r="L71" s="242">
        <v>10.332000000000001</v>
      </c>
      <c r="M71" s="242">
        <v>10.37</v>
      </c>
    </row>
    <row r="72" spans="1:13" ht="12.95" customHeight="1" x14ac:dyDescent="0.25">
      <c r="A72" s="243">
        <v>40</v>
      </c>
      <c r="B72" s="237" t="s">
        <v>280</v>
      </c>
      <c r="C72" s="238">
        <v>40513</v>
      </c>
      <c r="D72" s="239">
        <v>336</v>
      </c>
      <c r="E72" s="238">
        <v>40850</v>
      </c>
      <c r="F72" s="240">
        <v>7</v>
      </c>
      <c r="G72" s="240">
        <v>1</v>
      </c>
      <c r="H72" s="241">
        <v>10000000</v>
      </c>
      <c r="I72" s="241">
        <v>38000000</v>
      </c>
      <c r="J72" s="241">
        <v>10000000</v>
      </c>
      <c r="K72" s="242">
        <v>12.42</v>
      </c>
      <c r="L72" s="242">
        <v>12.42</v>
      </c>
      <c r="M72" s="242">
        <v>12.42</v>
      </c>
    </row>
    <row r="73" spans="1:13" ht="12.95" customHeight="1" x14ac:dyDescent="0.25">
      <c r="A73" s="243">
        <v>41</v>
      </c>
      <c r="B73" s="237" t="s">
        <v>281</v>
      </c>
      <c r="C73" s="238">
        <v>40520</v>
      </c>
      <c r="D73" s="239">
        <v>182</v>
      </c>
      <c r="E73" s="238">
        <v>40703</v>
      </c>
      <c r="F73" s="240">
        <v>5</v>
      </c>
      <c r="G73" s="240">
        <v>1</v>
      </c>
      <c r="H73" s="241">
        <v>10000000</v>
      </c>
      <c r="I73" s="241">
        <v>26000000</v>
      </c>
      <c r="J73" s="241">
        <v>10000000</v>
      </c>
      <c r="K73" s="242">
        <v>10.25</v>
      </c>
      <c r="L73" s="242">
        <v>10.25</v>
      </c>
      <c r="M73" s="242">
        <v>10.25</v>
      </c>
    </row>
    <row r="74" spans="1:13" ht="12.95" customHeight="1" x14ac:dyDescent="0.25">
      <c r="A74" s="243">
        <v>42</v>
      </c>
      <c r="B74" s="237" t="s">
        <v>282</v>
      </c>
      <c r="C74" s="238">
        <v>40534</v>
      </c>
      <c r="D74" s="239">
        <v>168</v>
      </c>
      <c r="E74" s="238">
        <v>40703</v>
      </c>
      <c r="F74" s="240">
        <v>7</v>
      </c>
      <c r="G74" s="240">
        <v>2</v>
      </c>
      <c r="H74" s="241">
        <v>6000000</v>
      </c>
      <c r="I74" s="241">
        <v>19500000</v>
      </c>
      <c r="J74" s="241">
        <v>6000000</v>
      </c>
      <c r="K74" s="242">
        <v>9.94</v>
      </c>
      <c r="L74" s="242">
        <v>10.016999999999999</v>
      </c>
      <c r="M74" s="242">
        <v>10.130000000000001</v>
      </c>
    </row>
    <row r="75" spans="1:13" ht="12.95" customHeight="1" x14ac:dyDescent="0.25">
      <c r="A75" s="243">
        <v>1</v>
      </c>
      <c r="B75" s="237" t="s">
        <v>283</v>
      </c>
      <c r="C75" s="238">
        <v>40556</v>
      </c>
      <c r="D75" s="239">
        <v>364</v>
      </c>
      <c r="E75" s="238">
        <v>40920</v>
      </c>
      <c r="F75" s="240">
        <v>7</v>
      </c>
      <c r="G75" s="240">
        <v>5</v>
      </c>
      <c r="H75" s="241">
        <v>15000000</v>
      </c>
      <c r="I75" s="241">
        <v>40800000</v>
      </c>
      <c r="J75" s="241">
        <v>15000000</v>
      </c>
      <c r="K75" s="242">
        <v>11.4</v>
      </c>
      <c r="L75" s="242">
        <v>11.701000000000001</v>
      </c>
      <c r="M75" s="242">
        <v>12.37</v>
      </c>
    </row>
    <row r="76" spans="1:13" ht="12.95" customHeight="1" x14ac:dyDescent="0.25">
      <c r="A76" s="243">
        <v>2</v>
      </c>
      <c r="B76" s="237" t="s">
        <v>284</v>
      </c>
      <c r="C76" s="238">
        <v>40570</v>
      </c>
      <c r="D76" s="239">
        <v>350</v>
      </c>
      <c r="E76" s="238">
        <v>40920</v>
      </c>
      <c r="F76" s="240">
        <v>7</v>
      </c>
      <c r="G76" s="240">
        <v>3</v>
      </c>
      <c r="H76" s="241">
        <v>15000000</v>
      </c>
      <c r="I76" s="241">
        <v>31900000</v>
      </c>
      <c r="J76" s="241">
        <v>15000000</v>
      </c>
      <c r="K76" s="242">
        <v>11.65</v>
      </c>
      <c r="L76" s="242">
        <v>11.756</v>
      </c>
      <c r="M76" s="242">
        <v>11.81</v>
      </c>
    </row>
    <row r="77" spans="1:13" ht="12.95" customHeight="1" x14ac:dyDescent="0.25">
      <c r="A77" s="243">
        <v>3</v>
      </c>
      <c r="B77" s="237" t="s">
        <v>285</v>
      </c>
      <c r="C77" s="238">
        <v>40598</v>
      </c>
      <c r="D77" s="239">
        <v>364</v>
      </c>
      <c r="E77" s="238">
        <v>40962</v>
      </c>
      <c r="F77" s="240">
        <v>11</v>
      </c>
      <c r="G77" s="240">
        <v>7</v>
      </c>
      <c r="H77" s="241">
        <v>15000000</v>
      </c>
      <c r="I77" s="241">
        <v>46750000</v>
      </c>
      <c r="J77" s="241">
        <v>15000000</v>
      </c>
      <c r="K77" s="242">
        <v>10.95</v>
      </c>
      <c r="L77" s="242">
        <v>11.31</v>
      </c>
      <c r="M77" s="242">
        <v>11.71</v>
      </c>
    </row>
    <row r="78" spans="1:13" ht="12.95" customHeight="1" x14ac:dyDescent="0.25">
      <c r="A78" s="243">
        <v>4</v>
      </c>
      <c r="B78" s="237" t="s">
        <v>286</v>
      </c>
      <c r="C78" s="238">
        <v>40606</v>
      </c>
      <c r="D78" s="239">
        <v>181</v>
      </c>
      <c r="E78" s="238">
        <v>40787</v>
      </c>
      <c r="F78" s="240">
        <v>7</v>
      </c>
      <c r="G78" s="240">
        <v>3</v>
      </c>
      <c r="H78" s="241">
        <v>5000000</v>
      </c>
      <c r="I78" s="241">
        <v>19000000</v>
      </c>
      <c r="J78" s="241">
        <v>5000000</v>
      </c>
      <c r="K78" s="242">
        <v>9.4499999999999993</v>
      </c>
      <c r="L78" s="242">
        <v>9.6120000000000001</v>
      </c>
      <c r="M78" s="242">
        <v>9.8699999999999992</v>
      </c>
    </row>
    <row r="79" spans="1:13" ht="12.95" customHeight="1" x14ac:dyDescent="0.25">
      <c r="A79" s="243">
        <v>5</v>
      </c>
      <c r="B79" s="237" t="s">
        <v>287</v>
      </c>
      <c r="C79" s="238">
        <v>40612</v>
      </c>
      <c r="D79" s="239">
        <v>350</v>
      </c>
      <c r="E79" s="238">
        <v>40962</v>
      </c>
      <c r="F79" s="240">
        <v>9</v>
      </c>
      <c r="G79" s="240">
        <v>3</v>
      </c>
      <c r="H79" s="241">
        <v>15000000</v>
      </c>
      <c r="I79" s="241">
        <v>52250000</v>
      </c>
      <c r="J79" s="241">
        <v>15000000</v>
      </c>
      <c r="K79" s="242">
        <v>10.029999999999999</v>
      </c>
      <c r="L79" s="242">
        <v>10.423999999999999</v>
      </c>
      <c r="M79" s="242">
        <v>10.48</v>
      </c>
    </row>
    <row r="80" spans="1:13" ht="12.95" customHeight="1" x14ac:dyDescent="0.25">
      <c r="A80" s="243">
        <v>6</v>
      </c>
      <c r="B80" s="237" t="s">
        <v>288</v>
      </c>
      <c r="C80" s="238">
        <v>40619</v>
      </c>
      <c r="D80" s="239">
        <v>168</v>
      </c>
      <c r="E80" s="238">
        <v>40787</v>
      </c>
      <c r="F80" s="240">
        <v>6</v>
      </c>
      <c r="G80" s="240">
        <v>3</v>
      </c>
      <c r="H80" s="241">
        <v>5000000</v>
      </c>
      <c r="I80" s="241">
        <v>14800000</v>
      </c>
      <c r="J80" s="241">
        <v>5000000</v>
      </c>
      <c r="K80" s="242">
        <v>9.09</v>
      </c>
      <c r="L80" s="242">
        <v>9.1020000000000003</v>
      </c>
      <c r="M80" s="242">
        <v>9.39</v>
      </c>
    </row>
    <row r="81" spans="1:13" ht="12.95" customHeight="1" x14ac:dyDescent="0.25">
      <c r="A81" s="243">
        <v>7</v>
      </c>
      <c r="B81" s="237" t="s">
        <v>289</v>
      </c>
      <c r="C81" s="238">
        <v>40626</v>
      </c>
      <c r="D81" s="239">
        <v>364</v>
      </c>
      <c r="E81" s="238">
        <v>40990</v>
      </c>
      <c r="F81" s="240">
        <v>6</v>
      </c>
      <c r="G81" s="240">
        <v>3</v>
      </c>
      <c r="H81" s="241">
        <v>20000000</v>
      </c>
      <c r="I81" s="241">
        <v>41000000</v>
      </c>
      <c r="J81" s="241">
        <v>20000000</v>
      </c>
      <c r="K81" s="242">
        <v>9.65</v>
      </c>
      <c r="L81" s="242">
        <v>9.6950000000000003</v>
      </c>
      <c r="M81" s="242">
        <v>9.75</v>
      </c>
    </row>
    <row r="82" spans="1:13" ht="12.95" customHeight="1" x14ac:dyDescent="0.25">
      <c r="A82" s="243">
        <v>8</v>
      </c>
      <c r="B82" s="237" t="s">
        <v>290</v>
      </c>
      <c r="C82" s="238">
        <v>40633</v>
      </c>
      <c r="D82" s="239">
        <v>182</v>
      </c>
      <c r="E82" s="238">
        <v>40815</v>
      </c>
      <c r="F82" s="240">
        <v>6</v>
      </c>
      <c r="G82" s="240">
        <v>3</v>
      </c>
      <c r="H82" s="241">
        <v>5000000</v>
      </c>
      <c r="I82" s="241">
        <v>13700000</v>
      </c>
      <c r="J82" s="241">
        <v>5000000</v>
      </c>
      <c r="K82" s="242">
        <v>8.5500000000000007</v>
      </c>
      <c r="L82" s="242">
        <v>8.7899999999999991</v>
      </c>
      <c r="M82" s="242">
        <v>9.0500000000000007</v>
      </c>
    </row>
    <row r="83" spans="1:13" ht="12.95" customHeight="1" x14ac:dyDescent="0.25">
      <c r="A83" s="243">
        <v>9</v>
      </c>
      <c r="B83" s="237" t="s">
        <v>291</v>
      </c>
      <c r="C83" s="238">
        <v>40640</v>
      </c>
      <c r="D83" s="239">
        <v>350</v>
      </c>
      <c r="E83" s="238">
        <v>40990</v>
      </c>
      <c r="F83" s="240">
        <v>6</v>
      </c>
      <c r="G83" s="240">
        <v>4</v>
      </c>
      <c r="H83" s="241">
        <v>20000000</v>
      </c>
      <c r="I83" s="241">
        <v>34300000</v>
      </c>
      <c r="J83" s="241">
        <v>20000000</v>
      </c>
      <c r="K83" s="242">
        <v>9.42</v>
      </c>
      <c r="L83" s="242">
        <v>9.5269999999999992</v>
      </c>
      <c r="M83" s="242">
        <v>9.65</v>
      </c>
    </row>
    <row r="84" spans="1:13" ht="12.95" customHeight="1" x14ac:dyDescent="0.25">
      <c r="A84" s="243">
        <v>10</v>
      </c>
      <c r="B84" s="237" t="s">
        <v>292</v>
      </c>
      <c r="C84" s="238">
        <v>40654</v>
      </c>
      <c r="D84" s="239">
        <v>364</v>
      </c>
      <c r="E84" s="238">
        <v>41018</v>
      </c>
      <c r="F84" s="240">
        <v>5</v>
      </c>
      <c r="G84" s="240">
        <v>2</v>
      </c>
      <c r="H84" s="241">
        <v>15000000</v>
      </c>
      <c r="I84" s="241">
        <v>32000000</v>
      </c>
      <c r="J84" s="241">
        <v>15000000</v>
      </c>
      <c r="K84" s="242">
        <v>9.42</v>
      </c>
      <c r="L84" s="242">
        <v>9.48</v>
      </c>
      <c r="M84" s="242">
        <v>9.5399999999999991</v>
      </c>
    </row>
    <row r="85" spans="1:13" ht="12.95" customHeight="1" x14ac:dyDescent="0.25">
      <c r="A85" s="243">
        <v>11</v>
      </c>
      <c r="B85" s="237" t="s">
        <v>293</v>
      </c>
      <c r="C85" s="238">
        <v>40668</v>
      </c>
      <c r="D85" s="239">
        <v>350</v>
      </c>
      <c r="E85" s="238">
        <v>41018</v>
      </c>
      <c r="F85" s="240">
        <v>5</v>
      </c>
      <c r="G85" s="240">
        <v>5</v>
      </c>
      <c r="H85" s="241">
        <v>15000000</v>
      </c>
      <c r="I85" s="241">
        <v>22900000</v>
      </c>
      <c r="J85" s="241">
        <v>15000000</v>
      </c>
      <c r="K85" s="242">
        <v>9.2200000000000006</v>
      </c>
      <c r="L85" s="242">
        <v>9.4649999999999999</v>
      </c>
      <c r="M85" s="242">
        <v>9.5500000000000007</v>
      </c>
    </row>
    <row r="86" spans="1:13" ht="12.95" customHeight="1" x14ac:dyDescent="0.25">
      <c r="A86" s="243">
        <v>12</v>
      </c>
      <c r="B86" s="237" t="s">
        <v>294</v>
      </c>
      <c r="C86" s="238">
        <v>40682</v>
      </c>
      <c r="D86" s="239">
        <v>364</v>
      </c>
      <c r="E86" s="238">
        <v>41046</v>
      </c>
      <c r="F86" s="240">
        <v>3</v>
      </c>
      <c r="G86" s="240">
        <v>2</v>
      </c>
      <c r="H86" s="241">
        <v>15000000</v>
      </c>
      <c r="I86" s="241">
        <v>22000000</v>
      </c>
      <c r="J86" s="241">
        <v>15000000</v>
      </c>
      <c r="K86" s="242">
        <v>9.42</v>
      </c>
      <c r="L86" s="242">
        <v>9.4499999999999993</v>
      </c>
      <c r="M86" s="242">
        <v>9.48</v>
      </c>
    </row>
    <row r="87" spans="1:13" ht="12.95" customHeight="1" x14ac:dyDescent="0.25">
      <c r="A87" s="243">
        <v>13</v>
      </c>
      <c r="B87" s="237" t="s">
        <v>295</v>
      </c>
      <c r="C87" s="238">
        <v>40696</v>
      </c>
      <c r="D87" s="239">
        <v>350</v>
      </c>
      <c r="E87" s="238">
        <v>41046</v>
      </c>
      <c r="F87" s="240">
        <v>6</v>
      </c>
      <c r="G87" s="240">
        <v>5</v>
      </c>
      <c r="H87" s="241">
        <v>15000000</v>
      </c>
      <c r="I87" s="241">
        <v>23400000</v>
      </c>
      <c r="J87" s="241">
        <v>15000000</v>
      </c>
      <c r="K87" s="242">
        <v>9.33</v>
      </c>
      <c r="L87" s="242">
        <v>9.4369999999999994</v>
      </c>
      <c r="M87" s="242">
        <v>9.48</v>
      </c>
    </row>
    <row r="88" spans="1:13" ht="12.95" customHeight="1" x14ac:dyDescent="0.25">
      <c r="A88" s="243">
        <v>14</v>
      </c>
      <c r="B88" s="237" t="s">
        <v>296</v>
      </c>
      <c r="C88" s="238">
        <v>40710</v>
      </c>
      <c r="D88" s="239">
        <v>364</v>
      </c>
      <c r="E88" s="238">
        <v>41074</v>
      </c>
      <c r="F88" s="240">
        <v>5</v>
      </c>
      <c r="G88" s="240">
        <v>5</v>
      </c>
      <c r="H88" s="241">
        <v>15000000</v>
      </c>
      <c r="I88" s="241">
        <v>23000000</v>
      </c>
      <c r="J88" s="241">
        <v>15000000</v>
      </c>
      <c r="K88" s="242">
        <v>9.2200000000000006</v>
      </c>
      <c r="L88" s="242">
        <v>9.3659999999999997</v>
      </c>
      <c r="M88" s="242">
        <v>9.43</v>
      </c>
    </row>
    <row r="89" spans="1:13" ht="12.95" customHeight="1" x14ac:dyDescent="0.25">
      <c r="A89" s="243">
        <v>15</v>
      </c>
      <c r="B89" s="237" t="s">
        <v>297</v>
      </c>
      <c r="C89" s="238">
        <v>40724</v>
      </c>
      <c r="D89" s="239">
        <v>350</v>
      </c>
      <c r="E89" s="238">
        <v>41074</v>
      </c>
      <c r="F89" s="240">
        <v>3</v>
      </c>
      <c r="G89" s="240">
        <v>3</v>
      </c>
      <c r="H89" s="241">
        <v>15000000</v>
      </c>
      <c r="I89" s="241">
        <v>17000000</v>
      </c>
      <c r="J89" s="241">
        <v>15000000</v>
      </c>
      <c r="K89" s="242">
        <v>9.35</v>
      </c>
      <c r="L89" s="242">
        <v>9.3800000000000008</v>
      </c>
      <c r="M89" s="242">
        <v>9.42</v>
      </c>
    </row>
    <row r="90" spans="1:13" ht="12.95" customHeight="1" x14ac:dyDescent="0.25">
      <c r="A90" s="243">
        <v>16</v>
      </c>
      <c r="B90" s="237" t="s">
        <v>298</v>
      </c>
      <c r="C90" s="238">
        <v>40752</v>
      </c>
      <c r="D90" s="239">
        <v>364</v>
      </c>
      <c r="E90" s="238">
        <v>41116</v>
      </c>
      <c r="F90" s="240">
        <v>3</v>
      </c>
      <c r="G90" s="240">
        <v>3</v>
      </c>
      <c r="H90" s="241">
        <v>5000000</v>
      </c>
      <c r="I90" s="241">
        <v>5400000</v>
      </c>
      <c r="J90" s="241">
        <v>5000000</v>
      </c>
      <c r="K90" s="242">
        <v>9.08</v>
      </c>
      <c r="L90" s="242">
        <v>9.1959999999999997</v>
      </c>
      <c r="M90" s="242">
        <v>9.2799999999999994</v>
      </c>
    </row>
    <row r="91" spans="1:13" ht="12.95" customHeight="1" x14ac:dyDescent="0.25">
      <c r="A91" s="243">
        <v>17</v>
      </c>
      <c r="B91" s="237" t="s">
        <v>299</v>
      </c>
      <c r="C91" s="238">
        <v>40794</v>
      </c>
      <c r="D91" s="239">
        <v>364</v>
      </c>
      <c r="E91" s="238">
        <v>41158</v>
      </c>
      <c r="F91" s="240">
        <v>4</v>
      </c>
      <c r="G91" s="240">
        <v>3</v>
      </c>
      <c r="H91" s="241">
        <v>20000000</v>
      </c>
      <c r="I91" s="241">
        <v>32000000</v>
      </c>
      <c r="J91" s="241">
        <v>20000000</v>
      </c>
      <c r="K91" s="242">
        <v>8.82</v>
      </c>
      <c r="L91" s="242">
        <v>8.8659999999999997</v>
      </c>
      <c r="M91" s="242">
        <v>8.92</v>
      </c>
    </row>
    <row r="92" spans="1:13" ht="12.95" customHeight="1" x14ac:dyDescent="0.25">
      <c r="A92" s="243">
        <v>18</v>
      </c>
      <c r="B92" s="237" t="s">
        <v>300</v>
      </c>
      <c r="C92" s="238">
        <v>40822</v>
      </c>
      <c r="D92" s="239">
        <v>336</v>
      </c>
      <c r="E92" s="238">
        <v>41158</v>
      </c>
      <c r="F92" s="240">
        <v>4</v>
      </c>
      <c r="G92" s="240">
        <v>3</v>
      </c>
      <c r="H92" s="241">
        <v>20000000</v>
      </c>
      <c r="I92" s="241">
        <v>23000000</v>
      </c>
      <c r="J92" s="241">
        <v>20000000</v>
      </c>
      <c r="K92" s="242">
        <v>9.18</v>
      </c>
      <c r="L92" s="242">
        <v>9.3170000000000002</v>
      </c>
      <c r="M92" s="242">
        <v>9.58</v>
      </c>
    </row>
    <row r="93" spans="1:13" ht="12.95" customHeight="1" x14ac:dyDescent="0.25">
      <c r="A93" s="243">
        <v>1</v>
      </c>
      <c r="B93" s="237" t="s">
        <v>301</v>
      </c>
      <c r="C93" s="238">
        <v>40928</v>
      </c>
      <c r="D93" s="239">
        <v>363</v>
      </c>
      <c r="E93" s="238">
        <v>41291</v>
      </c>
      <c r="F93" s="240">
        <v>4</v>
      </c>
      <c r="G93" s="240">
        <v>2</v>
      </c>
      <c r="H93" s="241">
        <v>10000000</v>
      </c>
      <c r="I93" s="241">
        <v>20000000</v>
      </c>
      <c r="J93" s="241">
        <v>10000000</v>
      </c>
      <c r="K93" s="242">
        <v>7.9</v>
      </c>
      <c r="L93" s="242">
        <v>8.0310000000000006</v>
      </c>
      <c r="M93" s="242">
        <v>8.16</v>
      </c>
    </row>
    <row r="94" spans="1:13" ht="12.95" customHeight="1" x14ac:dyDescent="0.25">
      <c r="A94" s="243">
        <v>2</v>
      </c>
      <c r="B94" s="237" t="s">
        <v>301</v>
      </c>
      <c r="C94" s="238">
        <v>40948</v>
      </c>
      <c r="D94" s="239">
        <v>343</v>
      </c>
      <c r="E94" s="238">
        <v>41291</v>
      </c>
      <c r="F94" s="240">
        <v>3</v>
      </c>
      <c r="G94" s="240">
        <v>3</v>
      </c>
      <c r="H94" s="241">
        <v>10000000</v>
      </c>
      <c r="I94" s="241">
        <v>24000000</v>
      </c>
      <c r="J94" s="241">
        <v>10000000</v>
      </c>
      <c r="K94" s="242">
        <v>7.48</v>
      </c>
      <c r="L94" s="242">
        <v>7.5869999999999997</v>
      </c>
      <c r="M94" s="242">
        <v>7.7</v>
      </c>
    </row>
    <row r="95" spans="1:13" ht="12.95" customHeight="1" x14ac:dyDescent="0.25">
      <c r="A95" s="243">
        <v>3</v>
      </c>
      <c r="B95" s="237" t="s">
        <v>302</v>
      </c>
      <c r="C95" s="238">
        <v>40983</v>
      </c>
      <c r="D95" s="239">
        <v>364</v>
      </c>
      <c r="E95" s="238">
        <v>41347</v>
      </c>
      <c r="F95" s="240">
        <v>5</v>
      </c>
      <c r="G95" s="240">
        <v>2</v>
      </c>
      <c r="H95" s="241">
        <v>10000000</v>
      </c>
      <c r="I95" s="241">
        <v>27000000</v>
      </c>
      <c r="J95" s="241">
        <v>10000000</v>
      </c>
      <c r="K95" s="242">
        <v>6.84</v>
      </c>
      <c r="L95" s="242">
        <v>6.9059999999999997</v>
      </c>
      <c r="M95" s="242">
        <v>6.93</v>
      </c>
    </row>
    <row r="96" spans="1:13" ht="12.95" customHeight="1" x14ac:dyDescent="0.25">
      <c r="A96" s="243">
        <v>4</v>
      </c>
      <c r="B96" s="237" t="s">
        <v>302</v>
      </c>
      <c r="C96" s="238">
        <v>41011</v>
      </c>
      <c r="D96" s="239">
        <v>336</v>
      </c>
      <c r="E96" s="238">
        <v>41347</v>
      </c>
      <c r="F96" s="240">
        <v>6</v>
      </c>
      <c r="G96" s="240">
        <v>2</v>
      </c>
      <c r="H96" s="241">
        <v>10000000</v>
      </c>
      <c r="I96" s="241">
        <v>33000000</v>
      </c>
      <c r="J96" s="241">
        <v>10000000</v>
      </c>
      <c r="K96" s="242">
        <v>6.79</v>
      </c>
      <c r="L96" s="242">
        <v>6.84</v>
      </c>
      <c r="M96" s="242">
        <v>6.89</v>
      </c>
    </row>
    <row r="97" spans="1:13" ht="12.95" customHeight="1" x14ac:dyDescent="0.25">
      <c r="A97" s="243">
        <v>5</v>
      </c>
      <c r="B97" s="237" t="s">
        <v>303</v>
      </c>
      <c r="C97" s="238">
        <v>41053</v>
      </c>
      <c r="D97" s="239">
        <v>364</v>
      </c>
      <c r="E97" s="238">
        <v>41417</v>
      </c>
      <c r="F97" s="240">
        <v>4</v>
      </c>
      <c r="G97" s="240">
        <v>2</v>
      </c>
      <c r="H97" s="241">
        <v>10000000</v>
      </c>
      <c r="I97" s="241">
        <v>26000000</v>
      </c>
      <c r="J97" s="241">
        <v>10000000</v>
      </c>
      <c r="K97" s="242">
        <v>6.69</v>
      </c>
      <c r="L97" s="242">
        <v>6.7149999999999999</v>
      </c>
      <c r="M97" s="242">
        <v>6.77</v>
      </c>
    </row>
    <row r="98" spans="1:13" ht="12.95" customHeight="1" x14ac:dyDescent="0.25">
      <c r="A98" s="243">
        <v>6</v>
      </c>
      <c r="B98" s="237" t="s">
        <v>303</v>
      </c>
      <c r="C98" s="238">
        <v>41081</v>
      </c>
      <c r="D98" s="239">
        <v>336</v>
      </c>
      <c r="E98" s="238">
        <v>41417</v>
      </c>
      <c r="F98" s="240">
        <v>5</v>
      </c>
      <c r="G98" s="240">
        <v>3</v>
      </c>
      <c r="H98" s="241">
        <v>10000000</v>
      </c>
      <c r="I98" s="241">
        <v>27600000</v>
      </c>
      <c r="J98" s="241">
        <v>10000000</v>
      </c>
      <c r="K98" s="242">
        <v>6.64</v>
      </c>
      <c r="L98" s="242">
        <v>6.7640000000000002</v>
      </c>
      <c r="M98" s="242">
        <v>6.84</v>
      </c>
    </row>
    <row r="99" spans="1:13" ht="12.95" customHeight="1" x14ac:dyDescent="0.25">
      <c r="A99" s="243">
        <v>7</v>
      </c>
      <c r="B99" s="237" t="s">
        <v>304</v>
      </c>
      <c r="C99" s="238">
        <v>41109</v>
      </c>
      <c r="D99" s="239">
        <v>364</v>
      </c>
      <c r="E99" s="238">
        <v>41473</v>
      </c>
      <c r="F99" s="240">
        <v>6</v>
      </c>
      <c r="G99" s="240">
        <v>3</v>
      </c>
      <c r="H99" s="241">
        <v>10000000</v>
      </c>
      <c r="I99" s="241">
        <v>26000000</v>
      </c>
      <c r="J99" s="241">
        <v>10000000</v>
      </c>
      <c r="K99" s="242">
        <v>6.33</v>
      </c>
      <c r="L99" s="242">
        <v>6.4160000000000004</v>
      </c>
      <c r="M99" s="242">
        <v>6.5</v>
      </c>
    </row>
    <row r="100" spans="1:13" ht="12.95" customHeight="1" x14ac:dyDescent="0.25">
      <c r="A100" s="243">
        <v>8</v>
      </c>
      <c r="B100" s="237" t="s">
        <v>304</v>
      </c>
      <c r="C100" s="238">
        <v>41137</v>
      </c>
      <c r="D100" s="239">
        <v>336</v>
      </c>
      <c r="E100" s="238">
        <v>41473</v>
      </c>
      <c r="F100" s="240">
        <v>4</v>
      </c>
      <c r="G100" s="240">
        <v>3</v>
      </c>
      <c r="H100" s="241">
        <v>10000000</v>
      </c>
      <c r="I100" s="241">
        <v>23000000</v>
      </c>
      <c r="J100" s="241">
        <v>10000000</v>
      </c>
      <c r="K100" s="242">
        <v>6.41</v>
      </c>
      <c r="L100" s="242">
        <v>6.4569999999999999</v>
      </c>
      <c r="M100" s="242">
        <v>6.49</v>
      </c>
    </row>
    <row r="101" spans="1:13" ht="12.95" customHeight="1" x14ac:dyDescent="0.25">
      <c r="A101" s="243">
        <v>9</v>
      </c>
      <c r="B101" s="237" t="s">
        <v>304</v>
      </c>
      <c r="C101" s="238">
        <v>41165</v>
      </c>
      <c r="D101" s="239">
        <v>308</v>
      </c>
      <c r="E101" s="238">
        <v>41473</v>
      </c>
      <c r="F101" s="240">
        <v>5</v>
      </c>
      <c r="G101" s="240">
        <v>2</v>
      </c>
      <c r="H101" s="241">
        <v>10000000</v>
      </c>
      <c r="I101" s="241">
        <v>27000000</v>
      </c>
      <c r="J101" s="241">
        <v>10000000</v>
      </c>
      <c r="K101" s="242">
        <v>6.19</v>
      </c>
      <c r="L101" s="242">
        <v>6.242</v>
      </c>
      <c r="M101" s="242">
        <v>6.27</v>
      </c>
    </row>
    <row r="102" spans="1:13" ht="12.95" customHeight="1" x14ac:dyDescent="0.25">
      <c r="A102" s="243">
        <v>10</v>
      </c>
      <c r="B102" s="237" t="s">
        <v>305</v>
      </c>
      <c r="C102" s="238">
        <v>41221</v>
      </c>
      <c r="D102" s="239">
        <v>364</v>
      </c>
      <c r="E102" s="238">
        <v>41585</v>
      </c>
      <c r="F102" s="240">
        <v>4</v>
      </c>
      <c r="G102" s="240">
        <v>3</v>
      </c>
      <c r="H102" s="241">
        <v>5000000</v>
      </c>
      <c r="I102" s="241">
        <v>9020000</v>
      </c>
      <c r="J102" s="241">
        <v>5000000</v>
      </c>
      <c r="K102" s="242">
        <v>6.4</v>
      </c>
      <c r="L102" s="242">
        <v>6.5039999999999996</v>
      </c>
      <c r="M102" s="242">
        <v>6.65</v>
      </c>
    </row>
    <row r="103" spans="1:13" ht="12.95" customHeight="1" x14ac:dyDescent="0.25">
      <c r="A103" s="243">
        <v>11</v>
      </c>
      <c r="B103" s="237" t="s">
        <v>305</v>
      </c>
      <c r="C103" s="238">
        <v>41249</v>
      </c>
      <c r="D103" s="239">
        <v>336</v>
      </c>
      <c r="E103" s="238">
        <v>41585</v>
      </c>
      <c r="F103" s="240">
        <v>3</v>
      </c>
      <c r="G103" s="240">
        <v>3</v>
      </c>
      <c r="H103" s="241">
        <v>5000000</v>
      </c>
      <c r="I103" s="241">
        <v>7520000</v>
      </c>
      <c r="J103" s="241">
        <v>5000000</v>
      </c>
      <c r="K103" s="242">
        <v>6.15</v>
      </c>
      <c r="L103" s="242">
        <v>6.2830000000000004</v>
      </c>
      <c r="M103" s="242">
        <v>6.45</v>
      </c>
    </row>
    <row r="104" spans="1:13" ht="12.95" customHeight="1" x14ac:dyDescent="0.25">
      <c r="A104" s="243">
        <v>1</v>
      </c>
      <c r="B104" s="237" t="s">
        <v>306</v>
      </c>
      <c r="C104" s="238">
        <v>41291</v>
      </c>
      <c r="D104" s="239">
        <v>364</v>
      </c>
      <c r="E104" s="238">
        <v>41655</v>
      </c>
      <c r="F104" s="240">
        <v>3</v>
      </c>
      <c r="G104" s="240">
        <v>1</v>
      </c>
      <c r="H104" s="241">
        <v>10000000</v>
      </c>
      <c r="I104" s="241">
        <v>22000000</v>
      </c>
      <c r="J104" s="241">
        <v>10000000</v>
      </c>
      <c r="K104" s="242">
        <v>6.08</v>
      </c>
      <c r="L104" s="242">
        <v>6.09</v>
      </c>
      <c r="M104" s="242">
        <v>6.1</v>
      </c>
    </row>
    <row r="105" spans="1:13" ht="12.95" customHeight="1" x14ac:dyDescent="0.25">
      <c r="A105" s="243">
        <v>2</v>
      </c>
      <c r="B105" s="237" t="s">
        <v>306</v>
      </c>
      <c r="C105" s="238">
        <v>41319</v>
      </c>
      <c r="D105" s="239">
        <v>336</v>
      </c>
      <c r="E105" s="238">
        <v>41655</v>
      </c>
      <c r="F105" s="240">
        <v>5</v>
      </c>
      <c r="G105" s="240">
        <v>3</v>
      </c>
      <c r="H105" s="241">
        <v>15000000</v>
      </c>
      <c r="I105" s="241">
        <v>50500000</v>
      </c>
      <c r="J105" s="241">
        <v>15000000</v>
      </c>
      <c r="K105" s="242">
        <v>5.82</v>
      </c>
      <c r="L105" s="242">
        <v>5.8540000000000001</v>
      </c>
      <c r="M105" s="242">
        <v>6</v>
      </c>
    </row>
    <row r="106" spans="1:13" ht="12.95" customHeight="1" x14ac:dyDescent="0.25">
      <c r="A106" s="243">
        <v>3</v>
      </c>
      <c r="B106" s="237" t="s">
        <v>307</v>
      </c>
      <c r="C106" s="238">
        <v>41347</v>
      </c>
      <c r="D106" s="239">
        <v>364</v>
      </c>
      <c r="E106" s="238">
        <v>41711</v>
      </c>
      <c r="F106" s="240">
        <v>6</v>
      </c>
      <c r="G106" s="240">
        <v>2</v>
      </c>
      <c r="H106" s="241">
        <v>10000000</v>
      </c>
      <c r="I106" s="241">
        <v>29000000</v>
      </c>
      <c r="J106" s="241">
        <v>10000000</v>
      </c>
      <c r="K106" s="242">
        <v>5.4</v>
      </c>
      <c r="L106" s="242">
        <v>5.4379999999999997</v>
      </c>
      <c r="M106" s="242">
        <v>5.45</v>
      </c>
    </row>
    <row r="107" spans="1:13" ht="12.95" customHeight="1" x14ac:dyDescent="0.25">
      <c r="A107" s="243">
        <v>4</v>
      </c>
      <c r="B107" s="237" t="s">
        <v>307</v>
      </c>
      <c r="C107" s="238">
        <v>41375</v>
      </c>
      <c r="D107" s="239">
        <v>336</v>
      </c>
      <c r="E107" s="238">
        <v>41711</v>
      </c>
      <c r="F107" s="240">
        <v>3</v>
      </c>
      <c r="G107" s="240">
        <v>3</v>
      </c>
      <c r="H107" s="241">
        <v>10000000</v>
      </c>
      <c r="I107" s="241">
        <v>12500000</v>
      </c>
      <c r="J107" s="241">
        <v>10000000</v>
      </c>
      <c r="K107" s="242">
        <v>5.25</v>
      </c>
      <c r="L107" s="242">
        <v>5.6349999999999998</v>
      </c>
      <c r="M107" s="242">
        <v>5.95</v>
      </c>
    </row>
    <row r="108" spans="1:13" ht="12.95" customHeight="1" x14ac:dyDescent="0.25">
      <c r="A108" s="243">
        <v>5</v>
      </c>
      <c r="B108" s="237" t="s">
        <v>308</v>
      </c>
      <c r="C108" s="238">
        <v>41404</v>
      </c>
      <c r="D108" s="239">
        <v>363</v>
      </c>
      <c r="E108" s="238">
        <v>41767</v>
      </c>
      <c r="F108" s="240">
        <v>6</v>
      </c>
      <c r="G108" s="240">
        <v>4</v>
      </c>
      <c r="H108" s="241">
        <v>15000000</v>
      </c>
      <c r="I108" s="241">
        <v>43020000</v>
      </c>
      <c r="J108" s="241">
        <v>15000000</v>
      </c>
      <c r="K108" s="242">
        <v>5.88</v>
      </c>
      <c r="L108" s="242">
        <v>6.03</v>
      </c>
      <c r="M108" s="242">
        <v>6.2</v>
      </c>
    </row>
    <row r="109" spans="1:13" ht="12.95" customHeight="1" x14ac:dyDescent="0.25">
      <c r="A109" s="243">
        <v>6</v>
      </c>
      <c r="B109" s="237" t="s">
        <v>308</v>
      </c>
      <c r="C109" s="238">
        <v>41438</v>
      </c>
      <c r="D109" s="239">
        <v>329</v>
      </c>
      <c r="E109" s="238">
        <v>41767</v>
      </c>
      <c r="F109" s="240">
        <v>3</v>
      </c>
      <c r="G109" s="240">
        <v>1</v>
      </c>
      <c r="H109" s="241">
        <v>10000000</v>
      </c>
      <c r="I109" s="241">
        <v>24500000</v>
      </c>
      <c r="J109" s="241">
        <v>10000000</v>
      </c>
      <c r="K109" s="242">
        <v>5.53</v>
      </c>
      <c r="L109" s="242">
        <v>5.593</v>
      </c>
      <c r="M109" s="242">
        <v>5.78</v>
      </c>
    </row>
    <row r="110" spans="1:13" ht="12.95" customHeight="1" x14ac:dyDescent="0.25">
      <c r="A110" s="243">
        <v>7</v>
      </c>
      <c r="B110" s="237" t="s">
        <v>309</v>
      </c>
      <c r="C110" s="238">
        <v>41466</v>
      </c>
      <c r="D110" s="239">
        <v>364</v>
      </c>
      <c r="E110" s="238">
        <v>41830</v>
      </c>
      <c r="F110" s="240">
        <v>3</v>
      </c>
      <c r="G110" s="240">
        <v>2</v>
      </c>
      <c r="H110" s="241">
        <v>10000000</v>
      </c>
      <c r="I110" s="241">
        <v>18000000</v>
      </c>
      <c r="J110" s="241">
        <v>10000000</v>
      </c>
      <c r="K110" s="242">
        <v>5.15</v>
      </c>
      <c r="L110" s="242">
        <v>5.22</v>
      </c>
      <c r="M110" s="242">
        <v>5.25</v>
      </c>
    </row>
    <row r="111" spans="1:13" ht="12.95" customHeight="1" x14ac:dyDescent="0.25">
      <c r="A111" s="243">
        <v>8</v>
      </c>
      <c r="B111" s="237" t="s">
        <v>309</v>
      </c>
      <c r="C111" s="238">
        <v>41501</v>
      </c>
      <c r="D111" s="239">
        <v>329</v>
      </c>
      <c r="E111" s="238">
        <v>41830</v>
      </c>
      <c r="F111" s="240">
        <v>5</v>
      </c>
      <c r="G111" s="240">
        <v>3</v>
      </c>
      <c r="H111" s="241">
        <v>15000000</v>
      </c>
      <c r="I111" s="241">
        <v>35500000</v>
      </c>
      <c r="J111" s="241">
        <v>15000000</v>
      </c>
      <c r="K111" s="242">
        <v>4.8499999999999996</v>
      </c>
      <c r="L111" s="242">
        <v>4.95</v>
      </c>
      <c r="M111" s="242">
        <v>5</v>
      </c>
    </row>
    <row r="112" spans="1:13" ht="12.95" customHeight="1" x14ac:dyDescent="0.25">
      <c r="A112" s="243">
        <v>9</v>
      </c>
      <c r="B112" s="237" t="s">
        <v>310</v>
      </c>
      <c r="C112" s="238">
        <v>41529</v>
      </c>
      <c r="D112" s="239">
        <v>364</v>
      </c>
      <c r="E112" s="238">
        <v>41893</v>
      </c>
      <c r="F112" s="240">
        <v>5</v>
      </c>
      <c r="G112" s="240">
        <v>2</v>
      </c>
      <c r="H112" s="241">
        <v>10000000</v>
      </c>
      <c r="I112" s="241">
        <v>28500000</v>
      </c>
      <c r="J112" s="241">
        <v>10000000</v>
      </c>
      <c r="K112" s="242">
        <v>4.37</v>
      </c>
      <c r="L112" s="242">
        <v>4.4450000000000003</v>
      </c>
      <c r="M112" s="242">
        <v>4.54</v>
      </c>
    </row>
    <row r="113" spans="1:13" ht="12.95" customHeight="1" x14ac:dyDescent="0.25">
      <c r="A113" s="243">
        <v>10</v>
      </c>
      <c r="B113" s="237" t="s">
        <v>310</v>
      </c>
      <c r="C113" s="238">
        <v>41557</v>
      </c>
      <c r="D113" s="239">
        <v>336</v>
      </c>
      <c r="E113" s="238">
        <v>41893</v>
      </c>
      <c r="F113" s="240">
        <v>5</v>
      </c>
      <c r="G113" s="240">
        <v>2</v>
      </c>
      <c r="H113" s="241">
        <v>10000000</v>
      </c>
      <c r="I113" s="241">
        <v>22000000</v>
      </c>
      <c r="J113" s="241">
        <v>10000000</v>
      </c>
      <c r="K113" s="242">
        <v>4</v>
      </c>
      <c r="L113" s="242">
        <v>4.125</v>
      </c>
      <c r="M113" s="242">
        <v>4.25</v>
      </c>
    </row>
    <row r="114" spans="1:13" ht="12.95" customHeight="1" x14ac:dyDescent="0.25">
      <c r="A114" s="243">
        <v>11</v>
      </c>
      <c r="B114" s="237" t="s">
        <v>311</v>
      </c>
      <c r="C114" s="238">
        <v>41592</v>
      </c>
      <c r="D114" s="239">
        <v>364</v>
      </c>
      <c r="E114" s="238">
        <v>41956</v>
      </c>
      <c r="F114" s="240">
        <v>3</v>
      </c>
      <c r="G114" s="240">
        <v>3</v>
      </c>
      <c r="H114" s="241">
        <v>15000000</v>
      </c>
      <c r="I114" s="241">
        <v>20750000</v>
      </c>
      <c r="J114" s="241">
        <v>15000000</v>
      </c>
      <c r="K114" s="242">
        <v>4.1900000000000004</v>
      </c>
      <c r="L114" s="242">
        <v>4.2450000000000001</v>
      </c>
      <c r="M114" s="242">
        <v>4.3</v>
      </c>
    </row>
    <row r="115" spans="1:13" ht="12.95" customHeight="1" x14ac:dyDescent="0.25">
      <c r="A115" s="243">
        <v>12</v>
      </c>
      <c r="B115" s="237" t="s">
        <v>311</v>
      </c>
      <c r="C115" s="238">
        <v>41620</v>
      </c>
      <c r="D115" s="239">
        <v>336</v>
      </c>
      <c r="E115" s="238">
        <v>41956</v>
      </c>
      <c r="F115" s="240">
        <v>4</v>
      </c>
      <c r="G115" s="240">
        <v>3</v>
      </c>
      <c r="H115" s="241">
        <v>10000000</v>
      </c>
      <c r="I115" s="241">
        <v>13100000</v>
      </c>
      <c r="J115" s="241">
        <v>10000000</v>
      </c>
      <c r="K115" s="242">
        <v>4.18</v>
      </c>
      <c r="L115" s="242">
        <v>4.298</v>
      </c>
      <c r="M115" s="242">
        <v>4.3499999999999996</v>
      </c>
    </row>
    <row r="116" spans="1:13" ht="12.95" customHeight="1" x14ac:dyDescent="0.25">
      <c r="A116" s="243">
        <v>1</v>
      </c>
      <c r="B116" s="237" t="s">
        <v>312</v>
      </c>
      <c r="C116" s="238">
        <v>41648</v>
      </c>
      <c r="D116" s="239">
        <v>364</v>
      </c>
      <c r="E116" s="238">
        <v>42012</v>
      </c>
      <c r="F116" s="240">
        <v>4</v>
      </c>
      <c r="G116" s="240">
        <v>4</v>
      </c>
      <c r="H116" s="241">
        <v>50000000</v>
      </c>
      <c r="I116" s="241">
        <v>55000000</v>
      </c>
      <c r="J116" s="241">
        <v>50000000</v>
      </c>
      <c r="K116" s="242">
        <v>4.3099999999999996</v>
      </c>
      <c r="L116" s="242">
        <v>4.8010000000000002</v>
      </c>
      <c r="M116" s="242">
        <v>5.9</v>
      </c>
    </row>
    <row r="117" spans="1:13" ht="12.95" customHeight="1" x14ac:dyDescent="0.25">
      <c r="A117" s="243">
        <v>2</v>
      </c>
      <c r="B117" s="237" t="s">
        <v>313</v>
      </c>
      <c r="C117" s="238">
        <v>41662</v>
      </c>
      <c r="D117" s="239">
        <v>364</v>
      </c>
      <c r="E117" s="238">
        <v>42026</v>
      </c>
      <c r="F117" s="240">
        <v>4</v>
      </c>
      <c r="G117" s="240">
        <v>4</v>
      </c>
      <c r="H117" s="241">
        <v>40000000</v>
      </c>
      <c r="I117" s="241">
        <v>50300000</v>
      </c>
      <c r="J117" s="241">
        <v>40000000</v>
      </c>
      <c r="K117" s="242">
        <v>4.79</v>
      </c>
      <c r="L117" s="242">
        <v>5.7560000000000002</v>
      </c>
      <c r="M117" s="242">
        <v>5.85</v>
      </c>
    </row>
    <row r="118" spans="1:13" ht="12.95" customHeight="1" x14ac:dyDescent="0.25">
      <c r="A118" s="243">
        <v>3</v>
      </c>
      <c r="B118" s="237" t="s">
        <v>314</v>
      </c>
      <c r="C118" s="238">
        <v>41690</v>
      </c>
      <c r="D118" s="239">
        <v>364</v>
      </c>
      <c r="E118" s="238">
        <v>42054</v>
      </c>
      <c r="F118" s="240">
        <v>4</v>
      </c>
      <c r="G118" s="240">
        <v>3</v>
      </c>
      <c r="H118" s="241">
        <v>30000000</v>
      </c>
      <c r="I118" s="241">
        <v>34200000</v>
      </c>
      <c r="J118" s="241">
        <v>29200000</v>
      </c>
      <c r="K118" s="242">
        <v>5.73</v>
      </c>
      <c r="L118" s="242">
        <v>6.3319999999999999</v>
      </c>
      <c r="M118" s="242">
        <v>6.86</v>
      </c>
    </row>
    <row r="119" spans="1:13" ht="12.95" customHeight="1" x14ac:dyDescent="0.25">
      <c r="A119" s="243">
        <v>4</v>
      </c>
      <c r="B119" s="237" t="s">
        <v>314</v>
      </c>
      <c r="C119" s="238">
        <v>41718</v>
      </c>
      <c r="D119" s="239">
        <v>336</v>
      </c>
      <c r="E119" s="238">
        <v>42054</v>
      </c>
      <c r="F119" s="240">
        <v>4</v>
      </c>
      <c r="G119" s="240">
        <v>3</v>
      </c>
      <c r="H119" s="241">
        <v>30000000</v>
      </c>
      <c r="I119" s="241">
        <v>58500000</v>
      </c>
      <c r="J119" s="241">
        <v>30000000</v>
      </c>
      <c r="K119" s="242">
        <v>6.24</v>
      </c>
      <c r="L119" s="242">
        <v>6.6619999999999999</v>
      </c>
      <c r="M119" s="242">
        <v>7.24</v>
      </c>
    </row>
    <row r="120" spans="1:13" ht="12.95" customHeight="1" x14ac:dyDescent="0.25">
      <c r="A120" s="243">
        <v>5</v>
      </c>
      <c r="B120" s="237" t="s">
        <v>315</v>
      </c>
      <c r="C120" s="238">
        <v>41732</v>
      </c>
      <c r="D120" s="239">
        <v>364</v>
      </c>
      <c r="E120" s="238">
        <v>42096</v>
      </c>
      <c r="F120" s="240">
        <v>5</v>
      </c>
      <c r="G120" s="240">
        <v>3</v>
      </c>
      <c r="H120" s="241">
        <v>30000000</v>
      </c>
      <c r="I120" s="241">
        <v>70000000</v>
      </c>
      <c r="J120" s="241">
        <v>30000000</v>
      </c>
      <c r="K120" s="242">
        <v>6.58</v>
      </c>
      <c r="L120" s="242">
        <v>6.8319999999999999</v>
      </c>
      <c r="M120" s="242">
        <v>7.1</v>
      </c>
    </row>
    <row r="121" spans="1:13" ht="12.95" customHeight="1" x14ac:dyDescent="0.25">
      <c r="A121" s="243">
        <v>6</v>
      </c>
      <c r="B121" s="237" t="s">
        <v>315</v>
      </c>
      <c r="C121" s="238">
        <v>41753</v>
      </c>
      <c r="D121" s="239">
        <v>343</v>
      </c>
      <c r="E121" s="238">
        <v>42096</v>
      </c>
      <c r="F121" s="240">
        <v>7</v>
      </c>
      <c r="G121" s="240">
        <v>4</v>
      </c>
      <c r="H121" s="241">
        <v>30000000</v>
      </c>
      <c r="I121" s="241">
        <v>51000000</v>
      </c>
      <c r="J121" s="241">
        <v>30000000</v>
      </c>
      <c r="K121" s="242">
        <v>6.57</v>
      </c>
      <c r="L121" s="242">
        <v>6.8949999999999996</v>
      </c>
      <c r="M121" s="242">
        <v>6.99</v>
      </c>
    </row>
    <row r="122" spans="1:13" ht="12.95" customHeight="1" x14ac:dyDescent="0.25">
      <c r="A122" s="243">
        <v>7</v>
      </c>
      <c r="B122" s="237" t="s">
        <v>316</v>
      </c>
      <c r="C122" s="238">
        <v>41781</v>
      </c>
      <c r="D122" s="239">
        <v>364</v>
      </c>
      <c r="E122" s="238">
        <v>42145</v>
      </c>
      <c r="F122" s="240">
        <v>7</v>
      </c>
      <c r="G122" s="240">
        <v>4</v>
      </c>
      <c r="H122" s="241">
        <v>30000000</v>
      </c>
      <c r="I122" s="241">
        <v>54500000</v>
      </c>
      <c r="J122" s="241">
        <v>30000000</v>
      </c>
      <c r="K122" s="242">
        <v>6.6</v>
      </c>
      <c r="L122" s="242">
        <v>6.7709999999999999</v>
      </c>
      <c r="M122" s="242">
        <v>6.82</v>
      </c>
    </row>
    <row r="123" spans="1:13" ht="12.95" customHeight="1" x14ac:dyDescent="0.25">
      <c r="A123" s="243">
        <v>8</v>
      </c>
      <c r="B123" s="237" t="s">
        <v>316</v>
      </c>
      <c r="C123" s="238">
        <v>41809</v>
      </c>
      <c r="D123" s="239">
        <v>336</v>
      </c>
      <c r="E123" s="238">
        <v>42145</v>
      </c>
      <c r="F123" s="240">
        <v>9</v>
      </c>
      <c r="G123" s="240">
        <v>7</v>
      </c>
      <c r="H123" s="241">
        <v>30000000</v>
      </c>
      <c r="I123" s="241">
        <v>72200000</v>
      </c>
      <c r="J123" s="241">
        <v>30000000</v>
      </c>
      <c r="K123" s="242">
        <v>6.45</v>
      </c>
      <c r="L123" s="242">
        <v>6.5780000000000003</v>
      </c>
      <c r="M123" s="242">
        <v>6.67</v>
      </c>
    </row>
    <row r="124" spans="1:13" ht="12.95" customHeight="1" x14ac:dyDescent="0.25">
      <c r="A124" s="243">
        <v>9</v>
      </c>
      <c r="B124" s="237" t="s">
        <v>317</v>
      </c>
      <c r="C124" s="238">
        <v>41823</v>
      </c>
      <c r="D124" s="239">
        <v>364</v>
      </c>
      <c r="E124" s="238">
        <v>42187</v>
      </c>
      <c r="F124" s="240">
        <v>7</v>
      </c>
      <c r="G124" s="240">
        <v>4</v>
      </c>
      <c r="H124" s="241">
        <v>30000000</v>
      </c>
      <c r="I124" s="241">
        <v>72500000</v>
      </c>
      <c r="J124" s="241">
        <v>30000000</v>
      </c>
      <c r="K124" s="242">
        <v>6.29</v>
      </c>
      <c r="L124" s="242">
        <v>6.4029999999999996</v>
      </c>
      <c r="M124" s="242">
        <v>6.52</v>
      </c>
    </row>
    <row r="125" spans="1:13" ht="12.95" customHeight="1" x14ac:dyDescent="0.25">
      <c r="A125" s="243">
        <v>10</v>
      </c>
      <c r="B125" s="237" t="s">
        <v>317</v>
      </c>
      <c r="C125" s="238">
        <v>41851</v>
      </c>
      <c r="D125" s="239">
        <v>336</v>
      </c>
      <c r="E125" s="238">
        <v>42187</v>
      </c>
      <c r="F125" s="240">
        <v>6</v>
      </c>
      <c r="G125" s="240">
        <v>5</v>
      </c>
      <c r="H125" s="241">
        <v>30000000</v>
      </c>
      <c r="I125" s="241">
        <v>46000000</v>
      </c>
      <c r="J125" s="241">
        <v>30000000</v>
      </c>
      <c r="K125" s="242">
        <v>6</v>
      </c>
      <c r="L125" s="242">
        <v>6.2469999999999999</v>
      </c>
      <c r="M125" s="242">
        <v>6.32</v>
      </c>
    </row>
    <row r="126" spans="1:13" ht="12.95" customHeight="1" x14ac:dyDescent="0.25">
      <c r="A126" s="243">
        <v>11</v>
      </c>
      <c r="B126" s="237" t="s">
        <v>318</v>
      </c>
      <c r="C126" s="238">
        <v>41872</v>
      </c>
      <c r="D126" s="239">
        <v>364</v>
      </c>
      <c r="E126" s="238">
        <v>42236</v>
      </c>
      <c r="F126" s="240">
        <v>6</v>
      </c>
      <c r="G126" s="240">
        <v>5</v>
      </c>
      <c r="H126" s="241">
        <v>10000000</v>
      </c>
      <c r="I126" s="241">
        <v>25000000</v>
      </c>
      <c r="J126" s="241">
        <v>10000000</v>
      </c>
      <c r="K126" s="242">
        <v>5.92</v>
      </c>
      <c r="L126" s="242">
        <v>6.0069999999999997</v>
      </c>
      <c r="M126" s="242">
        <v>6.09</v>
      </c>
    </row>
    <row r="127" spans="1:13" ht="12.95" customHeight="1" x14ac:dyDescent="0.25">
      <c r="A127" s="243">
        <v>12</v>
      </c>
      <c r="B127" s="237" t="s">
        <v>318</v>
      </c>
      <c r="C127" s="238">
        <v>41899</v>
      </c>
      <c r="D127" s="239">
        <v>336</v>
      </c>
      <c r="E127" s="238">
        <v>42236</v>
      </c>
      <c r="F127" s="240">
        <v>6</v>
      </c>
      <c r="G127" s="240">
        <v>2</v>
      </c>
      <c r="H127" s="241">
        <v>20000000</v>
      </c>
      <c r="I127" s="241">
        <v>30000000</v>
      </c>
      <c r="J127" s="241">
        <v>20000000</v>
      </c>
      <c r="K127" s="242">
        <v>5.75</v>
      </c>
      <c r="L127" s="242">
        <v>5.8019999999999996</v>
      </c>
      <c r="M127" s="242">
        <v>5.82</v>
      </c>
    </row>
    <row r="128" spans="1:13" ht="12.95" customHeight="1" x14ac:dyDescent="0.25">
      <c r="A128" s="243">
        <v>13</v>
      </c>
      <c r="B128" s="237" t="s">
        <v>319</v>
      </c>
      <c r="C128" s="238">
        <v>41963</v>
      </c>
      <c r="D128" s="239">
        <v>364</v>
      </c>
      <c r="E128" s="238">
        <v>42327</v>
      </c>
      <c r="F128" s="240">
        <v>6</v>
      </c>
      <c r="G128" s="240">
        <v>3</v>
      </c>
      <c r="H128" s="241">
        <v>15000000</v>
      </c>
      <c r="I128" s="241">
        <v>33250000</v>
      </c>
      <c r="J128" s="241">
        <v>15000000</v>
      </c>
      <c r="K128" s="242">
        <v>5.56</v>
      </c>
      <c r="L128" s="242">
        <v>5.6660000000000004</v>
      </c>
      <c r="M128" s="242">
        <v>5.68</v>
      </c>
    </row>
    <row r="129" spans="1:13" ht="12.95" customHeight="1" x14ac:dyDescent="0.25">
      <c r="A129" s="243">
        <v>14</v>
      </c>
      <c r="B129" s="237" t="s">
        <v>319</v>
      </c>
      <c r="C129" s="238">
        <v>41998</v>
      </c>
      <c r="D129" s="239">
        <v>329</v>
      </c>
      <c r="E129" s="238">
        <v>42327</v>
      </c>
      <c r="F129" s="240">
        <v>4</v>
      </c>
      <c r="G129" s="240">
        <v>4</v>
      </c>
      <c r="H129" s="241">
        <v>20000000</v>
      </c>
      <c r="I129" s="241">
        <v>29500000</v>
      </c>
      <c r="J129" s="241">
        <v>20000000</v>
      </c>
      <c r="K129" s="242">
        <v>5.5</v>
      </c>
      <c r="L129" s="242">
        <v>5.9660000000000002</v>
      </c>
      <c r="M129" s="242">
        <v>6.5</v>
      </c>
    </row>
    <row r="130" spans="1:13" ht="12.95" customHeight="1" x14ac:dyDescent="0.25">
      <c r="A130" s="243">
        <v>1</v>
      </c>
      <c r="B130" s="237" t="s">
        <v>320</v>
      </c>
      <c r="C130" s="238">
        <v>42012</v>
      </c>
      <c r="D130" s="239">
        <v>364</v>
      </c>
      <c r="E130" s="238">
        <v>42376</v>
      </c>
      <c r="F130" s="240">
        <v>5</v>
      </c>
      <c r="G130" s="240">
        <v>3</v>
      </c>
      <c r="H130" s="241">
        <v>50000000</v>
      </c>
      <c r="I130" s="241">
        <v>103500000</v>
      </c>
      <c r="J130" s="241">
        <v>50000000</v>
      </c>
      <c r="K130" s="242">
        <v>5.9</v>
      </c>
      <c r="L130" s="242">
        <v>5.9349999999999996</v>
      </c>
      <c r="M130" s="242">
        <v>5.99</v>
      </c>
    </row>
    <row r="131" spans="1:13" ht="12.95" customHeight="1" x14ac:dyDescent="0.25">
      <c r="A131" s="243">
        <v>2</v>
      </c>
      <c r="B131" s="237" t="s">
        <v>320</v>
      </c>
      <c r="C131" s="238">
        <v>42026</v>
      </c>
      <c r="D131" s="239">
        <v>350</v>
      </c>
      <c r="E131" s="238">
        <v>42376</v>
      </c>
      <c r="F131" s="240">
        <v>6</v>
      </c>
      <c r="G131" s="240">
        <v>4</v>
      </c>
      <c r="H131" s="241">
        <v>40000000</v>
      </c>
      <c r="I131" s="241">
        <v>69796000</v>
      </c>
      <c r="J131" s="241">
        <v>40000000</v>
      </c>
      <c r="K131" s="242">
        <v>5.74</v>
      </c>
      <c r="L131" s="242">
        <v>5.7969999999999997</v>
      </c>
      <c r="M131" s="242">
        <v>5.9</v>
      </c>
    </row>
    <row r="132" spans="1:13" ht="12.95" customHeight="1" x14ac:dyDescent="0.25">
      <c r="A132" s="243">
        <v>3</v>
      </c>
      <c r="B132" s="237" t="s">
        <v>321</v>
      </c>
      <c r="C132" s="238">
        <v>42054</v>
      </c>
      <c r="D132" s="239">
        <v>364</v>
      </c>
      <c r="E132" s="238">
        <v>42418</v>
      </c>
      <c r="F132" s="240">
        <v>5</v>
      </c>
      <c r="G132" s="240">
        <v>3</v>
      </c>
      <c r="H132" s="241">
        <v>50000000</v>
      </c>
      <c r="I132" s="241">
        <v>122500000</v>
      </c>
      <c r="J132" s="241">
        <v>50000000</v>
      </c>
      <c r="K132" s="242">
        <v>6.01</v>
      </c>
      <c r="L132" s="242">
        <v>6.1050000000000004</v>
      </c>
      <c r="M132" s="242">
        <v>6.18</v>
      </c>
    </row>
    <row r="133" spans="1:13" ht="12.95" customHeight="1" x14ac:dyDescent="0.25">
      <c r="A133" s="243">
        <v>4</v>
      </c>
      <c r="B133" s="237" t="s">
        <v>321</v>
      </c>
      <c r="C133" s="238">
        <v>42068</v>
      </c>
      <c r="D133" s="239">
        <v>350</v>
      </c>
      <c r="E133" s="238">
        <v>42418</v>
      </c>
      <c r="F133" s="240">
        <v>4</v>
      </c>
      <c r="G133" s="240">
        <v>4</v>
      </c>
      <c r="H133" s="241">
        <v>40000000</v>
      </c>
      <c r="I133" s="241">
        <v>43500000</v>
      </c>
      <c r="J133" s="241">
        <v>40000000</v>
      </c>
      <c r="K133" s="242">
        <v>5.95</v>
      </c>
      <c r="L133" s="242">
        <v>6.2489999999999997</v>
      </c>
      <c r="M133" s="242">
        <v>6.4790000000000001</v>
      </c>
    </row>
    <row r="134" spans="1:13" ht="12.95" customHeight="1" x14ac:dyDescent="0.25">
      <c r="A134" s="243">
        <v>5</v>
      </c>
      <c r="B134" s="237" t="s">
        <v>322</v>
      </c>
      <c r="C134" s="238">
        <v>42096</v>
      </c>
      <c r="D134" s="239">
        <v>364</v>
      </c>
      <c r="E134" s="238">
        <v>42460</v>
      </c>
      <c r="F134" s="240">
        <v>7</v>
      </c>
      <c r="G134" s="240">
        <v>5</v>
      </c>
      <c r="H134" s="241">
        <v>30000000</v>
      </c>
      <c r="I134" s="241">
        <v>79500000</v>
      </c>
      <c r="J134" s="241">
        <v>30000000</v>
      </c>
      <c r="K134" s="242">
        <v>6.11</v>
      </c>
      <c r="L134" s="242">
        <v>6.2869999999999999</v>
      </c>
      <c r="M134" s="242">
        <v>6.45</v>
      </c>
    </row>
    <row r="135" spans="1:13" ht="12.95" customHeight="1" x14ac:dyDescent="0.25">
      <c r="A135" s="243">
        <v>6</v>
      </c>
      <c r="B135" s="237" t="s">
        <v>322</v>
      </c>
      <c r="C135" s="238">
        <v>42124</v>
      </c>
      <c r="D135" s="239">
        <v>336</v>
      </c>
      <c r="E135" s="238">
        <v>42460</v>
      </c>
      <c r="F135" s="240">
        <v>5</v>
      </c>
      <c r="G135" s="240">
        <v>4</v>
      </c>
      <c r="H135" s="241">
        <v>20000000</v>
      </c>
      <c r="I135" s="241">
        <v>44000000</v>
      </c>
      <c r="J135" s="241">
        <v>20000000</v>
      </c>
      <c r="K135" s="242">
        <v>6.37</v>
      </c>
      <c r="L135" s="242">
        <v>6.4690000000000003</v>
      </c>
      <c r="M135" s="242">
        <v>6.6</v>
      </c>
    </row>
    <row r="136" spans="1:13" ht="12.95" customHeight="1" x14ac:dyDescent="0.25">
      <c r="A136" s="243">
        <v>7</v>
      </c>
      <c r="B136" s="237" t="s">
        <v>323</v>
      </c>
      <c r="C136" s="238">
        <v>42145</v>
      </c>
      <c r="D136" s="239">
        <v>364</v>
      </c>
      <c r="E136" s="238">
        <v>42509</v>
      </c>
      <c r="F136" s="240">
        <v>4</v>
      </c>
      <c r="G136" s="240">
        <v>4</v>
      </c>
      <c r="H136" s="241">
        <v>40000000</v>
      </c>
      <c r="I136" s="241">
        <v>43500000</v>
      </c>
      <c r="J136" s="241">
        <v>40000000</v>
      </c>
      <c r="K136" s="242">
        <v>6.95</v>
      </c>
      <c r="L136" s="242">
        <v>8.1850000000000005</v>
      </c>
      <c r="M136" s="242">
        <v>8.4499999999999993</v>
      </c>
    </row>
    <row r="137" spans="1:13" ht="12.95" customHeight="1" x14ac:dyDescent="0.25">
      <c r="A137" s="243">
        <v>8</v>
      </c>
      <c r="B137" s="237" t="s">
        <v>323</v>
      </c>
      <c r="C137" s="238">
        <v>42166</v>
      </c>
      <c r="D137" s="239">
        <v>343</v>
      </c>
      <c r="E137" s="238">
        <v>42509</v>
      </c>
      <c r="F137" s="240">
        <v>6</v>
      </c>
      <c r="G137" s="240">
        <v>5</v>
      </c>
      <c r="H137" s="241">
        <v>20000000</v>
      </c>
      <c r="I137" s="241">
        <v>38000000</v>
      </c>
      <c r="J137" s="241">
        <v>20000000</v>
      </c>
      <c r="K137" s="242">
        <v>7</v>
      </c>
      <c r="L137" s="242">
        <v>8.6590000000000007</v>
      </c>
      <c r="M137" s="242">
        <v>8.99</v>
      </c>
    </row>
    <row r="138" spans="1:13" ht="12.95" customHeight="1" x14ac:dyDescent="0.25">
      <c r="A138" s="243">
        <v>9</v>
      </c>
      <c r="B138" s="237" t="s">
        <v>324</v>
      </c>
      <c r="C138" s="238">
        <v>42187</v>
      </c>
      <c r="D138" s="239">
        <v>364</v>
      </c>
      <c r="E138" s="238">
        <v>42551</v>
      </c>
      <c r="F138" s="240">
        <v>3</v>
      </c>
      <c r="G138" s="240">
        <v>3</v>
      </c>
      <c r="H138" s="241">
        <v>40000000</v>
      </c>
      <c r="I138" s="241">
        <v>39000000</v>
      </c>
      <c r="J138" s="241">
        <v>39000000</v>
      </c>
      <c r="K138" s="242">
        <v>9.11</v>
      </c>
      <c r="L138" s="242">
        <v>9.5039999999999996</v>
      </c>
      <c r="M138" s="242">
        <v>10.4</v>
      </c>
    </row>
    <row r="139" spans="1:13" ht="12.95" customHeight="1" x14ac:dyDescent="0.25">
      <c r="A139" s="243">
        <v>10</v>
      </c>
      <c r="B139" s="237" t="s">
        <v>324</v>
      </c>
      <c r="C139" s="238">
        <v>42215</v>
      </c>
      <c r="D139" s="239">
        <v>336</v>
      </c>
      <c r="E139" s="238">
        <v>42551</v>
      </c>
      <c r="F139" s="240">
        <v>5</v>
      </c>
      <c r="G139" s="240">
        <v>5</v>
      </c>
      <c r="H139" s="241">
        <v>30000000</v>
      </c>
      <c r="I139" s="241">
        <v>49500000</v>
      </c>
      <c r="J139" s="241">
        <v>30000000</v>
      </c>
      <c r="K139" s="242">
        <v>9.15</v>
      </c>
      <c r="L139" s="242">
        <v>9.6910000000000007</v>
      </c>
      <c r="M139" s="242">
        <v>10.75</v>
      </c>
    </row>
    <row r="140" spans="1:13" ht="12.95" customHeight="1" x14ac:dyDescent="0.25">
      <c r="A140" s="243">
        <v>11</v>
      </c>
      <c r="B140" s="237" t="s">
        <v>325</v>
      </c>
      <c r="C140" s="238">
        <v>42236</v>
      </c>
      <c r="D140" s="239">
        <v>364</v>
      </c>
      <c r="E140" s="238">
        <v>42600</v>
      </c>
      <c r="F140" s="240">
        <v>4</v>
      </c>
      <c r="G140" s="240">
        <v>2</v>
      </c>
      <c r="H140" s="241">
        <v>20000000</v>
      </c>
      <c r="I140" s="241">
        <v>53500000</v>
      </c>
      <c r="J140" s="241">
        <v>20000000</v>
      </c>
      <c r="K140" s="242">
        <v>9.75</v>
      </c>
      <c r="L140" s="242">
        <v>9.9749999999999996</v>
      </c>
      <c r="M140" s="242">
        <v>10.25</v>
      </c>
    </row>
    <row r="141" spans="1:13" ht="12.95" customHeight="1" x14ac:dyDescent="0.25">
      <c r="A141" s="243">
        <v>12</v>
      </c>
      <c r="B141" s="237" t="s">
        <v>325</v>
      </c>
      <c r="C141" s="238">
        <v>42257</v>
      </c>
      <c r="D141" s="239">
        <v>343</v>
      </c>
      <c r="E141" s="238">
        <v>42600</v>
      </c>
      <c r="F141" s="240">
        <v>4</v>
      </c>
      <c r="G141" s="240">
        <v>4</v>
      </c>
      <c r="H141" s="241">
        <v>10000000</v>
      </c>
      <c r="I141" s="241">
        <v>25010000</v>
      </c>
      <c r="J141" s="241">
        <v>10000000</v>
      </c>
      <c r="K141" s="242">
        <v>9.98</v>
      </c>
      <c r="L141" s="242">
        <v>10.282</v>
      </c>
      <c r="M141" s="242">
        <v>10.68</v>
      </c>
    </row>
    <row r="142" spans="1:13" ht="12.95" customHeight="1" x14ac:dyDescent="0.25">
      <c r="A142" s="243">
        <v>13</v>
      </c>
      <c r="B142" s="237" t="s">
        <v>326</v>
      </c>
      <c r="C142" s="238">
        <v>42292</v>
      </c>
      <c r="D142" s="239">
        <v>364</v>
      </c>
      <c r="E142" s="238">
        <v>42656</v>
      </c>
      <c r="F142" s="240">
        <v>4</v>
      </c>
      <c r="G142" s="240">
        <v>2</v>
      </c>
      <c r="H142" s="241">
        <v>10000000</v>
      </c>
      <c r="I142" s="241">
        <v>21000000</v>
      </c>
      <c r="J142" s="241">
        <v>10000000</v>
      </c>
      <c r="K142" s="242">
        <v>10.95</v>
      </c>
      <c r="L142" s="242">
        <v>11.2</v>
      </c>
      <c r="M142" s="242">
        <v>11.95</v>
      </c>
    </row>
    <row r="143" spans="1:13" ht="12.95" customHeight="1" x14ac:dyDescent="0.25">
      <c r="A143" s="243">
        <v>14</v>
      </c>
      <c r="B143" s="237" t="s">
        <v>326</v>
      </c>
      <c r="C143" s="238">
        <v>42320</v>
      </c>
      <c r="D143" s="239">
        <v>336</v>
      </c>
      <c r="E143" s="238">
        <v>42656</v>
      </c>
      <c r="F143" s="240">
        <v>5</v>
      </c>
      <c r="G143" s="240">
        <v>3</v>
      </c>
      <c r="H143" s="241">
        <v>10000000</v>
      </c>
      <c r="I143" s="241">
        <v>27500000</v>
      </c>
      <c r="J143" s="241">
        <v>10000000</v>
      </c>
      <c r="K143" s="242">
        <v>11</v>
      </c>
      <c r="L143" s="242">
        <v>11.506</v>
      </c>
      <c r="M143" s="242">
        <v>11.83</v>
      </c>
    </row>
    <row r="144" spans="1:13" ht="12.95" customHeight="1" x14ac:dyDescent="0.25">
      <c r="A144" s="243">
        <v>1</v>
      </c>
      <c r="B144" s="237" t="s">
        <v>327</v>
      </c>
      <c r="C144" s="238">
        <v>42377</v>
      </c>
      <c r="D144" s="239">
        <v>363</v>
      </c>
      <c r="E144" s="238">
        <v>42740</v>
      </c>
      <c r="F144" s="240">
        <v>4</v>
      </c>
      <c r="G144" s="240">
        <v>4</v>
      </c>
      <c r="H144" s="241">
        <v>40000000</v>
      </c>
      <c r="I144" s="241">
        <v>43000000</v>
      </c>
      <c r="J144" s="241">
        <v>40000000</v>
      </c>
      <c r="K144" s="242">
        <v>11.25</v>
      </c>
      <c r="L144" s="242">
        <v>11.468999999999999</v>
      </c>
      <c r="M144" s="242">
        <v>13.28</v>
      </c>
    </row>
    <row r="145" spans="1:13" ht="12.95" customHeight="1" x14ac:dyDescent="0.25">
      <c r="A145" s="243">
        <v>2</v>
      </c>
      <c r="B145" s="237" t="s">
        <v>328</v>
      </c>
      <c r="C145" s="238">
        <v>42397</v>
      </c>
      <c r="D145" s="239">
        <v>364</v>
      </c>
      <c r="E145" s="238">
        <v>42761</v>
      </c>
      <c r="F145" s="240">
        <v>6</v>
      </c>
      <c r="G145" s="240">
        <v>3</v>
      </c>
      <c r="H145" s="241">
        <v>40000000</v>
      </c>
      <c r="I145" s="241">
        <v>92389000</v>
      </c>
      <c r="J145" s="241">
        <v>40000000</v>
      </c>
      <c r="K145" s="242">
        <v>11.2</v>
      </c>
      <c r="L145" s="242">
        <v>11.79</v>
      </c>
      <c r="M145" s="242">
        <v>12.45</v>
      </c>
    </row>
    <row r="146" spans="1:13" ht="12.95" customHeight="1" x14ac:dyDescent="0.25">
      <c r="A146" s="243">
        <v>3</v>
      </c>
      <c r="B146" s="237" t="s">
        <v>328</v>
      </c>
      <c r="C146" s="238">
        <v>42418</v>
      </c>
      <c r="D146" s="239">
        <v>343</v>
      </c>
      <c r="E146" s="238">
        <v>42761</v>
      </c>
      <c r="F146" s="240">
        <v>7</v>
      </c>
      <c r="G146" s="240">
        <v>5</v>
      </c>
      <c r="H146" s="241">
        <v>45000000</v>
      </c>
      <c r="I146" s="241">
        <v>133750000</v>
      </c>
      <c r="J146" s="241">
        <v>45000000</v>
      </c>
      <c r="K146" s="242">
        <v>11.3</v>
      </c>
      <c r="L146" s="242">
        <v>11.654999999999999</v>
      </c>
      <c r="M146" s="242">
        <v>11.82</v>
      </c>
    </row>
    <row r="147" spans="1:13" ht="12.95" customHeight="1" x14ac:dyDescent="0.25">
      <c r="A147" s="243">
        <v>4</v>
      </c>
      <c r="B147" s="237" t="s">
        <v>329</v>
      </c>
      <c r="C147" s="238">
        <v>42433</v>
      </c>
      <c r="D147" s="239">
        <v>363</v>
      </c>
      <c r="E147" s="238">
        <v>42796</v>
      </c>
      <c r="F147" s="240">
        <v>7</v>
      </c>
      <c r="G147" s="240">
        <v>3</v>
      </c>
      <c r="H147" s="241">
        <v>40000000</v>
      </c>
      <c r="I147" s="241">
        <v>105200000</v>
      </c>
      <c r="J147" s="241">
        <v>40000000</v>
      </c>
      <c r="K147" s="242">
        <v>11.22</v>
      </c>
      <c r="L147" s="242">
        <v>11.263999999999999</v>
      </c>
      <c r="M147" s="242">
        <v>11.44</v>
      </c>
    </row>
    <row r="148" spans="1:13" ht="12.95" customHeight="1" x14ac:dyDescent="0.25">
      <c r="A148" s="243">
        <v>5</v>
      </c>
      <c r="B148" s="237" t="s">
        <v>329</v>
      </c>
      <c r="C148" s="238">
        <v>42460</v>
      </c>
      <c r="D148" s="239">
        <v>336</v>
      </c>
      <c r="E148" s="238">
        <v>42796</v>
      </c>
      <c r="F148" s="240">
        <v>9</v>
      </c>
      <c r="G148" s="240">
        <v>4</v>
      </c>
      <c r="H148" s="241">
        <v>40000000</v>
      </c>
      <c r="I148" s="241">
        <v>143500000</v>
      </c>
      <c r="J148" s="241">
        <v>40000000</v>
      </c>
      <c r="K148" s="242">
        <v>10</v>
      </c>
      <c r="L148" s="242">
        <v>10.289</v>
      </c>
      <c r="M148" s="242">
        <v>10.45</v>
      </c>
    </row>
    <row r="149" spans="1:13" ht="12.95" customHeight="1" x14ac:dyDescent="0.25">
      <c r="A149" s="243">
        <v>6</v>
      </c>
      <c r="B149" s="237" t="s">
        <v>330</v>
      </c>
      <c r="C149" s="238">
        <v>42481</v>
      </c>
      <c r="D149" s="239">
        <v>364</v>
      </c>
      <c r="E149" s="238">
        <v>42845</v>
      </c>
      <c r="F149" s="240">
        <v>8</v>
      </c>
      <c r="G149" s="240">
        <v>4</v>
      </c>
      <c r="H149" s="241">
        <v>30000000</v>
      </c>
      <c r="I149" s="241">
        <v>90000000</v>
      </c>
      <c r="J149" s="241">
        <v>30000000</v>
      </c>
      <c r="K149" s="242">
        <v>9.0500000000000007</v>
      </c>
      <c r="L149" s="242">
        <v>9.3249999999999993</v>
      </c>
      <c r="M149" s="242">
        <v>9.5500000000000007</v>
      </c>
    </row>
    <row r="150" spans="1:13" ht="12.95" customHeight="1" x14ac:dyDescent="0.25">
      <c r="A150" s="243">
        <v>7</v>
      </c>
      <c r="B150" s="237" t="s">
        <v>330</v>
      </c>
      <c r="C150" s="238">
        <v>42509</v>
      </c>
      <c r="D150" s="239">
        <v>336</v>
      </c>
      <c r="E150" s="238">
        <v>42845</v>
      </c>
      <c r="F150" s="240">
        <v>9</v>
      </c>
      <c r="G150" s="240">
        <v>2</v>
      </c>
      <c r="H150" s="241">
        <v>45000000</v>
      </c>
      <c r="I150" s="241">
        <v>144385000</v>
      </c>
      <c r="J150" s="241">
        <v>45000000</v>
      </c>
      <c r="K150" s="242">
        <v>7.85</v>
      </c>
      <c r="L150" s="242">
        <v>7.9859999999999998</v>
      </c>
      <c r="M150" s="242">
        <v>8.11</v>
      </c>
    </row>
    <row r="151" spans="1:13" ht="12.95" customHeight="1" x14ac:dyDescent="0.25">
      <c r="A151" s="243">
        <v>8</v>
      </c>
      <c r="B151" s="237" t="s">
        <v>331</v>
      </c>
      <c r="C151" s="238">
        <v>42523</v>
      </c>
      <c r="D151" s="239">
        <v>364</v>
      </c>
      <c r="E151" s="238">
        <v>42887</v>
      </c>
      <c r="F151" s="240">
        <v>8</v>
      </c>
      <c r="G151" s="240">
        <v>3</v>
      </c>
      <c r="H151" s="241">
        <v>25000000</v>
      </c>
      <c r="I151" s="241">
        <v>91750000</v>
      </c>
      <c r="J151" s="241">
        <v>25000000</v>
      </c>
      <c r="K151" s="242">
        <v>7</v>
      </c>
      <c r="L151" s="242">
        <v>7.1920000000000002</v>
      </c>
      <c r="M151" s="242">
        <v>7.35</v>
      </c>
    </row>
    <row r="152" spans="1:13" ht="12.95" customHeight="1" x14ac:dyDescent="0.25">
      <c r="A152" s="243">
        <v>9</v>
      </c>
      <c r="B152" s="237" t="s">
        <v>331</v>
      </c>
      <c r="C152" s="238">
        <v>42551</v>
      </c>
      <c r="D152" s="239">
        <v>336</v>
      </c>
      <c r="E152" s="238">
        <v>42887</v>
      </c>
      <c r="F152" s="240">
        <v>5</v>
      </c>
      <c r="G152" s="240">
        <v>5</v>
      </c>
      <c r="H152" s="241">
        <v>75000000</v>
      </c>
      <c r="I152" s="241">
        <v>177406000</v>
      </c>
      <c r="J152" s="241">
        <v>75000000</v>
      </c>
      <c r="K152" s="242">
        <v>7</v>
      </c>
      <c r="L152" s="242">
        <v>7.181</v>
      </c>
      <c r="M152" s="242">
        <v>7.29</v>
      </c>
    </row>
    <row r="153" spans="1:13" ht="12.95" customHeight="1" x14ac:dyDescent="0.25">
      <c r="A153" s="243">
        <v>10</v>
      </c>
      <c r="B153" s="237" t="s">
        <v>332</v>
      </c>
      <c r="C153" s="238">
        <v>42565</v>
      </c>
      <c r="D153" s="239">
        <v>364</v>
      </c>
      <c r="E153" s="238">
        <v>42929</v>
      </c>
      <c r="F153" s="240">
        <v>9</v>
      </c>
      <c r="G153" s="240">
        <v>5</v>
      </c>
      <c r="H153" s="241">
        <v>45000000</v>
      </c>
      <c r="I153" s="241">
        <v>153125000</v>
      </c>
      <c r="J153" s="241">
        <v>45000000</v>
      </c>
      <c r="K153" s="242">
        <v>6.49</v>
      </c>
      <c r="L153" s="242">
        <v>6.7880000000000003</v>
      </c>
      <c r="M153" s="242">
        <v>7.09</v>
      </c>
    </row>
    <row r="154" spans="1:13" ht="12.95" customHeight="1" x14ac:dyDescent="0.25">
      <c r="A154" s="243">
        <v>11</v>
      </c>
      <c r="B154" s="237" t="s">
        <v>332</v>
      </c>
      <c r="C154" s="238">
        <v>42579</v>
      </c>
      <c r="D154" s="239">
        <v>350</v>
      </c>
      <c r="E154" s="238">
        <v>42929</v>
      </c>
      <c r="F154" s="240">
        <v>7</v>
      </c>
      <c r="G154" s="240">
        <v>2</v>
      </c>
      <c r="H154" s="241">
        <v>30000000</v>
      </c>
      <c r="I154" s="241">
        <v>91000000</v>
      </c>
      <c r="J154" s="241">
        <v>30000000</v>
      </c>
      <c r="K154" s="242">
        <v>6.55</v>
      </c>
      <c r="L154" s="242">
        <v>6.5979999999999999</v>
      </c>
      <c r="M154" s="242">
        <v>6.67</v>
      </c>
    </row>
    <row r="155" spans="1:13" ht="12.95" customHeight="1" x14ac:dyDescent="0.25">
      <c r="A155" s="243">
        <v>12</v>
      </c>
      <c r="B155" s="237" t="s">
        <v>333</v>
      </c>
      <c r="C155" s="238">
        <v>42593</v>
      </c>
      <c r="D155" s="239">
        <v>364</v>
      </c>
      <c r="E155" s="238">
        <v>42957</v>
      </c>
      <c r="F155" s="240">
        <v>9</v>
      </c>
      <c r="G155" s="240">
        <v>4</v>
      </c>
      <c r="H155" s="241">
        <v>45000000</v>
      </c>
      <c r="I155" s="241">
        <v>129500000</v>
      </c>
      <c r="J155" s="241">
        <v>45000000</v>
      </c>
      <c r="K155" s="242">
        <v>6.56</v>
      </c>
      <c r="L155" s="242">
        <v>6.6130000000000004</v>
      </c>
      <c r="M155" s="242">
        <v>6.67</v>
      </c>
    </row>
    <row r="156" spans="1:13" ht="12.95" customHeight="1" x14ac:dyDescent="0.25">
      <c r="A156" s="243">
        <v>13</v>
      </c>
      <c r="B156" s="237" t="s">
        <v>333</v>
      </c>
      <c r="C156" s="238">
        <v>42607</v>
      </c>
      <c r="D156" s="239">
        <v>350</v>
      </c>
      <c r="E156" s="238">
        <v>42957</v>
      </c>
      <c r="F156" s="240">
        <v>7</v>
      </c>
      <c r="G156" s="240">
        <v>4</v>
      </c>
      <c r="H156" s="241">
        <v>40000000</v>
      </c>
      <c r="I156" s="241">
        <v>117000000</v>
      </c>
      <c r="J156" s="241">
        <v>40000000</v>
      </c>
      <c r="K156" s="242">
        <v>6.4</v>
      </c>
      <c r="L156" s="242">
        <v>6.5110000000000001</v>
      </c>
      <c r="M156" s="242">
        <v>6.6</v>
      </c>
    </row>
    <row r="157" spans="1:13" ht="12.95" customHeight="1" x14ac:dyDescent="0.25">
      <c r="A157" s="243">
        <v>14</v>
      </c>
      <c r="B157" s="237" t="s">
        <v>334</v>
      </c>
      <c r="C157" s="238">
        <v>42656</v>
      </c>
      <c r="D157" s="239">
        <v>364</v>
      </c>
      <c r="E157" s="238">
        <v>43020</v>
      </c>
      <c r="F157" s="240">
        <v>5</v>
      </c>
      <c r="G157" s="240">
        <v>3</v>
      </c>
      <c r="H157" s="241">
        <v>10000000</v>
      </c>
      <c r="I157" s="241">
        <v>26000000</v>
      </c>
      <c r="J157" s="241">
        <v>10000000</v>
      </c>
      <c r="K157" s="242">
        <v>6.51</v>
      </c>
      <c r="L157" s="242">
        <v>6.56</v>
      </c>
      <c r="M157" s="242">
        <v>6.6</v>
      </c>
    </row>
    <row r="158" spans="1:13" ht="12.95" customHeight="1" x14ac:dyDescent="0.25">
      <c r="A158" s="243">
        <v>15</v>
      </c>
      <c r="B158" s="237" t="s">
        <v>335</v>
      </c>
      <c r="C158" s="238">
        <v>42670</v>
      </c>
      <c r="D158" s="239">
        <v>364</v>
      </c>
      <c r="E158" s="238">
        <v>43034</v>
      </c>
      <c r="F158" s="240">
        <v>5</v>
      </c>
      <c r="G158" s="240">
        <v>4</v>
      </c>
      <c r="H158" s="241">
        <v>50000000</v>
      </c>
      <c r="I158" s="241">
        <v>84500000</v>
      </c>
      <c r="J158" s="241">
        <v>50000000</v>
      </c>
      <c r="K158" s="242">
        <v>6.52</v>
      </c>
      <c r="L158" s="242">
        <v>6.8659999999999997</v>
      </c>
      <c r="M158" s="242">
        <v>6.95</v>
      </c>
    </row>
    <row r="159" spans="1:13" ht="12.95" customHeight="1" x14ac:dyDescent="0.25">
      <c r="A159" s="243">
        <v>16</v>
      </c>
      <c r="B159" s="237" t="s">
        <v>336</v>
      </c>
      <c r="C159" s="238">
        <v>42684</v>
      </c>
      <c r="D159" s="239">
        <v>364</v>
      </c>
      <c r="E159" s="238">
        <v>43048</v>
      </c>
      <c r="F159" s="240">
        <v>3</v>
      </c>
      <c r="G159" s="240">
        <v>3</v>
      </c>
      <c r="H159" s="241">
        <v>50000000</v>
      </c>
      <c r="I159" s="241">
        <v>33000000</v>
      </c>
      <c r="J159" s="241">
        <v>33000000</v>
      </c>
      <c r="K159" s="242">
        <v>6.85</v>
      </c>
      <c r="L159" s="242">
        <v>7.05</v>
      </c>
      <c r="M159" s="242">
        <v>7.25</v>
      </c>
    </row>
    <row r="160" spans="1:13" ht="12.95" customHeight="1" x14ac:dyDescent="0.25">
      <c r="A160" s="243">
        <v>1</v>
      </c>
      <c r="B160" s="237" t="s">
        <v>337</v>
      </c>
      <c r="C160" s="238">
        <v>42740</v>
      </c>
      <c r="D160" s="239">
        <v>364</v>
      </c>
      <c r="E160" s="238">
        <v>43104</v>
      </c>
      <c r="F160" s="240">
        <v>5</v>
      </c>
      <c r="G160" s="240">
        <v>4</v>
      </c>
      <c r="H160" s="241">
        <v>40000000</v>
      </c>
      <c r="I160" s="241">
        <v>84000000</v>
      </c>
      <c r="J160" s="241">
        <v>40000000</v>
      </c>
      <c r="K160" s="242">
        <v>7.3</v>
      </c>
      <c r="L160" s="242">
        <v>7.51</v>
      </c>
      <c r="M160" s="242">
        <v>7.65</v>
      </c>
    </row>
    <row r="161" spans="1:13" ht="12.95" customHeight="1" x14ac:dyDescent="0.25">
      <c r="A161" s="243">
        <v>2</v>
      </c>
      <c r="B161" s="237" t="s">
        <v>338</v>
      </c>
      <c r="C161" s="238">
        <v>42747</v>
      </c>
      <c r="D161" s="239">
        <v>182</v>
      </c>
      <c r="E161" s="238">
        <v>42929</v>
      </c>
      <c r="F161" s="240">
        <v>8</v>
      </c>
      <c r="G161" s="240">
        <v>5</v>
      </c>
      <c r="H161" s="241">
        <v>20000000</v>
      </c>
      <c r="I161" s="241">
        <v>56000000</v>
      </c>
      <c r="J161" s="241">
        <v>20000000</v>
      </c>
      <c r="K161" s="242">
        <v>6.91</v>
      </c>
      <c r="L161" s="242">
        <v>6.968</v>
      </c>
      <c r="M161" s="242">
        <v>7</v>
      </c>
    </row>
    <row r="162" spans="1:13" ht="12.95" customHeight="1" x14ac:dyDescent="0.25">
      <c r="A162" s="243">
        <v>3</v>
      </c>
      <c r="B162" s="237" t="s">
        <v>339</v>
      </c>
      <c r="C162" s="238">
        <v>42755</v>
      </c>
      <c r="D162" s="239">
        <v>363</v>
      </c>
      <c r="E162" s="238">
        <v>43118</v>
      </c>
      <c r="F162" s="240">
        <v>8</v>
      </c>
      <c r="G162" s="240">
        <v>8</v>
      </c>
      <c r="H162" s="241">
        <v>40000000</v>
      </c>
      <c r="I162" s="241">
        <v>88500000</v>
      </c>
      <c r="J162" s="241">
        <v>40000000</v>
      </c>
      <c r="K162" s="242">
        <v>7.25</v>
      </c>
      <c r="L162" s="242">
        <v>7.6230000000000002</v>
      </c>
      <c r="M162" s="242">
        <v>7.73</v>
      </c>
    </row>
    <row r="163" spans="1:13" ht="12.95" customHeight="1" x14ac:dyDescent="0.25">
      <c r="A163" s="243">
        <v>4</v>
      </c>
      <c r="B163" s="237" t="s">
        <v>340</v>
      </c>
      <c r="C163" s="238">
        <v>42768</v>
      </c>
      <c r="D163" s="239">
        <v>364</v>
      </c>
      <c r="E163" s="238">
        <v>43132</v>
      </c>
      <c r="F163" s="240">
        <v>8</v>
      </c>
      <c r="G163" s="240">
        <v>6</v>
      </c>
      <c r="H163" s="241">
        <v>40000000</v>
      </c>
      <c r="I163" s="241">
        <v>110330000</v>
      </c>
      <c r="J163" s="241">
        <v>40000000</v>
      </c>
      <c r="K163" s="242">
        <v>7.4</v>
      </c>
      <c r="L163" s="242">
        <v>7.7350000000000003</v>
      </c>
      <c r="M163" s="242">
        <v>7.88</v>
      </c>
    </row>
    <row r="164" spans="1:13" ht="12.95" customHeight="1" x14ac:dyDescent="0.25">
      <c r="A164" s="243">
        <v>5</v>
      </c>
      <c r="B164" s="237" t="s">
        <v>341</v>
      </c>
      <c r="C164" s="238">
        <v>42775</v>
      </c>
      <c r="D164" s="239">
        <v>182</v>
      </c>
      <c r="E164" s="238">
        <v>42957</v>
      </c>
      <c r="F164" s="240">
        <v>5</v>
      </c>
      <c r="G164" s="240">
        <v>3</v>
      </c>
      <c r="H164" s="241">
        <v>20000000</v>
      </c>
      <c r="I164" s="241">
        <v>52000000</v>
      </c>
      <c r="J164" s="241">
        <v>20000000</v>
      </c>
      <c r="K164" s="242">
        <v>6.99</v>
      </c>
      <c r="L164" s="242">
        <v>7.04</v>
      </c>
      <c r="M164" s="242">
        <v>7.1</v>
      </c>
    </row>
    <row r="165" spans="1:13" ht="12.95" customHeight="1" x14ac:dyDescent="0.25">
      <c r="A165" s="243">
        <v>6</v>
      </c>
      <c r="B165" s="237" t="s">
        <v>342</v>
      </c>
      <c r="C165" s="238">
        <v>42796</v>
      </c>
      <c r="D165" s="239">
        <v>364</v>
      </c>
      <c r="E165" s="238">
        <v>43160</v>
      </c>
      <c r="F165" s="240">
        <v>6</v>
      </c>
      <c r="G165" s="240">
        <v>5</v>
      </c>
      <c r="H165" s="241">
        <v>50000000</v>
      </c>
      <c r="I165" s="241">
        <v>105500000</v>
      </c>
      <c r="J165" s="241">
        <v>50000000</v>
      </c>
      <c r="K165" s="242">
        <v>7.55</v>
      </c>
      <c r="L165" s="242">
        <v>7.7880000000000003</v>
      </c>
      <c r="M165" s="242">
        <v>7.85</v>
      </c>
    </row>
    <row r="166" spans="1:13" ht="12.95" customHeight="1" x14ac:dyDescent="0.25">
      <c r="A166" s="243">
        <v>7</v>
      </c>
      <c r="B166" s="237" t="s">
        <v>344</v>
      </c>
      <c r="C166" s="238">
        <v>42803</v>
      </c>
      <c r="D166" s="239">
        <v>182</v>
      </c>
      <c r="E166" s="238">
        <v>42985</v>
      </c>
      <c r="F166" s="240">
        <v>5</v>
      </c>
      <c r="G166" s="240">
        <v>2</v>
      </c>
      <c r="H166" s="241">
        <v>20000000</v>
      </c>
      <c r="I166" s="241">
        <v>61000000</v>
      </c>
      <c r="J166" s="241">
        <v>20000000</v>
      </c>
      <c r="K166" s="242">
        <v>7.05</v>
      </c>
      <c r="L166" s="242">
        <v>7.1280000000000001</v>
      </c>
      <c r="M166" s="242">
        <v>7.2</v>
      </c>
    </row>
    <row r="167" spans="1:13" ht="12.95" customHeight="1" x14ac:dyDescent="0.25">
      <c r="A167" s="243">
        <v>8</v>
      </c>
      <c r="B167" s="237" t="s">
        <v>345</v>
      </c>
      <c r="C167" s="238">
        <v>42831</v>
      </c>
      <c r="D167" s="239">
        <v>364</v>
      </c>
      <c r="E167" s="238">
        <v>43195</v>
      </c>
      <c r="F167" s="240">
        <v>6</v>
      </c>
      <c r="G167" s="240">
        <v>3</v>
      </c>
      <c r="H167" s="241">
        <v>45000000</v>
      </c>
      <c r="I167" s="241">
        <v>78500000</v>
      </c>
      <c r="J167" s="241">
        <v>45000000</v>
      </c>
      <c r="K167" s="242">
        <v>7.3</v>
      </c>
      <c r="L167" s="242">
        <v>7.6539999999999999</v>
      </c>
      <c r="M167" s="242">
        <v>7.68</v>
      </c>
    </row>
    <row r="168" spans="1:13" ht="12.95" customHeight="1" x14ac:dyDescent="0.25">
      <c r="A168" s="243">
        <v>9</v>
      </c>
      <c r="B168" s="237" t="s">
        <v>346</v>
      </c>
      <c r="C168" s="238">
        <v>42838</v>
      </c>
      <c r="D168" s="239">
        <v>182</v>
      </c>
      <c r="E168" s="238">
        <v>43020</v>
      </c>
      <c r="F168" s="240">
        <v>7</v>
      </c>
      <c r="G168" s="240">
        <v>4</v>
      </c>
      <c r="H168" s="241">
        <v>20000000</v>
      </c>
      <c r="I168" s="241">
        <v>43000000</v>
      </c>
      <c r="J168" s="241">
        <v>20000000</v>
      </c>
      <c r="K168" s="242">
        <v>6.91</v>
      </c>
      <c r="L168" s="242">
        <v>6.9710000000000001</v>
      </c>
      <c r="M168" s="242">
        <v>7.1</v>
      </c>
    </row>
    <row r="169" spans="1:13" ht="12.95" customHeight="1" x14ac:dyDescent="0.25">
      <c r="A169" s="243">
        <v>10</v>
      </c>
      <c r="B169" s="237" t="s">
        <v>347</v>
      </c>
      <c r="C169" s="238">
        <v>42859</v>
      </c>
      <c r="D169" s="239">
        <v>364</v>
      </c>
      <c r="E169" s="238">
        <v>43223</v>
      </c>
      <c r="F169" s="240">
        <v>6</v>
      </c>
      <c r="G169" s="240">
        <v>4</v>
      </c>
      <c r="H169" s="241">
        <v>40000000</v>
      </c>
      <c r="I169" s="241">
        <v>93500000</v>
      </c>
      <c r="J169" s="241">
        <v>40000000</v>
      </c>
      <c r="K169" s="242">
        <v>7.3</v>
      </c>
      <c r="L169" s="242">
        <v>7.5519999999999996</v>
      </c>
      <c r="M169" s="242">
        <v>7.68</v>
      </c>
    </row>
    <row r="170" spans="1:13" ht="12.95" customHeight="1" x14ac:dyDescent="0.25">
      <c r="A170" s="243">
        <v>11</v>
      </c>
      <c r="B170" s="237" t="s">
        <v>348</v>
      </c>
      <c r="C170" s="238">
        <v>42866</v>
      </c>
      <c r="D170" s="239">
        <v>182</v>
      </c>
      <c r="E170" s="238">
        <v>43048</v>
      </c>
      <c r="F170" s="240">
        <v>4</v>
      </c>
      <c r="G170" s="240">
        <v>3</v>
      </c>
      <c r="H170" s="241">
        <v>20000000</v>
      </c>
      <c r="I170" s="241">
        <v>48000000</v>
      </c>
      <c r="J170" s="241">
        <v>20000000</v>
      </c>
      <c r="K170" s="242">
        <v>7.05</v>
      </c>
      <c r="L170" s="242">
        <v>7.1429999999999998</v>
      </c>
      <c r="M170" s="242">
        <v>7.22</v>
      </c>
    </row>
    <row r="171" spans="1:13" ht="12.95" customHeight="1" x14ac:dyDescent="0.25">
      <c r="A171" s="243">
        <v>12</v>
      </c>
      <c r="B171" s="237" t="s">
        <v>349</v>
      </c>
      <c r="C171" s="238">
        <v>42894</v>
      </c>
      <c r="D171" s="239">
        <v>364</v>
      </c>
      <c r="E171" s="238">
        <v>43258</v>
      </c>
      <c r="F171" s="240">
        <v>7</v>
      </c>
      <c r="G171" s="240">
        <v>6</v>
      </c>
      <c r="H171" s="241">
        <v>50000000</v>
      </c>
      <c r="I171" s="241">
        <v>127524000</v>
      </c>
      <c r="J171" s="241">
        <v>50000000</v>
      </c>
      <c r="K171" s="242">
        <v>7.35</v>
      </c>
      <c r="L171" s="242">
        <v>7.4470000000000001</v>
      </c>
      <c r="M171" s="242">
        <v>7.55</v>
      </c>
    </row>
    <row r="172" spans="1:13" ht="12.95" customHeight="1" x14ac:dyDescent="0.25">
      <c r="A172" s="243">
        <v>13</v>
      </c>
      <c r="B172" s="237" t="s">
        <v>350</v>
      </c>
      <c r="C172" s="238">
        <v>42901</v>
      </c>
      <c r="D172" s="239">
        <v>182</v>
      </c>
      <c r="E172" s="238">
        <v>43083</v>
      </c>
      <c r="F172" s="240">
        <v>7</v>
      </c>
      <c r="G172" s="240">
        <v>4</v>
      </c>
      <c r="H172" s="241">
        <v>20000000</v>
      </c>
      <c r="I172" s="241">
        <v>49500000</v>
      </c>
      <c r="J172" s="241">
        <v>20000000</v>
      </c>
      <c r="K172" s="242">
        <v>7.12</v>
      </c>
      <c r="L172" s="242">
        <v>7.1669999999999998</v>
      </c>
      <c r="M172" s="242">
        <v>7.21</v>
      </c>
    </row>
    <row r="173" spans="1:13" ht="12.95" customHeight="1" x14ac:dyDescent="0.25">
      <c r="A173" s="243">
        <v>14</v>
      </c>
      <c r="B173" s="237" t="s">
        <v>351</v>
      </c>
      <c r="C173" s="238">
        <v>42908</v>
      </c>
      <c r="D173" s="239">
        <v>364</v>
      </c>
      <c r="E173" s="238">
        <v>43272</v>
      </c>
      <c r="F173" s="240">
        <v>7</v>
      </c>
      <c r="G173" s="240">
        <v>6</v>
      </c>
      <c r="H173" s="241">
        <v>50000000</v>
      </c>
      <c r="I173" s="241">
        <v>129000000</v>
      </c>
      <c r="J173" s="241">
        <v>50000000</v>
      </c>
      <c r="K173" s="242">
        <v>7.25</v>
      </c>
      <c r="L173" s="242">
        <v>7.383</v>
      </c>
      <c r="M173" s="242">
        <v>7.41</v>
      </c>
    </row>
    <row r="174" spans="1:13" ht="12.95" customHeight="1" x14ac:dyDescent="0.25">
      <c r="A174" s="243">
        <v>15</v>
      </c>
      <c r="B174" s="237" t="s">
        <v>352</v>
      </c>
      <c r="C174" s="238">
        <v>42922</v>
      </c>
      <c r="D174" s="239">
        <v>364</v>
      </c>
      <c r="E174" s="238">
        <v>43286</v>
      </c>
      <c r="F174" s="240">
        <v>7</v>
      </c>
      <c r="G174" s="240">
        <v>6</v>
      </c>
      <c r="H174" s="241">
        <v>50000000</v>
      </c>
      <c r="I174" s="241">
        <v>128000000</v>
      </c>
      <c r="J174" s="241">
        <v>50000000</v>
      </c>
      <c r="K174" s="242">
        <v>7.23</v>
      </c>
      <c r="L174" s="242">
        <v>7.282</v>
      </c>
      <c r="M174" s="242">
        <v>7.35</v>
      </c>
    </row>
    <row r="175" spans="1:13" ht="12.95" customHeight="1" x14ac:dyDescent="0.25">
      <c r="A175" s="243">
        <v>16</v>
      </c>
      <c r="B175" s="237" t="s">
        <v>353</v>
      </c>
      <c r="C175" s="238">
        <v>42929</v>
      </c>
      <c r="D175" s="239">
        <v>182</v>
      </c>
      <c r="E175" s="238">
        <v>43111</v>
      </c>
      <c r="F175" s="240">
        <v>5</v>
      </c>
      <c r="G175" s="240">
        <v>4</v>
      </c>
      <c r="H175" s="241">
        <v>20000000</v>
      </c>
      <c r="I175" s="241">
        <v>45000000</v>
      </c>
      <c r="J175" s="241">
        <v>20000000</v>
      </c>
      <c r="K175" s="242">
        <v>7.1</v>
      </c>
      <c r="L175" s="242">
        <v>7.1920000000000002</v>
      </c>
      <c r="M175" s="242">
        <v>7.23</v>
      </c>
    </row>
    <row r="176" spans="1:13" ht="12.95" customHeight="1" x14ac:dyDescent="0.25">
      <c r="A176" s="243">
        <v>17</v>
      </c>
      <c r="B176" s="237" t="s">
        <v>354</v>
      </c>
      <c r="C176" s="238">
        <v>42936</v>
      </c>
      <c r="D176" s="239">
        <v>364</v>
      </c>
      <c r="E176" s="238">
        <v>43300</v>
      </c>
      <c r="F176" s="240">
        <v>9</v>
      </c>
      <c r="G176" s="240">
        <v>8</v>
      </c>
      <c r="H176" s="241">
        <v>50000000</v>
      </c>
      <c r="I176" s="241">
        <v>139500000</v>
      </c>
      <c r="J176" s="241">
        <v>50000000</v>
      </c>
      <c r="K176" s="242">
        <v>7.19</v>
      </c>
      <c r="L176" s="242">
        <v>7.2220000000000004</v>
      </c>
      <c r="M176" s="242">
        <v>7.28</v>
      </c>
    </row>
    <row r="177" spans="1:13" ht="12.95" customHeight="1" x14ac:dyDescent="0.25">
      <c r="A177" s="243">
        <v>18</v>
      </c>
      <c r="B177" s="237" t="s">
        <v>355</v>
      </c>
      <c r="C177" s="238">
        <v>42950</v>
      </c>
      <c r="D177" s="239">
        <v>364</v>
      </c>
      <c r="E177" s="238">
        <v>43314</v>
      </c>
      <c r="F177" s="240">
        <v>8</v>
      </c>
      <c r="G177" s="240">
        <v>7</v>
      </c>
      <c r="H177" s="241">
        <v>40000000</v>
      </c>
      <c r="I177" s="241">
        <v>125800000</v>
      </c>
      <c r="J177" s="241">
        <v>40000000</v>
      </c>
      <c r="K177" s="242">
        <v>7.17</v>
      </c>
      <c r="L177" s="242">
        <v>7.194</v>
      </c>
      <c r="M177" s="242">
        <v>7.21</v>
      </c>
    </row>
    <row r="178" spans="1:13" ht="12.95" customHeight="1" x14ac:dyDescent="0.25">
      <c r="A178" s="243">
        <v>19</v>
      </c>
      <c r="B178" s="237" t="s">
        <v>356</v>
      </c>
      <c r="C178" s="238">
        <v>42957</v>
      </c>
      <c r="D178" s="239">
        <v>182</v>
      </c>
      <c r="E178" s="238">
        <v>43139</v>
      </c>
      <c r="F178" s="240">
        <v>6</v>
      </c>
      <c r="G178" s="240">
        <v>6</v>
      </c>
      <c r="H178" s="241">
        <v>20000000</v>
      </c>
      <c r="I178" s="241">
        <v>44860000</v>
      </c>
      <c r="J178" s="241">
        <v>20000000</v>
      </c>
      <c r="K178" s="242">
        <v>7.05</v>
      </c>
      <c r="L178" s="242">
        <v>7.1260000000000003</v>
      </c>
      <c r="M178" s="242">
        <v>7.19</v>
      </c>
    </row>
    <row r="179" spans="1:13" ht="12.95" customHeight="1" x14ac:dyDescent="0.25">
      <c r="A179" s="243">
        <v>20</v>
      </c>
      <c r="B179" s="237" t="s">
        <v>357</v>
      </c>
      <c r="C179" s="238">
        <v>42985</v>
      </c>
      <c r="D179" s="239">
        <v>364</v>
      </c>
      <c r="E179" s="238">
        <v>43349</v>
      </c>
      <c r="F179" s="240">
        <v>7</v>
      </c>
      <c r="G179" s="240">
        <v>5</v>
      </c>
      <c r="H179" s="241">
        <v>20000000</v>
      </c>
      <c r="I179" s="241">
        <v>66000000</v>
      </c>
      <c r="J179" s="241">
        <v>20000000</v>
      </c>
      <c r="K179" s="242">
        <v>7.15</v>
      </c>
      <c r="L179" s="242">
        <v>7.16</v>
      </c>
      <c r="M179" s="242">
        <v>7.18</v>
      </c>
    </row>
    <row r="180" spans="1:13" ht="12.95" customHeight="1" x14ac:dyDescent="0.25">
      <c r="A180" s="243">
        <v>21</v>
      </c>
      <c r="B180" s="237" t="s">
        <v>358</v>
      </c>
      <c r="C180" s="238">
        <v>42992</v>
      </c>
      <c r="D180" s="239">
        <v>182</v>
      </c>
      <c r="E180" s="238">
        <v>43174</v>
      </c>
      <c r="F180" s="240">
        <v>6</v>
      </c>
      <c r="G180" s="240">
        <v>5</v>
      </c>
      <c r="H180" s="241">
        <v>20000000</v>
      </c>
      <c r="I180" s="241">
        <v>46500000</v>
      </c>
      <c r="J180" s="241">
        <v>20000000</v>
      </c>
      <c r="K180" s="242">
        <v>7.09</v>
      </c>
      <c r="L180" s="242">
        <v>7.1189999999999998</v>
      </c>
      <c r="M180" s="242">
        <v>7.16</v>
      </c>
    </row>
    <row r="181" spans="1:13" ht="12.95" customHeight="1" x14ac:dyDescent="0.25">
      <c r="A181" s="243">
        <v>22</v>
      </c>
      <c r="B181" s="237" t="s">
        <v>359</v>
      </c>
      <c r="C181" s="238">
        <v>43013</v>
      </c>
      <c r="D181" s="239">
        <v>364</v>
      </c>
      <c r="E181" s="238">
        <v>43377</v>
      </c>
      <c r="F181" s="240">
        <v>8</v>
      </c>
      <c r="G181" s="240">
        <v>6</v>
      </c>
      <c r="H181" s="241">
        <v>30000000</v>
      </c>
      <c r="I181" s="241">
        <v>88000000</v>
      </c>
      <c r="J181" s="241">
        <v>30000000</v>
      </c>
      <c r="K181" s="242">
        <v>7.07</v>
      </c>
      <c r="L181" s="242">
        <v>7.1289999999999996</v>
      </c>
      <c r="M181" s="242">
        <v>7.1550000000000002</v>
      </c>
    </row>
    <row r="182" spans="1:13" ht="12.95" customHeight="1" x14ac:dyDescent="0.25">
      <c r="A182" s="243">
        <v>23</v>
      </c>
      <c r="B182" s="237" t="s">
        <v>360</v>
      </c>
      <c r="C182" s="238">
        <v>43020</v>
      </c>
      <c r="D182" s="239">
        <v>182</v>
      </c>
      <c r="E182" s="238">
        <v>43202</v>
      </c>
      <c r="F182" s="240">
        <v>6</v>
      </c>
      <c r="G182" s="240">
        <v>4</v>
      </c>
      <c r="H182" s="241">
        <v>20000000</v>
      </c>
      <c r="I182" s="241">
        <v>44000000</v>
      </c>
      <c r="J182" s="241">
        <v>20000000</v>
      </c>
      <c r="K182" s="242">
        <v>7.11</v>
      </c>
      <c r="L182" s="242">
        <v>7.1219999999999999</v>
      </c>
      <c r="M182" s="242">
        <v>7.14</v>
      </c>
    </row>
    <row r="183" spans="1:13" ht="12.95" customHeight="1" x14ac:dyDescent="0.25">
      <c r="A183" s="243">
        <v>24</v>
      </c>
      <c r="B183" s="237" t="s">
        <v>361</v>
      </c>
      <c r="C183" s="238">
        <v>43041</v>
      </c>
      <c r="D183" s="239">
        <v>364</v>
      </c>
      <c r="E183" s="238">
        <v>43405</v>
      </c>
      <c r="F183" s="240">
        <v>7</v>
      </c>
      <c r="G183" s="240">
        <v>6</v>
      </c>
      <c r="H183" s="241">
        <v>20000000</v>
      </c>
      <c r="I183" s="241">
        <v>47500000</v>
      </c>
      <c r="J183" s="241">
        <v>20000000</v>
      </c>
      <c r="K183" s="242">
        <v>7.05</v>
      </c>
      <c r="L183" s="242">
        <v>7.1219999999999999</v>
      </c>
      <c r="M183" s="242">
        <v>7.15</v>
      </c>
    </row>
    <row r="184" spans="1:13" ht="12.95" customHeight="1" x14ac:dyDescent="0.25">
      <c r="A184" s="243">
        <v>25</v>
      </c>
      <c r="B184" s="237" t="s">
        <v>362</v>
      </c>
      <c r="C184" s="238">
        <v>43048</v>
      </c>
      <c r="D184" s="239">
        <v>182</v>
      </c>
      <c r="E184" s="238">
        <v>43230</v>
      </c>
      <c r="F184" s="240">
        <v>5</v>
      </c>
      <c r="G184" s="240">
        <v>5</v>
      </c>
      <c r="H184" s="241">
        <v>20000000</v>
      </c>
      <c r="I184" s="241">
        <v>45000000</v>
      </c>
      <c r="J184" s="241">
        <v>20000000</v>
      </c>
      <c r="K184" s="242">
        <v>7.02</v>
      </c>
      <c r="L184" s="242">
        <v>7.0960000000000001</v>
      </c>
      <c r="M184" s="242">
        <v>7.13</v>
      </c>
    </row>
    <row r="185" spans="1:13" ht="12.95" customHeight="1" x14ac:dyDescent="0.25">
      <c r="A185" s="243">
        <v>26</v>
      </c>
      <c r="B185" s="237" t="s">
        <v>363</v>
      </c>
      <c r="C185" s="238">
        <v>43076</v>
      </c>
      <c r="D185" s="239">
        <v>364</v>
      </c>
      <c r="E185" s="238">
        <v>43440</v>
      </c>
      <c r="F185" s="240">
        <v>4</v>
      </c>
      <c r="G185" s="240">
        <v>1</v>
      </c>
      <c r="H185" s="241">
        <v>20000000</v>
      </c>
      <c r="I185" s="241">
        <v>57000000</v>
      </c>
      <c r="J185" s="241">
        <v>20000000</v>
      </c>
      <c r="K185" s="242">
        <v>6.96</v>
      </c>
      <c r="L185" s="242">
        <v>7.0049999999999999</v>
      </c>
      <c r="M185" s="242">
        <v>7.05</v>
      </c>
    </row>
    <row r="186" spans="1:13" ht="12.95" customHeight="1" x14ac:dyDescent="0.25">
      <c r="A186" s="243">
        <v>27</v>
      </c>
      <c r="B186" s="237" t="s">
        <v>364</v>
      </c>
      <c r="C186" s="238">
        <v>43083</v>
      </c>
      <c r="D186" s="239">
        <v>182</v>
      </c>
      <c r="E186" s="238">
        <v>43265</v>
      </c>
      <c r="F186" s="240">
        <v>4</v>
      </c>
      <c r="G186" s="240">
        <v>4</v>
      </c>
      <c r="H186" s="241">
        <v>20000000</v>
      </c>
      <c r="I186" s="241">
        <v>58969000</v>
      </c>
      <c r="J186" s="241">
        <v>20000000</v>
      </c>
      <c r="K186" s="242">
        <v>6.96</v>
      </c>
      <c r="L186" s="242">
        <v>7.0449999999999999</v>
      </c>
      <c r="M186" s="242">
        <v>7.15</v>
      </c>
    </row>
    <row r="187" spans="1:13" ht="12.95" customHeight="1" x14ac:dyDescent="0.25">
      <c r="A187" s="243">
        <v>1</v>
      </c>
      <c r="B187" s="237" t="s">
        <v>365</v>
      </c>
      <c r="C187" s="238">
        <v>43104</v>
      </c>
      <c r="D187" s="239">
        <v>364</v>
      </c>
      <c r="E187" s="238">
        <v>43468</v>
      </c>
      <c r="F187" s="240">
        <v>5</v>
      </c>
      <c r="G187" s="240">
        <v>5</v>
      </c>
      <c r="H187" s="241">
        <v>40000000</v>
      </c>
      <c r="I187" s="241">
        <v>77000000</v>
      </c>
      <c r="J187" s="241">
        <v>40000000</v>
      </c>
      <c r="K187" s="242">
        <v>7.25</v>
      </c>
      <c r="L187" s="242">
        <v>7.4329999999999998</v>
      </c>
      <c r="M187" s="242">
        <v>7.53</v>
      </c>
    </row>
    <row r="188" spans="1:13" ht="12.95" customHeight="1" x14ac:dyDescent="0.25">
      <c r="A188" s="243">
        <v>2</v>
      </c>
      <c r="B188" s="237" t="s">
        <v>366</v>
      </c>
      <c r="C188" s="238">
        <v>43111</v>
      </c>
      <c r="D188" s="239">
        <v>182</v>
      </c>
      <c r="E188" s="238">
        <v>43293</v>
      </c>
      <c r="F188" s="240">
        <v>5</v>
      </c>
      <c r="G188" s="240">
        <v>3</v>
      </c>
      <c r="H188" s="241">
        <v>20000000</v>
      </c>
      <c r="I188" s="241">
        <v>57000000</v>
      </c>
      <c r="J188" s="241">
        <v>20000000</v>
      </c>
      <c r="K188" s="242">
        <v>7.3</v>
      </c>
      <c r="L188" s="242">
        <v>7.3810000000000002</v>
      </c>
      <c r="M188" s="242">
        <v>7.4</v>
      </c>
    </row>
    <row r="189" spans="1:13" ht="12.95" customHeight="1" x14ac:dyDescent="0.25">
      <c r="A189" s="243">
        <v>3</v>
      </c>
      <c r="B189" s="237" t="s">
        <v>367</v>
      </c>
      <c r="C189" s="238">
        <v>43139</v>
      </c>
      <c r="D189" s="239">
        <v>364</v>
      </c>
      <c r="E189" s="238">
        <v>43503</v>
      </c>
      <c r="F189" s="240">
        <v>8</v>
      </c>
      <c r="G189" s="240">
        <v>7</v>
      </c>
      <c r="H189" s="241">
        <v>40000000</v>
      </c>
      <c r="I189" s="241">
        <v>117350000</v>
      </c>
      <c r="J189" s="241">
        <v>40000000</v>
      </c>
      <c r="K189" s="242">
        <v>7.39</v>
      </c>
      <c r="L189" s="242">
        <v>7.4290000000000003</v>
      </c>
      <c r="M189" s="242">
        <v>7.47</v>
      </c>
    </row>
    <row r="190" spans="1:13" ht="12.95" customHeight="1" x14ac:dyDescent="0.25">
      <c r="A190" s="243">
        <v>4</v>
      </c>
      <c r="B190" s="237" t="s">
        <v>368</v>
      </c>
      <c r="C190" s="238">
        <v>43146</v>
      </c>
      <c r="D190" s="239">
        <v>182</v>
      </c>
      <c r="E190" s="238">
        <v>43328</v>
      </c>
      <c r="F190" s="240">
        <v>7</v>
      </c>
      <c r="G190" s="240">
        <v>4</v>
      </c>
      <c r="H190" s="241">
        <v>20000000</v>
      </c>
      <c r="I190" s="241">
        <v>72900000</v>
      </c>
      <c r="J190" s="241">
        <v>20000000</v>
      </c>
      <c r="K190" s="242">
        <v>7.3</v>
      </c>
      <c r="L190" s="242">
        <v>7.319</v>
      </c>
      <c r="M190" s="242">
        <v>7.37</v>
      </c>
    </row>
    <row r="191" spans="1:13" ht="12.95" customHeight="1" x14ac:dyDescent="0.25">
      <c r="A191" s="243">
        <v>5</v>
      </c>
      <c r="B191" s="237" t="s">
        <v>369</v>
      </c>
      <c r="C191" s="238">
        <v>42803</v>
      </c>
      <c r="D191" s="239">
        <v>363</v>
      </c>
      <c r="E191" s="238">
        <v>43166</v>
      </c>
      <c r="F191" s="240">
        <v>8</v>
      </c>
      <c r="G191" s="240">
        <v>4</v>
      </c>
      <c r="H191" s="241">
        <v>40000000</v>
      </c>
      <c r="I191" s="241">
        <v>107000000</v>
      </c>
      <c r="J191" s="241">
        <v>40000000</v>
      </c>
      <c r="K191" s="242">
        <v>7.3</v>
      </c>
      <c r="L191" s="242">
        <v>7.3289999999999997</v>
      </c>
      <c r="M191" s="242">
        <v>7.35</v>
      </c>
    </row>
    <row r="192" spans="1:13" ht="12.95" customHeight="1" x14ac:dyDescent="0.25">
      <c r="A192" s="243">
        <v>6</v>
      </c>
      <c r="B192" s="237" t="s">
        <v>370</v>
      </c>
      <c r="C192" s="238">
        <v>43174</v>
      </c>
      <c r="D192" s="239">
        <v>182</v>
      </c>
      <c r="E192" s="238">
        <v>43356</v>
      </c>
      <c r="F192" s="240">
        <v>8</v>
      </c>
      <c r="G192" s="240">
        <v>5</v>
      </c>
      <c r="H192" s="241">
        <v>20000000</v>
      </c>
      <c r="I192" s="241">
        <v>67000000</v>
      </c>
      <c r="J192" s="241">
        <v>20000000</v>
      </c>
      <c r="K192" s="242">
        <v>7.24</v>
      </c>
      <c r="L192" s="242">
        <v>7.2859999999999996</v>
      </c>
      <c r="M192" s="242">
        <v>7.3</v>
      </c>
    </row>
    <row r="193" spans="1:13" ht="12.95" customHeight="1" x14ac:dyDescent="0.25">
      <c r="A193" s="243">
        <v>7</v>
      </c>
      <c r="B193" s="237" t="s">
        <v>371</v>
      </c>
      <c r="C193" s="238">
        <v>43195</v>
      </c>
      <c r="D193" s="239">
        <v>364</v>
      </c>
      <c r="E193" s="238">
        <v>43559</v>
      </c>
      <c r="F193" s="240">
        <v>6</v>
      </c>
      <c r="G193" s="240">
        <v>5</v>
      </c>
      <c r="H193" s="241">
        <v>40000000</v>
      </c>
      <c r="I193" s="241">
        <v>91500000</v>
      </c>
      <c r="J193" s="241">
        <v>40000000</v>
      </c>
      <c r="K193" s="242">
        <v>7.26</v>
      </c>
      <c r="L193" s="242">
        <v>7.29</v>
      </c>
      <c r="M193" s="242">
        <v>7.31</v>
      </c>
    </row>
    <row r="194" spans="1:13" ht="12.95" customHeight="1" x14ac:dyDescent="0.25">
      <c r="A194" s="243">
        <v>8</v>
      </c>
      <c r="B194" s="237" t="s">
        <v>372</v>
      </c>
      <c r="C194" s="238">
        <v>43202</v>
      </c>
      <c r="D194" s="239">
        <v>182</v>
      </c>
      <c r="E194" s="238">
        <v>43384</v>
      </c>
      <c r="F194" s="240">
        <v>7</v>
      </c>
      <c r="G194" s="240">
        <v>7</v>
      </c>
      <c r="H194" s="241">
        <v>20000000</v>
      </c>
      <c r="I194" s="241">
        <v>53000000</v>
      </c>
      <c r="J194" s="241">
        <v>20000000</v>
      </c>
      <c r="K194" s="242">
        <v>7.2</v>
      </c>
      <c r="L194" s="242">
        <v>7.2560000000000002</v>
      </c>
      <c r="M194" s="242">
        <v>7.29</v>
      </c>
    </row>
    <row r="195" spans="1:13" ht="12.95" customHeight="1" x14ac:dyDescent="0.25">
      <c r="A195" s="243">
        <v>9</v>
      </c>
      <c r="B195" s="237" t="s">
        <v>418</v>
      </c>
      <c r="C195" s="238">
        <v>43223</v>
      </c>
      <c r="D195" s="239">
        <v>364</v>
      </c>
      <c r="E195" s="238">
        <v>43587</v>
      </c>
      <c r="F195" s="240">
        <v>5</v>
      </c>
      <c r="G195" s="240">
        <v>3</v>
      </c>
      <c r="H195" s="241">
        <v>40000000</v>
      </c>
      <c r="I195" s="241">
        <v>78000000</v>
      </c>
      <c r="J195" s="241">
        <v>40000000</v>
      </c>
      <c r="K195" s="242">
        <v>7.27</v>
      </c>
      <c r="L195" s="242">
        <v>7.3129999999999997</v>
      </c>
      <c r="M195" s="242">
        <v>7.34</v>
      </c>
    </row>
    <row r="196" spans="1:13" ht="12.95" customHeight="1" x14ac:dyDescent="0.25">
      <c r="A196" s="243">
        <v>10</v>
      </c>
      <c r="B196" s="237" t="s">
        <v>419</v>
      </c>
      <c r="C196" s="238">
        <v>43230</v>
      </c>
      <c r="D196" s="239">
        <v>182</v>
      </c>
      <c r="E196" s="238">
        <v>43412</v>
      </c>
      <c r="F196" s="240">
        <v>5</v>
      </c>
      <c r="G196" s="240">
        <v>4</v>
      </c>
      <c r="H196" s="241">
        <v>20000000</v>
      </c>
      <c r="I196" s="241">
        <v>42000000</v>
      </c>
      <c r="J196" s="241">
        <v>20000000</v>
      </c>
      <c r="K196" s="242">
        <v>7.27</v>
      </c>
      <c r="L196" s="242">
        <v>7.2770000000000001</v>
      </c>
      <c r="M196" s="242">
        <v>7.3</v>
      </c>
    </row>
    <row r="197" spans="1:13" ht="12.95" customHeight="1" x14ac:dyDescent="0.25">
      <c r="A197" s="243">
        <v>11</v>
      </c>
      <c r="B197" s="237" t="s">
        <v>420</v>
      </c>
      <c r="C197" s="238">
        <v>43258</v>
      </c>
      <c r="D197" s="239">
        <v>364</v>
      </c>
      <c r="E197" s="238">
        <v>43622</v>
      </c>
      <c r="F197" s="240">
        <v>6</v>
      </c>
      <c r="G197" s="240">
        <v>6</v>
      </c>
      <c r="H197" s="241">
        <v>40000000</v>
      </c>
      <c r="I197" s="241">
        <v>79500000</v>
      </c>
      <c r="J197" s="241">
        <v>40000000</v>
      </c>
      <c r="K197" s="242">
        <v>7.25</v>
      </c>
      <c r="L197" s="242">
        <v>7.3460000000000001</v>
      </c>
      <c r="M197" s="242">
        <v>7.39</v>
      </c>
    </row>
    <row r="198" spans="1:13" ht="12.95" customHeight="1" x14ac:dyDescent="0.25">
      <c r="A198" s="243">
        <v>12</v>
      </c>
      <c r="B198" s="237" t="s">
        <v>421</v>
      </c>
      <c r="C198" s="238">
        <v>43265</v>
      </c>
      <c r="D198" s="239">
        <v>182</v>
      </c>
      <c r="E198" s="238">
        <v>43447</v>
      </c>
      <c r="F198" s="240">
        <v>5</v>
      </c>
      <c r="G198" s="240">
        <v>4</v>
      </c>
      <c r="H198" s="241">
        <v>20000000</v>
      </c>
      <c r="I198" s="241">
        <v>47000000</v>
      </c>
      <c r="J198" s="241">
        <v>20000000</v>
      </c>
      <c r="K198" s="242">
        <v>7.27</v>
      </c>
      <c r="L198" s="242">
        <v>7.3289999999999997</v>
      </c>
      <c r="M198" s="242">
        <v>7.35</v>
      </c>
    </row>
    <row r="199" spans="1:13" ht="12.95" customHeight="1" x14ac:dyDescent="0.25">
      <c r="A199" s="243">
        <v>13</v>
      </c>
      <c r="B199" s="237" t="s">
        <v>422</v>
      </c>
      <c r="C199" s="238">
        <v>43286</v>
      </c>
      <c r="D199" s="239">
        <v>364</v>
      </c>
      <c r="E199" s="238">
        <v>43650</v>
      </c>
      <c r="F199" s="240">
        <v>5</v>
      </c>
      <c r="G199" s="240">
        <v>5</v>
      </c>
      <c r="H199" s="241">
        <v>40000000</v>
      </c>
      <c r="I199" s="241">
        <v>76000000</v>
      </c>
      <c r="J199" s="241">
        <v>40000000</v>
      </c>
      <c r="K199" s="242">
        <v>7.3</v>
      </c>
      <c r="L199" s="242">
        <v>7.3639999999999999</v>
      </c>
      <c r="M199" s="242">
        <v>7.38</v>
      </c>
    </row>
    <row r="200" spans="1:13" ht="12.95" customHeight="1" x14ac:dyDescent="0.25">
      <c r="A200" s="243">
        <v>14</v>
      </c>
      <c r="B200" s="237" t="s">
        <v>423</v>
      </c>
      <c r="C200" s="238">
        <v>43293</v>
      </c>
      <c r="D200" s="239">
        <v>182</v>
      </c>
      <c r="E200" s="238">
        <v>43475</v>
      </c>
      <c r="F200" s="240">
        <v>5</v>
      </c>
      <c r="G200" s="240">
        <v>5</v>
      </c>
      <c r="H200" s="241">
        <v>20000000</v>
      </c>
      <c r="I200" s="241">
        <v>41000000</v>
      </c>
      <c r="J200" s="241">
        <v>20000000</v>
      </c>
      <c r="K200" s="242">
        <v>7.32</v>
      </c>
      <c r="L200" s="242">
        <v>7.3620000000000001</v>
      </c>
      <c r="M200" s="242">
        <v>7.38</v>
      </c>
    </row>
    <row r="201" spans="1:13" ht="12.95" customHeight="1" x14ac:dyDescent="0.25">
      <c r="A201" s="243">
        <v>15</v>
      </c>
      <c r="B201" s="237" t="s">
        <v>424</v>
      </c>
      <c r="C201" s="238">
        <v>43314</v>
      </c>
      <c r="D201" s="239">
        <v>364</v>
      </c>
      <c r="E201" s="238">
        <v>43678</v>
      </c>
      <c r="F201" s="240">
        <v>7</v>
      </c>
      <c r="G201" s="240">
        <v>4</v>
      </c>
      <c r="H201" s="241">
        <v>40000000</v>
      </c>
      <c r="I201" s="241">
        <v>95000000</v>
      </c>
      <c r="J201" s="241">
        <v>40000000</v>
      </c>
      <c r="K201" s="242">
        <v>7</v>
      </c>
      <c r="L201" s="242">
        <v>7.1150000000000002</v>
      </c>
      <c r="M201" s="242">
        <v>7.16</v>
      </c>
    </row>
    <row r="202" spans="1:13" ht="12.95" customHeight="1" x14ac:dyDescent="0.25">
      <c r="A202" s="243">
        <v>16</v>
      </c>
      <c r="B202" s="237" t="s">
        <v>425</v>
      </c>
      <c r="C202" s="238">
        <v>43321</v>
      </c>
      <c r="D202" s="239">
        <v>182</v>
      </c>
      <c r="E202" s="238">
        <v>43503</v>
      </c>
      <c r="F202" s="240">
        <v>3</v>
      </c>
      <c r="G202" s="240">
        <v>3</v>
      </c>
      <c r="H202" s="241">
        <v>20000000</v>
      </c>
      <c r="I202" s="241">
        <v>38736000</v>
      </c>
      <c r="J202" s="241">
        <v>20000000</v>
      </c>
      <c r="K202" s="242">
        <v>7.08</v>
      </c>
      <c r="L202" s="242">
        <v>7.133</v>
      </c>
      <c r="M202" s="242">
        <v>7.17</v>
      </c>
    </row>
    <row r="203" spans="1:13" ht="12.95" customHeight="1" x14ac:dyDescent="0.25">
      <c r="A203" s="243">
        <v>17</v>
      </c>
      <c r="B203" s="237" t="s">
        <v>426</v>
      </c>
      <c r="C203" s="238">
        <v>43349</v>
      </c>
      <c r="D203" s="239">
        <v>364</v>
      </c>
      <c r="E203" s="238">
        <v>43713</v>
      </c>
      <c r="F203" s="240">
        <v>6</v>
      </c>
      <c r="G203" s="240">
        <v>5</v>
      </c>
      <c r="H203" s="241">
        <v>40000000</v>
      </c>
      <c r="I203" s="241">
        <v>97000000</v>
      </c>
      <c r="J203" s="241">
        <v>40000000</v>
      </c>
      <c r="K203" s="242">
        <v>7.09</v>
      </c>
      <c r="L203" s="242">
        <v>7.1150000000000002</v>
      </c>
      <c r="M203" s="242">
        <v>7.15</v>
      </c>
    </row>
    <row r="204" spans="1:13" ht="12.95" customHeight="1" x14ac:dyDescent="0.25">
      <c r="A204" s="243">
        <v>18</v>
      </c>
      <c r="B204" s="237" t="s">
        <v>427</v>
      </c>
      <c r="C204" s="238">
        <v>43356</v>
      </c>
      <c r="D204" s="239">
        <v>182</v>
      </c>
      <c r="E204" s="238">
        <v>43538</v>
      </c>
      <c r="F204" s="240">
        <v>6</v>
      </c>
      <c r="G204" s="240">
        <v>6</v>
      </c>
      <c r="H204" s="241">
        <v>20000000</v>
      </c>
      <c r="I204" s="241">
        <v>46500000</v>
      </c>
      <c r="J204" s="241">
        <v>20000000</v>
      </c>
      <c r="K204" s="242">
        <v>7.09</v>
      </c>
      <c r="L204" s="242">
        <v>7.1390000000000002</v>
      </c>
      <c r="M204" s="242">
        <v>7.16</v>
      </c>
    </row>
    <row r="205" spans="1:13" ht="12.95" customHeight="1" x14ac:dyDescent="0.25">
      <c r="A205" s="243">
        <v>19</v>
      </c>
      <c r="B205" s="237" t="s">
        <v>428</v>
      </c>
      <c r="C205" s="238">
        <v>43377</v>
      </c>
      <c r="D205" s="239">
        <v>364</v>
      </c>
      <c r="E205" s="238">
        <v>43741</v>
      </c>
      <c r="F205" s="240">
        <v>7</v>
      </c>
      <c r="G205" s="240">
        <v>7</v>
      </c>
      <c r="H205" s="241">
        <v>40000000</v>
      </c>
      <c r="I205" s="241">
        <v>83500000</v>
      </c>
      <c r="J205" s="241">
        <v>40000000</v>
      </c>
      <c r="K205" s="242">
        <v>7.1</v>
      </c>
      <c r="L205" s="242">
        <v>7.1360000000000001</v>
      </c>
      <c r="M205" s="242">
        <v>7.15</v>
      </c>
    </row>
    <row r="206" spans="1:13" ht="12.95" customHeight="1" x14ac:dyDescent="0.25">
      <c r="A206" s="243">
        <v>20</v>
      </c>
      <c r="B206" s="237" t="s">
        <v>429</v>
      </c>
      <c r="C206" s="238">
        <v>43384</v>
      </c>
      <c r="D206" s="239">
        <v>182</v>
      </c>
      <c r="E206" s="238">
        <v>43566</v>
      </c>
      <c r="F206" s="240">
        <v>6</v>
      </c>
      <c r="G206" s="240">
        <v>6</v>
      </c>
      <c r="H206" s="241">
        <v>20000000</v>
      </c>
      <c r="I206" s="241">
        <v>47500000</v>
      </c>
      <c r="J206" s="241">
        <v>20000000</v>
      </c>
      <c r="K206" s="242">
        <v>7.1</v>
      </c>
      <c r="L206" s="242">
        <v>7.1310000000000002</v>
      </c>
      <c r="M206" s="242">
        <v>7.15</v>
      </c>
    </row>
    <row r="207" spans="1:13" ht="12.95" customHeight="1" x14ac:dyDescent="0.25">
      <c r="A207" s="243">
        <v>21</v>
      </c>
      <c r="B207" s="237" t="s">
        <v>430</v>
      </c>
      <c r="C207" s="238">
        <v>43412</v>
      </c>
      <c r="D207" s="239">
        <v>364</v>
      </c>
      <c r="E207" s="238">
        <v>43776</v>
      </c>
      <c r="F207" s="240">
        <v>5</v>
      </c>
      <c r="G207" s="240">
        <v>5</v>
      </c>
      <c r="H207" s="241">
        <v>40000000</v>
      </c>
      <c r="I207" s="241">
        <v>69000000</v>
      </c>
      <c r="J207" s="241">
        <v>40000000</v>
      </c>
      <c r="K207" s="242">
        <v>7.1</v>
      </c>
      <c r="L207" s="242">
        <v>7.1420000000000003</v>
      </c>
      <c r="M207" s="242">
        <v>7.15</v>
      </c>
    </row>
    <row r="208" spans="1:13" ht="12.95" customHeight="1" x14ac:dyDescent="0.25">
      <c r="A208" s="243">
        <v>22</v>
      </c>
      <c r="B208" s="237" t="s">
        <v>431</v>
      </c>
      <c r="C208" s="238">
        <v>43419</v>
      </c>
      <c r="D208" s="239">
        <v>182</v>
      </c>
      <c r="E208" s="238">
        <v>43601</v>
      </c>
      <c r="F208" s="240">
        <v>6</v>
      </c>
      <c r="G208" s="240">
        <v>1</v>
      </c>
      <c r="H208" s="241">
        <v>20000000</v>
      </c>
      <c r="I208" s="241">
        <v>62500000</v>
      </c>
      <c r="J208" s="241">
        <v>20000000</v>
      </c>
      <c r="K208" s="242">
        <v>7.01</v>
      </c>
      <c r="L208" s="242">
        <v>7.03</v>
      </c>
      <c r="M208" s="242">
        <v>7.09</v>
      </c>
    </row>
    <row r="209" spans="1:13" ht="12.95" customHeight="1" x14ac:dyDescent="0.25">
      <c r="A209" s="243">
        <v>23</v>
      </c>
      <c r="B209" s="237" t="s">
        <v>432</v>
      </c>
      <c r="C209" s="238">
        <v>43440</v>
      </c>
      <c r="D209" s="239">
        <v>364</v>
      </c>
      <c r="E209" s="238">
        <v>43804</v>
      </c>
      <c r="F209" s="240">
        <v>3</v>
      </c>
      <c r="G209" s="240">
        <v>3</v>
      </c>
      <c r="H209" s="241">
        <v>40000000</v>
      </c>
      <c r="I209" s="241">
        <v>64000000</v>
      </c>
      <c r="J209" s="241">
        <v>40000000</v>
      </c>
      <c r="K209" s="242">
        <v>7.13</v>
      </c>
      <c r="L209" s="242">
        <v>7.16</v>
      </c>
      <c r="M209" s="242">
        <v>7.17</v>
      </c>
    </row>
    <row r="210" spans="1:13" ht="12.95" customHeight="1" x14ac:dyDescent="0.25">
      <c r="A210" s="243">
        <v>24</v>
      </c>
      <c r="B210" s="237" t="s">
        <v>433</v>
      </c>
      <c r="C210" s="238">
        <v>43447</v>
      </c>
      <c r="D210" s="239">
        <v>182</v>
      </c>
      <c r="E210" s="238">
        <v>43629</v>
      </c>
      <c r="F210" s="240">
        <v>3</v>
      </c>
      <c r="G210" s="240">
        <v>1</v>
      </c>
      <c r="H210" s="241">
        <v>20000000</v>
      </c>
      <c r="I210" s="241">
        <v>60000000</v>
      </c>
      <c r="J210" s="241">
        <v>20000000</v>
      </c>
      <c r="K210" s="242">
        <v>7.01</v>
      </c>
      <c r="L210" s="242">
        <v>7.0179999999999998</v>
      </c>
      <c r="M210" s="242">
        <v>7.04</v>
      </c>
    </row>
    <row r="211" spans="1:13" ht="12.95" customHeight="1" x14ac:dyDescent="0.25">
      <c r="A211" s="243">
        <v>1</v>
      </c>
      <c r="B211" s="237" t="s">
        <v>434</v>
      </c>
      <c r="C211" s="238">
        <v>43475</v>
      </c>
      <c r="D211" s="239">
        <v>364</v>
      </c>
      <c r="E211" s="238">
        <v>43839</v>
      </c>
      <c r="F211" s="240">
        <v>4</v>
      </c>
      <c r="G211" s="240">
        <v>4</v>
      </c>
      <c r="H211" s="241">
        <v>40000000</v>
      </c>
      <c r="I211" s="241">
        <v>80000000</v>
      </c>
      <c r="J211" s="241">
        <v>40000000</v>
      </c>
      <c r="K211" s="242">
        <v>7.11</v>
      </c>
      <c r="L211" s="242">
        <v>7.1589999999999998</v>
      </c>
      <c r="M211" s="242">
        <v>7.18</v>
      </c>
    </row>
    <row r="212" spans="1:13" ht="12.95" customHeight="1" x14ac:dyDescent="0.25">
      <c r="A212" s="243">
        <v>2</v>
      </c>
      <c r="B212" s="237" t="s">
        <v>435</v>
      </c>
      <c r="C212" s="238">
        <v>43482</v>
      </c>
      <c r="D212" s="239">
        <v>182</v>
      </c>
      <c r="E212" s="238">
        <v>43664</v>
      </c>
      <c r="F212" s="240">
        <v>5</v>
      </c>
      <c r="G212" s="240">
        <v>1</v>
      </c>
      <c r="H212" s="241">
        <v>20000000</v>
      </c>
      <c r="I212" s="241">
        <v>70250000</v>
      </c>
      <c r="J212" s="241">
        <v>20000000</v>
      </c>
      <c r="K212" s="242">
        <v>6.96</v>
      </c>
      <c r="L212" s="242">
        <v>6.968</v>
      </c>
      <c r="M212" s="242">
        <v>6.97</v>
      </c>
    </row>
    <row r="213" spans="1:13" ht="12.95" customHeight="1" x14ac:dyDescent="0.25">
      <c r="A213" s="243">
        <v>3</v>
      </c>
      <c r="B213" s="237" t="s">
        <v>436</v>
      </c>
      <c r="C213" s="238">
        <v>43503</v>
      </c>
      <c r="D213" s="239">
        <v>364</v>
      </c>
      <c r="E213" s="238">
        <v>43867</v>
      </c>
      <c r="F213" s="240">
        <v>5</v>
      </c>
      <c r="G213" s="240">
        <v>3</v>
      </c>
      <c r="H213" s="241">
        <v>40000000</v>
      </c>
      <c r="I213" s="241">
        <v>87000000</v>
      </c>
      <c r="J213" s="241">
        <v>40000000</v>
      </c>
      <c r="K213" s="242">
        <v>6.85</v>
      </c>
      <c r="L213" s="242">
        <v>6.89</v>
      </c>
      <c r="M213" s="242">
        <v>6.9</v>
      </c>
    </row>
    <row r="214" spans="1:13" ht="12.95" customHeight="1" x14ac:dyDescent="0.25">
      <c r="A214" s="243">
        <v>4</v>
      </c>
      <c r="B214" s="237" t="s">
        <v>437</v>
      </c>
      <c r="C214" s="238">
        <v>43510</v>
      </c>
      <c r="D214" s="239">
        <v>182</v>
      </c>
      <c r="E214" s="238">
        <v>43692</v>
      </c>
      <c r="F214" s="240">
        <v>5</v>
      </c>
      <c r="G214" s="240">
        <v>3</v>
      </c>
      <c r="H214" s="241">
        <v>20000000</v>
      </c>
      <c r="I214" s="241">
        <v>57000000</v>
      </c>
      <c r="J214" s="241">
        <v>20000000</v>
      </c>
      <c r="K214" s="242">
        <v>6.7</v>
      </c>
      <c r="L214" s="242">
        <v>6.7569999999999997</v>
      </c>
      <c r="M214" s="242">
        <v>6.84</v>
      </c>
    </row>
    <row r="215" spans="1:13" ht="12.95" customHeight="1" x14ac:dyDescent="0.25">
      <c r="A215" s="243">
        <v>5</v>
      </c>
      <c r="B215" s="237" t="s">
        <v>438</v>
      </c>
      <c r="C215" s="238">
        <v>43531</v>
      </c>
      <c r="D215" s="239">
        <v>364</v>
      </c>
      <c r="E215" s="238">
        <v>43895</v>
      </c>
      <c r="F215" s="240">
        <v>4</v>
      </c>
      <c r="G215" s="240">
        <v>4</v>
      </c>
      <c r="H215" s="241">
        <v>40000000</v>
      </c>
      <c r="I215" s="241">
        <v>67000000</v>
      </c>
      <c r="J215" s="241">
        <v>40000000</v>
      </c>
      <c r="K215" s="242">
        <v>6.76</v>
      </c>
      <c r="L215" s="242">
        <v>6.8760000000000003</v>
      </c>
      <c r="M215" s="242">
        <v>6.89</v>
      </c>
    </row>
    <row r="216" spans="1:13" ht="12.95" customHeight="1" x14ac:dyDescent="0.25">
      <c r="A216" s="243">
        <v>6</v>
      </c>
      <c r="B216" s="237" t="s">
        <v>440</v>
      </c>
      <c r="C216" s="238">
        <v>43538</v>
      </c>
      <c r="D216" s="239">
        <v>182</v>
      </c>
      <c r="E216" s="238">
        <v>43720</v>
      </c>
      <c r="F216" s="240">
        <v>7</v>
      </c>
      <c r="G216" s="240">
        <v>5</v>
      </c>
      <c r="H216" s="241">
        <v>20000000</v>
      </c>
      <c r="I216" s="241">
        <v>63500000</v>
      </c>
      <c r="J216" s="241">
        <v>20000000</v>
      </c>
      <c r="K216" s="242">
        <v>6.75</v>
      </c>
      <c r="L216" s="242">
        <v>6.7549999999999999</v>
      </c>
      <c r="M216" s="242">
        <v>6.77</v>
      </c>
    </row>
    <row r="217" spans="1:13" ht="12.95" customHeight="1" x14ac:dyDescent="0.25">
      <c r="A217" s="243">
        <v>7</v>
      </c>
      <c r="B217" s="237" t="s">
        <v>441</v>
      </c>
      <c r="C217" s="238">
        <v>43559</v>
      </c>
      <c r="D217" s="239">
        <v>364</v>
      </c>
      <c r="E217" s="238">
        <v>43923</v>
      </c>
      <c r="F217" s="240">
        <v>8</v>
      </c>
      <c r="G217" s="240">
        <v>6</v>
      </c>
      <c r="H217" s="241">
        <v>40000000</v>
      </c>
      <c r="I217" s="241">
        <v>82500000</v>
      </c>
      <c r="J217" s="241">
        <v>40000000</v>
      </c>
      <c r="K217" s="242">
        <v>6.4</v>
      </c>
      <c r="L217" s="242">
        <v>6.6859999999999999</v>
      </c>
      <c r="M217" s="242">
        <v>6.82</v>
      </c>
    </row>
    <row r="218" spans="1:13" ht="12.95" customHeight="1" x14ac:dyDescent="0.25">
      <c r="A218" s="243">
        <v>8</v>
      </c>
      <c r="B218" s="237" t="s">
        <v>442</v>
      </c>
      <c r="C218" s="238">
        <v>43566</v>
      </c>
      <c r="D218" s="239">
        <v>182</v>
      </c>
      <c r="E218" s="238">
        <v>43748</v>
      </c>
      <c r="F218" s="240">
        <v>6</v>
      </c>
      <c r="G218" s="240">
        <v>4</v>
      </c>
      <c r="H218" s="241">
        <v>20000000</v>
      </c>
      <c r="I218" s="241">
        <v>48000000</v>
      </c>
      <c r="J218" s="241">
        <v>20000000</v>
      </c>
      <c r="K218" s="242">
        <v>6.58</v>
      </c>
      <c r="L218" s="242">
        <v>6.6550000000000002</v>
      </c>
      <c r="M218" s="242">
        <v>6.7</v>
      </c>
    </row>
    <row r="219" spans="1:13" ht="12.95" customHeight="1" x14ac:dyDescent="0.25">
      <c r="A219" s="243">
        <v>9</v>
      </c>
      <c r="B219" s="237" t="s">
        <v>443</v>
      </c>
      <c r="C219" s="238">
        <v>43595</v>
      </c>
      <c r="D219" s="239">
        <v>363</v>
      </c>
      <c r="E219" s="238">
        <v>43958</v>
      </c>
      <c r="F219" s="240">
        <v>4</v>
      </c>
      <c r="G219" s="240">
        <v>2</v>
      </c>
      <c r="H219" s="241">
        <v>40000000</v>
      </c>
      <c r="I219" s="241">
        <v>113000000</v>
      </c>
      <c r="J219" s="241">
        <v>40000000</v>
      </c>
      <c r="K219" s="242">
        <v>6.57</v>
      </c>
      <c r="L219" s="242">
        <v>6.58</v>
      </c>
      <c r="M219" s="242">
        <v>6.61</v>
      </c>
    </row>
    <row r="220" spans="1:13" ht="12.95" customHeight="1" x14ac:dyDescent="0.25">
      <c r="A220" s="243">
        <v>10</v>
      </c>
      <c r="B220" s="237" t="s">
        <v>444</v>
      </c>
      <c r="C220" s="238">
        <v>43601</v>
      </c>
      <c r="D220" s="239">
        <v>182</v>
      </c>
      <c r="E220" s="238">
        <v>43783</v>
      </c>
      <c r="F220" s="240">
        <v>5</v>
      </c>
      <c r="G220" s="240">
        <v>2</v>
      </c>
      <c r="H220" s="241">
        <v>20000000</v>
      </c>
      <c r="I220" s="241">
        <v>61250000</v>
      </c>
      <c r="J220" s="241">
        <v>20000000</v>
      </c>
      <c r="K220" s="242">
        <v>6.5</v>
      </c>
      <c r="L220" s="242">
        <v>6.5090000000000003</v>
      </c>
      <c r="M220" s="242">
        <v>6.56</v>
      </c>
    </row>
    <row r="221" spans="1:13" ht="12.95" customHeight="1" x14ac:dyDescent="0.25">
      <c r="A221" s="243">
        <v>11</v>
      </c>
      <c r="B221" s="237" t="s">
        <v>445</v>
      </c>
      <c r="C221" s="238">
        <v>43622</v>
      </c>
      <c r="D221" s="239">
        <v>364</v>
      </c>
      <c r="E221" s="238">
        <v>43986</v>
      </c>
      <c r="F221" s="240">
        <v>7</v>
      </c>
      <c r="G221" s="240">
        <v>2</v>
      </c>
      <c r="H221" s="241">
        <v>40000000</v>
      </c>
      <c r="I221" s="241">
        <v>129500000</v>
      </c>
      <c r="J221" s="241">
        <v>40000000</v>
      </c>
      <c r="K221" s="242">
        <v>6.5</v>
      </c>
      <c r="L221" s="242">
        <v>6.5140000000000002</v>
      </c>
      <c r="M221" s="242">
        <v>6.54</v>
      </c>
    </row>
    <row r="222" spans="1:13" ht="12.95" customHeight="1" x14ac:dyDescent="0.25">
      <c r="A222" s="243">
        <v>12</v>
      </c>
      <c r="B222" s="237" t="s">
        <v>446</v>
      </c>
      <c r="C222" s="238">
        <v>43629</v>
      </c>
      <c r="D222" s="239">
        <v>182</v>
      </c>
      <c r="E222" s="238">
        <v>43811</v>
      </c>
      <c r="F222" s="240">
        <v>7</v>
      </c>
      <c r="G222" s="240">
        <v>6</v>
      </c>
      <c r="H222" s="241">
        <v>20000000</v>
      </c>
      <c r="I222" s="241">
        <v>73829000</v>
      </c>
      <c r="J222" s="241">
        <v>20000000</v>
      </c>
      <c r="K222" s="242">
        <v>6.5</v>
      </c>
      <c r="L222" s="242">
        <v>6.5039999999999996</v>
      </c>
      <c r="M222" s="242">
        <v>6.53</v>
      </c>
    </row>
    <row r="223" spans="1:13" ht="12.95" customHeight="1" x14ac:dyDescent="0.25">
      <c r="A223" s="243">
        <v>13</v>
      </c>
      <c r="B223" s="237" t="s">
        <v>447</v>
      </c>
      <c r="C223" s="238">
        <v>43650</v>
      </c>
      <c r="D223" s="239">
        <v>364</v>
      </c>
      <c r="E223" s="238">
        <v>44014</v>
      </c>
      <c r="F223" s="240">
        <v>7</v>
      </c>
      <c r="G223" s="240">
        <v>7</v>
      </c>
      <c r="H223" s="241">
        <v>40000000</v>
      </c>
      <c r="I223" s="241">
        <v>89647000</v>
      </c>
      <c r="J223" s="241">
        <v>40000000</v>
      </c>
      <c r="K223" s="242">
        <v>6.5</v>
      </c>
      <c r="L223" s="242">
        <v>6.5510000000000002</v>
      </c>
      <c r="M223" s="242">
        <v>6.6</v>
      </c>
    </row>
    <row r="224" spans="1:13" ht="12.95" customHeight="1" x14ac:dyDescent="0.25">
      <c r="A224" s="243">
        <v>14</v>
      </c>
      <c r="B224" s="237" t="s">
        <v>448</v>
      </c>
      <c r="C224" s="238">
        <v>43657</v>
      </c>
      <c r="D224" s="239">
        <v>182</v>
      </c>
      <c r="E224" s="238">
        <v>43839</v>
      </c>
      <c r="F224" s="240">
        <v>5</v>
      </c>
      <c r="G224" s="240">
        <v>4</v>
      </c>
      <c r="H224" s="241">
        <v>20000000</v>
      </c>
      <c r="I224" s="241">
        <v>37000000</v>
      </c>
      <c r="J224" s="241">
        <v>20000000</v>
      </c>
      <c r="K224" s="242">
        <v>6.57</v>
      </c>
      <c r="L224" s="242">
        <v>6.6059999999999999</v>
      </c>
      <c r="M224" s="242">
        <v>6.67</v>
      </c>
    </row>
    <row r="225" spans="1:13" ht="12.95" customHeight="1" x14ac:dyDescent="0.25">
      <c r="A225" s="243">
        <v>15</v>
      </c>
      <c r="B225" s="237" t="s">
        <v>449</v>
      </c>
      <c r="C225" s="238">
        <v>43685</v>
      </c>
      <c r="D225" s="239">
        <v>364</v>
      </c>
      <c r="E225" s="238">
        <v>44049</v>
      </c>
      <c r="F225" s="240">
        <v>5</v>
      </c>
      <c r="G225" s="240">
        <v>2</v>
      </c>
      <c r="H225" s="241">
        <v>40000000</v>
      </c>
      <c r="I225" s="241">
        <v>113000000</v>
      </c>
      <c r="J225" s="241">
        <v>40000000</v>
      </c>
      <c r="K225" s="242">
        <v>6.5</v>
      </c>
      <c r="L225" s="242">
        <v>6.5579999999999998</v>
      </c>
      <c r="M225" s="242">
        <v>6.59</v>
      </c>
    </row>
    <row r="226" spans="1:13" ht="12.95" customHeight="1" x14ac:dyDescent="0.25">
      <c r="A226" s="243">
        <v>16</v>
      </c>
      <c r="B226" s="237" t="s">
        <v>450</v>
      </c>
      <c r="C226" s="238">
        <v>43692</v>
      </c>
      <c r="D226" s="239">
        <v>182</v>
      </c>
      <c r="E226" s="238">
        <v>43874</v>
      </c>
      <c r="F226" s="240">
        <v>5</v>
      </c>
      <c r="G226" s="240">
        <v>3</v>
      </c>
      <c r="H226" s="241">
        <v>20000000</v>
      </c>
      <c r="I226" s="241">
        <v>58000000</v>
      </c>
      <c r="J226" s="241">
        <v>20000000</v>
      </c>
      <c r="K226" s="242">
        <v>6.53</v>
      </c>
      <c r="L226" s="242">
        <v>6.5720000000000001</v>
      </c>
      <c r="M226" s="242">
        <v>6.6</v>
      </c>
    </row>
    <row r="227" spans="1:13" ht="12.95" customHeight="1" x14ac:dyDescent="0.25">
      <c r="A227" s="243">
        <v>17</v>
      </c>
      <c r="B227" s="237" t="s">
        <v>451</v>
      </c>
      <c r="C227" s="238">
        <v>43713</v>
      </c>
      <c r="D227" s="239">
        <v>364</v>
      </c>
      <c r="E227" s="238">
        <v>44077</v>
      </c>
      <c r="F227" s="240">
        <v>5</v>
      </c>
      <c r="G227" s="240">
        <v>5</v>
      </c>
      <c r="H227" s="241">
        <v>40000000</v>
      </c>
      <c r="I227" s="241">
        <v>69000000</v>
      </c>
      <c r="J227" s="241">
        <v>40000000</v>
      </c>
      <c r="K227" s="242">
        <v>6.54</v>
      </c>
      <c r="L227" s="242">
        <v>7.0549999999999997</v>
      </c>
      <c r="M227" s="242">
        <v>7.15</v>
      </c>
    </row>
    <row r="228" spans="1:13" ht="12.95" customHeight="1" x14ac:dyDescent="0.25">
      <c r="A228" s="243">
        <v>18</v>
      </c>
      <c r="B228" s="237" t="s">
        <v>452</v>
      </c>
      <c r="C228" s="238">
        <v>43720</v>
      </c>
      <c r="D228" s="239">
        <v>182</v>
      </c>
      <c r="E228" s="238">
        <v>43902</v>
      </c>
      <c r="F228" s="240">
        <v>8</v>
      </c>
      <c r="G228" s="240">
        <v>4</v>
      </c>
      <c r="H228" s="241">
        <v>20000000</v>
      </c>
      <c r="I228" s="241">
        <v>74000000</v>
      </c>
      <c r="J228" s="241">
        <v>20000000</v>
      </c>
      <c r="K228" s="242">
        <v>7</v>
      </c>
      <c r="L228" s="242">
        <v>7.0209999999999999</v>
      </c>
      <c r="M228" s="242">
        <v>7.09</v>
      </c>
    </row>
    <row r="229" spans="1:13" ht="12.95" customHeight="1" x14ac:dyDescent="0.25">
      <c r="A229" s="243">
        <v>19</v>
      </c>
      <c r="B229" s="237" t="s">
        <v>453</v>
      </c>
      <c r="C229" s="238">
        <v>43741</v>
      </c>
      <c r="D229" s="239">
        <v>364</v>
      </c>
      <c r="E229" s="238">
        <v>44105</v>
      </c>
      <c r="F229" s="240">
        <v>6</v>
      </c>
      <c r="G229" s="240">
        <v>5</v>
      </c>
      <c r="H229" s="241">
        <v>60000000</v>
      </c>
      <c r="I229" s="241">
        <v>103000000</v>
      </c>
      <c r="J229" s="241">
        <v>60000000</v>
      </c>
      <c r="K229" s="242">
        <v>7.54</v>
      </c>
      <c r="L229" s="242">
        <v>8.0039999999999996</v>
      </c>
      <c r="M229" s="242">
        <v>8.09</v>
      </c>
    </row>
    <row r="230" spans="1:13" ht="12.95" customHeight="1" x14ac:dyDescent="0.25">
      <c r="A230" s="243">
        <v>20</v>
      </c>
      <c r="B230" s="237" t="s">
        <v>454</v>
      </c>
      <c r="C230" s="238">
        <v>43748</v>
      </c>
      <c r="D230" s="239">
        <v>182</v>
      </c>
      <c r="E230" s="238">
        <v>43930</v>
      </c>
      <c r="F230" s="240">
        <v>5</v>
      </c>
      <c r="G230" s="240">
        <v>4</v>
      </c>
      <c r="H230" s="241">
        <v>70000000</v>
      </c>
      <c r="I230" s="241">
        <v>111300000</v>
      </c>
      <c r="J230" s="241">
        <v>70000000</v>
      </c>
      <c r="K230" s="242">
        <v>7.7</v>
      </c>
      <c r="L230" s="242">
        <v>7.9770000000000003</v>
      </c>
      <c r="M230" s="242">
        <v>8.02</v>
      </c>
    </row>
    <row r="231" spans="1:13" ht="12.95" customHeight="1" x14ac:dyDescent="0.25">
      <c r="A231" s="243">
        <v>21</v>
      </c>
      <c r="B231" s="237" t="s">
        <v>455</v>
      </c>
      <c r="C231" s="238">
        <v>43776</v>
      </c>
      <c r="D231" s="239">
        <v>364</v>
      </c>
      <c r="E231" s="238">
        <v>44140</v>
      </c>
      <c r="F231" s="240">
        <v>6</v>
      </c>
      <c r="G231" s="240">
        <v>5</v>
      </c>
      <c r="H231" s="241">
        <v>60000000</v>
      </c>
      <c r="I231" s="241">
        <v>134500000</v>
      </c>
      <c r="J231" s="241">
        <v>60000000</v>
      </c>
      <c r="K231" s="242">
        <v>8.73</v>
      </c>
      <c r="L231" s="242">
        <v>9.0719999999999992</v>
      </c>
      <c r="M231" s="242">
        <v>9.1199999999999992</v>
      </c>
    </row>
    <row r="232" spans="1:13" ht="12.95" customHeight="1" x14ac:dyDescent="0.25">
      <c r="A232" s="243">
        <v>22</v>
      </c>
      <c r="B232" s="237" t="s">
        <v>456</v>
      </c>
      <c r="C232" s="238">
        <v>43783</v>
      </c>
      <c r="D232" s="239">
        <v>182</v>
      </c>
      <c r="E232" s="238">
        <v>43965</v>
      </c>
      <c r="F232" s="240">
        <v>6</v>
      </c>
      <c r="G232" s="240">
        <v>3</v>
      </c>
      <c r="H232" s="241">
        <v>70000000</v>
      </c>
      <c r="I232" s="241">
        <v>135630000</v>
      </c>
      <c r="J232" s="241">
        <v>70000000</v>
      </c>
      <c r="K232" s="242">
        <v>8.7100000000000009</v>
      </c>
      <c r="L232" s="242">
        <v>8.9710000000000001</v>
      </c>
      <c r="M232" s="242">
        <v>9.07</v>
      </c>
    </row>
    <row r="233" spans="1:13" ht="12.95" customHeight="1" x14ac:dyDescent="0.25">
      <c r="A233" s="243">
        <v>23</v>
      </c>
      <c r="B233" s="237" t="s">
        <v>457</v>
      </c>
      <c r="C233" s="238">
        <v>43804</v>
      </c>
      <c r="D233" s="239">
        <v>364</v>
      </c>
      <c r="E233" s="238">
        <v>44168</v>
      </c>
      <c r="F233" s="240">
        <v>6</v>
      </c>
      <c r="G233" s="240">
        <v>5</v>
      </c>
      <c r="H233" s="241">
        <v>60000000</v>
      </c>
      <c r="I233" s="241">
        <v>54975476.700000003</v>
      </c>
      <c r="J233" s="241">
        <v>60000000</v>
      </c>
      <c r="K233" s="242">
        <v>9</v>
      </c>
      <c r="L233" s="242">
        <v>9.1649999999999991</v>
      </c>
      <c r="M233" s="242">
        <v>9.19</v>
      </c>
    </row>
    <row r="234" spans="1:13" ht="12.95" customHeight="1" x14ac:dyDescent="0.25">
      <c r="A234" s="243">
        <v>24</v>
      </c>
      <c r="B234" s="237" t="s">
        <v>458</v>
      </c>
      <c r="C234" s="238">
        <v>43811</v>
      </c>
      <c r="D234" s="239">
        <v>182</v>
      </c>
      <c r="E234" s="238">
        <v>43993</v>
      </c>
      <c r="F234" s="240">
        <v>4</v>
      </c>
      <c r="G234" s="240">
        <v>3</v>
      </c>
      <c r="H234" s="241">
        <v>70000000</v>
      </c>
      <c r="I234" s="241">
        <v>171579000</v>
      </c>
      <c r="J234" s="241">
        <v>70000000</v>
      </c>
      <c r="K234" s="242">
        <v>8.5</v>
      </c>
      <c r="L234" s="242">
        <v>8.8480000000000008</v>
      </c>
      <c r="M234" s="242">
        <v>9.1</v>
      </c>
    </row>
    <row r="235" spans="1:13" ht="12.95" customHeight="1" x14ac:dyDescent="0.25">
      <c r="A235" s="243">
        <v>1</v>
      </c>
      <c r="B235" s="237" t="s">
        <v>459</v>
      </c>
      <c r="C235" s="238">
        <v>43839</v>
      </c>
      <c r="D235" s="239">
        <v>182</v>
      </c>
      <c r="E235" s="238">
        <v>44021</v>
      </c>
      <c r="F235" s="240">
        <v>3</v>
      </c>
      <c r="G235" s="240">
        <v>3</v>
      </c>
      <c r="H235" s="241">
        <v>70000000</v>
      </c>
      <c r="I235" s="241">
        <v>115000000</v>
      </c>
      <c r="J235" s="241">
        <v>70000000</v>
      </c>
      <c r="K235" s="242">
        <v>9.15</v>
      </c>
      <c r="L235" s="242">
        <v>9.1980000000000004</v>
      </c>
      <c r="M235" s="242">
        <v>9.35</v>
      </c>
    </row>
    <row r="236" spans="1:13" ht="12.95" customHeight="1" x14ac:dyDescent="0.25">
      <c r="A236" s="243">
        <v>2</v>
      </c>
      <c r="B236" s="237" t="s">
        <v>460</v>
      </c>
      <c r="C236" s="238">
        <v>43846</v>
      </c>
      <c r="D236" s="239">
        <v>364</v>
      </c>
      <c r="E236" s="238">
        <v>44210</v>
      </c>
      <c r="F236" s="240">
        <v>6</v>
      </c>
      <c r="G236" s="240">
        <v>4</v>
      </c>
      <c r="H236" s="241">
        <v>50000000</v>
      </c>
      <c r="I236" s="241">
        <v>157348000</v>
      </c>
      <c r="J236" s="241">
        <v>50000000</v>
      </c>
      <c r="K236" s="242">
        <v>9</v>
      </c>
      <c r="L236" s="242">
        <v>9.0820000000000007</v>
      </c>
      <c r="M236" s="242">
        <v>9.1300000000000008</v>
      </c>
    </row>
    <row r="237" spans="1:13" ht="12.95" customHeight="1" x14ac:dyDescent="0.25">
      <c r="A237" s="243">
        <v>3</v>
      </c>
      <c r="B237" s="237" t="s">
        <v>461</v>
      </c>
      <c r="C237" s="238">
        <v>43867</v>
      </c>
      <c r="D237" s="239">
        <v>182</v>
      </c>
      <c r="E237" s="238">
        <v>44049</v>
      </c>
      <c r="F237" s="240">
        <v>5</v>
      </c>
      <c r="G237" s="240">
        <v>3</v>
      </c>
      <c r="H237" s="241">
        <v>20000000</v>
      </c>
      <c r="I237" s="241">
        <v>55600000</v>
      </c>
      <c r="J237" s="241">
        <v>20000000</v>
      </c>
      <c r="K237" s="242">
        <v>8.9</v>
      </c>
      <c r="L237" s="242">
        <v>9.0229999999999997</v>
      </c>
      <c r="M237" s="242">
        <v>9.09</v>
      </c>
    </row>
    <row r="238" spans="1:13" ht="12.95" customHeight="1" x14ac:dyDescent="0.25">
      <c r="A238" s="243">
        <v>4</v>
      </c>
      <c r="B238" s="237" t="s">
        <v>462</v>
      </c>
      <c r="C238" s="238">
        <v>43874</v>
      </c>
      <c r="D238" s="239">
        <v>364</v>
      </c>
      <c r="E238" s="238">
        <v>44238</v>
      </c>
      <c r="F238" s="240">
        <v>6</v>
      </c>
      <c r="G238" s="240">
        <v>1</v>
      </c>
      <c r="H238" s="241">
        <v>50000000</v>
      </c>
      <c r="I238" s="241">
        <v>129000000</v>
      </c>
      <c r="J238" s="241">
        <v>50000000</v>
      </c>
      <c r="K238" s="242">
        <v>8.84</v>
      </c>
      <c r="L238" s="242">
        <v>8.89</v>
      </c>
      <c r="M238" s="242">
        <v>8.94</v>
      </c>
    </row>
    <row r="239" spans="1:13" ht="12.95" customHeight="1" x14ac:dyDescent="0.25">
      <c r="A239" s="243">
        <v>5</v>
      </c>
      <c r="B239" s="237" t="s">
        <v>463</v>
      </c>
      <c r="C239" s="238">
        <v>43895</v>
      </c>
      <c r="D239" s="239">
        <v>182</v>
      </c>
      <c r="E239" s="238">
        <v>44077</v>
      </c>
      <c r="F239" s="240">
        <v>5</v>
      </c>
      <c r="G239" s="240">
        <v>4</v>
      </c>
      <c r="H239" s="241">
        <v>20000000</v>
      </c>
      <c r="I239" s="241">
        <v>44500000</v>
      </c>
      <c r="J239" s="241">
        <v>20000000</v>
      </c>
      <c r="K239" s="242">
        <v>8.8000000000000007</v>
      </c>
      <c r="L239" s="242">
        <v>9.0139999999999993</v>
      </c>
      <c r="M239" s="242">
        <v>9.06</v>
      </c>
    </row>
    <row r="240" spans="1:13" ht="12.95" customHeight="1" x14ac:dyDescent="0.25">
      <c r="A240" s="243">
        <v>6</v>
      </c>
      <c r="B240" s="237" t="s">
        <v>464</v>
      </c>
      <c r="C240" s="238">
        <v>43902</v>
      </c>
      <c r="D240" s="239">
        <v>364</v>
      </c>
      <c r="E240" s="238">
        <v>44266</v>
      </c>
      <c r="F240" s="240">
        <v>4</v>
      </c>
      <c r="G240" s="240">
        <v>3</v>
      </c>
      <c r="H240" s="241">
        <v>50000000</v>
      </c>
      <c r="I240" s="241">
        <v>102000000</v>
      </c>
      <c r="J240" s="241">
        <v>50000000</v>
      </c>
      <c r="K240" s="242">
        <v>8.8000000000000007</v>
      </c>
      <c r="L240" s="242">
        <v>8.9139999999999997</v>
      </c>
      <c r="M240" s="242">
        <v>9.02</v>
      </c>
    </row>
    <row r="241" spans="1:13" ht="12.95" customHeight="1" x14ac:dyDescent="0.25">
      <c r="A241" s="243">
        <v>7</v>
      </c>
      <c r="B241" s="237" t="s">
        <v>465</v>
      </c>
      <c r="C241" s="238">
        <v>43931</v>
      </c>
      <c r="D241" s="239">
        <v>181</v>
      </c>
      <c r="E241" s="238">
        <v>44112</v>
      </c>
      <c r="F241" s="240">
        <v>5</v>
      </c>
      <c r="G241" s="240">
        <v>4</v>
      </c>
      <c r="H241" s="241">
        <v>20000000</v>
      </c>
      <c r="I241" s="241">
        <v>48000000</v>
      </c>
      <c r="J241" s="241">
        <v>20000000</v>
      </c>
      <c r="K241" s="242">
        <v>8.8000000000000007</v>
      </c>
      <c r="L241" s="242">
        <v>8.9830000000000005</v>
      </c>
      <c r="M241" s="242">
        <v>9.5500000000000007</v>
      </c>
    </row>
    <row r="242" spans="1:13" ht="12.95" customHeight="1" x14ac:dyDescent="0.25">
      <c r="A242" s="243">
        <v>8</v>
      </c>
      <c r="B242" s="237" t="s">
        <v>466</v>
      </c>
      <c r="C242" s="238">
        <v>43937</v>
      </c>
      <c r="D242" s="239">
        <v>364</v>
      </c>
      <c r="E242" s="238">
        <v>44301</v>
      </c>
      <c r="F242" s="240">
        <v>6</v>
      </c>
      <c r="G242" s="240">
        <v>5</v>
      </c>
      <c r="H242" s="241">
        <v>50000000</v>
      </c>
      <c r="I242" s="241">
        <v>102000000</v>
      </c>
      <c r="J242" s="241">
        <v>50000000</v>
      </c>
      <c r="K242" s="242">
        <v>9.15</v>
      </c>
      <c r="L242" s="242">
        <v>9.3919999999999995</v>
      </c>
      <c r="M242" s="242">
        <v>9.6</v>
      </c>
    </row>
    <row r="243" spans="1:13" ht="12.95" customHeight="1" x14ac:dyDescent="0.25">
      <c r="A243" s="243">
        <v>9</v>
      </c>
      <c r="B243" s="237" t="s">
        <v>467</v>
      </c>
      <c r="C243" s="238">
        <v>43958</v>
      </c>
      <c r="D243" s="239">
        <v>182</v>
      </c>
      <c r="E243" s="238">
        <v>44140</v>
      </c>
      <c r="F243" s="240">
        <v>6</v>
      </c>
      <c r="G243" s="240">
        <v>5</v>
      </c>
      <c r="H243" s="241">
        <v>50000000</v>
      </c>
      <c r="I243" s="241">
        <v>107000000</v>
      </c>
      <c r="J243" s="241">
        <v>50000000</v>
      </c>
      <c r="K243" s="242">
        <v>8.5</v>
      </c>
      <c r="L243" s="242">
        <v>8.7149999999999999</v>
      </c>
      <c r="M243" s="242">
        <v>8.9</v>
      </c>
    </row>
    <row r="244" spans="1:13" ht="12.95" customHeight="1" x14ac:dyDescent="0.25">
      <c r="A244" s="243">
        <v>10</v>
      </c>
      <c r="B244" s="237" t="s">
        <v>468</v>
      </c>
      <c r="C244" s="238">
        <v>43965</v>
      </c>
      <c r="D244" s="239">
        <v>364</v>
      </c>
      <c r="E244" s="238">
        <v>44329</v>
      </c>
      <c r="F244" s="240">
        <v>4</v>
      </c>
      <c r="G244" s="240">
        <v>3</v>
      </c>
      <c r="H244" s="241">
        <v>80000000</v>
      </c>
      <c r="I244" s="241">
        <v>131500000</v>
      </c>
      <c r="J244" s="241">
        <v>80000000</v>
      </c>
      <c r="K244" s="242">
        <v>8.65</v>
      </c>
      <c r="L244" s="242">
        <v>8.7210000000000001</v>
      </c>
      <c r="M244" s="242">
        <v>8.74</v>
      </c>
    </row>
    <row r="245" spans="1:13" ht="12.95" customHeight="1" x14ac:dyDescent="0.25">
      <c r="A245" s="243">
        <v>11</v>
      </c>
      <c r="B245" s="237" t="s">
        <v>469</v>
      </c>
      <c r="C245" s="238">
        <v>43986</v>
      </c>
      <c r="D245" s="239">
        <v>182</v>
      </c>
      <c r="E245" s="238">
        <v>44168</v>
      </c>
      <c r="F245" s="240">
        <v>7</v>
      </c>
      <c r="G245" s="240">
        <v>7</v>
      </c>
      <c r="H245" s="241">
        <v>50000000</v>
      </c>
      <c r="I245" s="241">
        <v>111500000</v>
      </c>
      <c r="J245" s="241">
        <v>50000000</v>
      </c>
      <c r="K245" s="242">
        <v>8.5</v>
      </c>
      <c r="L245" s="242">
        <v>8.6549999999999994</v>
      </c>
      <c r="M245" s="242">
        <v>8.74</v>
      </c>
    </row>
    <row r="246" spans="1:13" ht="12.95" customHeight="1" x14ac:dyDescent="0.25">
      <c r="A246" s="243">
        <v>12</v>
      </c>
      <c r="B246" s="237" t="s">
        <v>470</v>
      </c>
      <c r="C246" s="238">
        <v>43993</v>
      </c>
      <c r="D246" s="239">
        <v>364</v>
      </c>
      <c r="E246" s="238">
        <v>44357</v>
      </c>
      <c r="F246" s="240">
        <v>4</v>
      </c>
      <c r="G246" s="240">
        <v>4</v>
      </c>
      <c r="H246" s="241">
        <v>80000000</v>
      </c>
      <c r="I246" s="241">
        <v>154000000</v>
      </c>
      <c r="J246" s="241">
        <v>80000000</v>
      </c>
      <c r="K246" s="242">
        <v>8.58</v>
      </c>
      <c r="L246" s="242">
        <v>8.6989999999999998</v>
      </c>
      <c r="M246" s="242">
        <v>8.74</v>
      </c>
    </row>
    <row r="247" spans="1:13" ht="12.95" customHeight="1" x14ac:dyDescent="0.25">
      <c r="A247" s="243">
        <v>13</v>
      </c>
      <c r="B247" s="237" t="s">
        <v>471</v>
      </c>
      <c r="C247" s="238">
        <v>44021</v>
      </c>
      <c r="D247" s="239">
        <v>182</v>
      </c>
      <c r="E247" s="238">
        <v>44203</v>
      </c>
      <c r="F247" s="240">
        <v>5</v>
      </c>
      <c r="G247" s="240">
        <v>3</v>
      </c>
      <c r="H247" s="241">
        <v>20000000</v>
      </c>
      <c r="I247" s="241">
        <v>53600000</v>
      </c>
      <c r="J247" s="241">
        <v>20000000</v>
      </c>
      <c r="K247" s="242">
        <v>8.2899999999999991</v>
      </c>
      <c r="L247" s="242">
        <v>8.31</v>
      </c>
      <c r="M247" s="242">
        <v>8.33</v>
      </c>
    </row>
    <row r="248" spans="1:13" ht="12.95" customHeight="1" x14ac:dyDescent="0.25">
      <c r="A248" s="243">
        <v>14</v>
      </c>
      <c r="B248" s="237" t="s">
        <v>472</v>
      </c>
      <c r="C248" s="238">
        <v>44028</v>
      </c>
      <c r="D248" s="239">
        <v>364</v>
      </c>
      <c r="E248" s="238">
        <v>44392</v>
      </c>
      <c r="F248" s="240">
        <v>7</v>
      </c>
      <c r="G248" s="240">
        <v>5</v>
      </c>
      <c r="H248" s="241">
        <v>50000000</v>
      </c>
      <c r="I248" s="241">
        <v>94000000</v>
      </c>
      <c r="J248" s="241">
        <v>50000000</v>
      </c>
      <c r="K248" s="242">
        <v>8.1</v>
      </c>
      <c r="L248" s="242">
        <v>8.2949999999999999</v>
      </c>
      <c r="M248" s="242">
        <v>8.35</v>
      </c>
    </row>
    <row r="249" spans="1:13" ht="12.95" customHeight="1" x14ac:dyDescent="0.25">
      <c r="A249" s="243">
        <v>15</v>
      </c>
      <c r="B249" s="237" t="s">
        <v>473</v>
      </c>
      <c r="C249" s="238">
        <v>44049</v>
      </c>
      <c r="D249" s="239">
        <v>182</v>
      </c>
      <c r="E249" s="238">
        <v>44231</v>
      </c>
      <c r="F249" s="240">
        <v>8</v>
      </c>
      <c r="G249" s="240">
        <v>4</v>
      </c>
      <c r="H249" s="241">
        <v>20000000</v>
      </c>
      <c r="I249" s="241">
        <v>63000000</v>
      </c>
      <c r="J249" s="241">
        <v>20000000</v>
      </c>
      <c r="K249" s="242">
        <v>8.25</v>
      </c>
      <c r="L249" s="242">
        <v>8.2739999999999991</v>
      </c>
      <c r="M249" s="242">
        <v>8.3000000000000007</v>
      </c>
    </row>
    <row r="250" spans="1:13" ht="12.95" customHeight="1" x14ac:dyDescent="0.25">
      <c r="A250" s="243">
        <v>16</v>
      </c>
      <c r="B250" s="237" t="s">
        <v>474</v>
      </c>
      <c r="C250" s="238">
        <v>44056</v>
      </c>
      <c r="D250" s="239">
        <v>364</v>
      </c>
      <c r="E250" s="238">
        <v>44420</v>
      </c>
      <c r="F250" s="240">
        <v>6</v>
      </c>
      <c r="G250" s="240">
        <v>6</v>
      </c>
      <c r="H250" s="241">
        <v>50000000</v>
      </c>
      <c r="I250" s="241">
        <v>92000000</v>
      </c>
      <c r="J250" s="241">
        <v>50000000</v>
      </c>
      <c r="K250" s="242">
        <v>8.07</v>
      </c>
      <c r="L250" s="242">
        <v>8.1530000000000005</v>
      </c>
      <c r="M250" s="242">
        <v>8.19</v>
      </c>
    </row>
    <row r="251" spans="1:13" ht="12.95" customHeight="1" x14ac:dyDescent="0.25">
      <c r="A251" s="243">
        <v>17</v>
      </c>
      <c r="B251" s="237" t="s">
        <v>475</v>
      </c>
      <c r="C251" s="238">
        <v>44077</v>
      </c>
      <c r="D251" s="239">
        <v>182</v>
      </c>
      <c r="E251" s="238">
        <v>44259</v>
      </c>
      <c r="F251" s="240">
        <v>5</v>
      </c>
      <c r="G251" s="240">
        <v>5</v>
      </c>
      <c r="H251" s="241">
        <v>20000000</v>
      </c>
      <c r="I251" s="241">
        <v>45000000</v>
      </c>
      <c r="J251" s="241">
        <v>20000000</v>
      </c>
      <c r="K251" s="242">
        <v>8.1</v>
      </c>
      <c r="L251" s="242">
        <v>8.1</v>
      </c>
      <c r="M251" s="242">
        <v>8.1</v>
      </c>
    </row>
    <row r="252" spans="1:13" ht="12.95" customHeight="1" x14ac:dyDescent="0.25">
      <c r="A252" s="243">
        <v>18</v>
      </c>
      <c r="B252" s="237" t="s">
        <v>476</v>
      </c>
      <c r="C252" s="238">
        <v>44084</v>
      </c>
      <c r="D252" s="239">
        <v>364</v>
      </c>
      <c r="E252" s="238">
        <v>44448</v>
      </c>
      <c r="F252" s="240">
        <v>7</v>
      </c>
      <c r="G252" s="240">
        <v>5</v>
      </c>
      <c r="H252" s="241">
        <v>50000000</v>
      </c>
      <c r="I252" s="241">
        <v>121000000</v>
      </c>
      <c r="J252" s="241">
        <v>50000000</v>
      </c>
      <c r="K252" s="242">
        <v>8</v>
      </c>
      <c r="L252" s="242">
        <v>8.0939999999999994</v>
      </c>
      <c r="M252" s="242">
        <v>8.1</v>
      </c>
    </row>
    <row r="253" spans="1:13" ht="12.95" customHeight="1" x14ac:dyDescent="0.25">
      <c r="A253" s="243">
        <v>19</v>
      </c>
      <c r="B253" s="237" t="s">
        <v>477</v>
      </c>
      <c r="C253" s="238">
        <v>44112</v>
      </c>
      <c r="D253" s="239">
        <v>182</v>
      </c>
      <c r="E253" s="238">
        <v>44294</v>
      </c>
      <c r="F253" s="240">
        <v>5</v>
      </c>
      <c r="G253" s="240">
        <v>4</v>
      </c>
      <c r="H253" s="241">
        <v>20000000</v>
      </c>
      <c r="I253" s="241">
        <v>50415000</v>
      </c>
      <c r="J253" s="241">
        <v>20000000</v>
      </c>
      <c r="K253" s="242">
        <v>8</v>
      </c>
      <c r="L253" s="242">
        <v>8.0589999999999993</v>
      </c>
      <c r="M253" s="242">
        <v>8.1199999999999992</v>
      </c>
    </row>
    <row r="254" spans="1:13" ht="12.95" customHeight="1" x14ac:dyDescent="0.25">
      <c r="A254" s="243">
        <v>20</v>
      </c>
      <c r="B254" s="237" t="s">
        <v>478</v>
      </c>
      <c r="C254" s="238">
        <v>44119</v>
      </c>
      <c r="D254" s="239">
        <v>364</v>
      </c>
      <c r="E254" s="238">
        <v>44483</v>
      </c>
      <c r="F254" s="240">
        <v>3</v>
      </c>
      <c r="G254" s="240">
        <v>3</v>
      </c>
      <c r="H254" s="241">
        <v>50000000</v>
      </c>
      <c r="I254" s="241">
        <v>78000000</v>
      </c>
      <c r="J254" s="241">
        <v>50000000</v>
      </c>
      <c r="K254" s="242">
        <v>8.0609999999999999</v>
      </c>
      <c r="L254" s="242">
        <v>8.1229999999999993</v>
      </c>
      <c r="M254" s="242">
        <v>8.15</v>
      </c>
    </row>
    <row r="255" spans="1:13" ht="12.95" customHeight="1" x14ac:dyDescent="0.25">
      <c r="A255" s="243">
        <v>21</v>
      </c>
      <c r="B255" s="237" t="s">
        <v>479</v>
      </c>
      <c r="C255" s="238">
        <v>44140</v>
      </c>
      <c r="D255" s="239">
        <v>182</v>
      </c>
      <c r="E255" s="238">
        <v>44322</v>
      </c>
      <c r="F255" s="240">
        <v>4</v>
      </c>
      <c r="G255" s="240">
        <v>3</v>
      </c>
      <c r="H255" s="241">
        <v>20000000</v>
      </c>
      <c r="I255" s="241">
        <v>35000000</v>
      </c>
      <c r="J255" s="241">
        <v>20000000</v>
      </c>
      <c r="K255" s="242">
        <v>8.11</v>
      </c>
      <c r="L255" s="242">
        <v>8.1470000000000002</v>
      </c>
      <c r="M255" s="242">
        <v>8.15</v>
      </c>
    </row>
    <row r="256" spans="1:13" ht="12.95" customHeight="1" x14ac:dyDescent="0.25">
      <c r="A256" s="243">
        <v>22</v>
      </c>
      <c r="B256" s="237" t="s">
        <v>480</v>
      </c>
      <c r="C256" s="238">
        <v>44147</v>
      </c>
      <c r="D256" s="239">
        <v>364</v>
      </c>
      <c r="E256" s="238">
        <v>44511</v>
      </c>
      <c r="F256" s="240">
        <v>3</v>
      </c>
      <c r="G256" s="240">
        <v>3</v>
      </c>
      <c r="H256" s="241">
        <v>50000000</v>
      </c>
      <c r="I256" s="241">
        <v>80000000</v>
      </c>
      <c r="J256" s="241">
        <v>50000000</v>
      </c>
      <c r="K256" s="242">
        <v>8.1300000000000008</v>
      </c>
      <c r="L256" s="242">
        <v>8.1519999999999992</v>
      </c>
      <c r="M256" s="242">
        <v>8.17</v>
      </c>
    </row>
    <row r="257" spans="1:13" ht="12.95" customHeight="1" x14ac:dyDescent="0.25">
      <c r="A257" s="243">
        <v>23</v>
      </c>
      <c r="B257" s="237" t="s">
        <v>481</v>
      </c>
      <c r="C257" s="238">
        <v>44168</v>
      </c>
      <c r="D257" s="239">
        <v>182</v>
      </c>
      <c r="E257" s="238">
        <v>44350</v>
      </c>
      <c r="F257" s="240">
        <v>4</v>
      </c>
      <c r="G257" s="240">
        <v>3</v>
      </c>
      <c r="H257" s="241">
        <v>20000000</v>
      </c>
      <c r="I257" s="241">
        <v>35000000</v>
      </c>
      <c r="J257" s="241">
        <v>20000000</v>
      </c>
      <c r="K257" s="242">
        <v>8.0399999999999991</v>
      </c>
      <c r="L257" s="242">
        <v>8.0879999999999992</v>
      </c>
      <c r="M257" s="242">
        <v>8.1300000000000008</v>
      </c>
    </row>
    <row r="258" spans="1:13" ht="12.95" customHeight="1" x14ac:dyDescent="0.25">
      <c r="A258" s="243">
        <v>24</v>
      </c>
      <c r="B258" s="237" t="s">
        <v>482</v>
      </c>
      <c r="C258" s="238">
        <v>44175</v>
      </c>
      <c r="D258" s="239">
        <v>364</v>
      </c>
      <c r="E258" s="238">
        <v>44539</v>
      </c>
      <c r="F258" s="240">
        <v>8</v>
      </c>
      <c r="G258" s="240">
        <v>8</v>
      </c>
      <c r="H258" s="241">
        <v>50000000</v>
      </c>
      <c r="I258" s="241">
        <v>117577000</v>
      </c>
      <c r="J258" s="241">
        <v>50000000</v>
      </c>
      <c r="K258" s="242">
        <v>8.09</v>
      </c>
      <c r="L258" s="242">
        <v>8.1189999999999998</v>
      </c>
      <c r="M258" s="242">
        <v>8.14</v>
      </c>
    </row>
    <row r="259" spans="1:13" ht="12.95" customHeight="1" x14ac:dyDescent="0.25">
      <c r="A259" s="243">
        <v>1</v>
      </c>
      <c r="B259" s="237" t="s">
        <v>483</v>
      </c>
      <c r="C259" s="238">
        <v>44231</v>
      </c>
      <c r="D259" s="239">
        <v>182</v>
      </c>
      <c r="E259" s="238">
        <v>44413</v>
      </c>
      <c r="F259" s="240">
        <v>5</v>
      </c>
      <c r="G259" s="240">
        <v>2</v>
      </c>
      <c r="H259" s="241">
        <v>15000000</v>
      </c>
      <c r="I259" s="241">
        <v>42500000</v>
      </c>
      <c r="J259" s="241">
        <v>15000000</v>
      </c>
      <c r="K259" s="242">
        <v>7.98</v>
      </c>
      <c r="L259" s="242">
        <v>8.0020000000000007</v>
      </c>
      <c r="M259" s="242">
        <v>8.0399999999999991</v>
      </c>
    </row>
    <row r="260" spans="1:13" ht="12.95" customHeight="1" x14ac:dyDescent="0.25">
      <c r="A260" s="243">
        <v>2</v>
      </c>
      <c r="B260" s="237" t="s">
        <v>484</v>
      </c>
      <c r="C260" s="238">
        <v>44238</v>
      </c>
      <c r="D260" s="239">
        <v>364</v>
      </c>
      <c r="E260" s="238">
        <v>44602</v>
      </c>
      <c r="F260" s="240">
        <v>7</v>
      </c>
      <c r="G260" s="240">
        <v>2</v>
      </c>
      <c r="H260" s="241">
        <v>15000000</v>
      </c>
      <c r="I260" s="241">
        <v>62497000</v>
      </c>
      <c r="J260" s="241">
        <v>15000000</v>
      </c>
      <c r="K260" s="242">
        <v>7.94</v>
      </c>
      <c r="L260" s="242">
        <v>7.94</v>
      </c>
      <c r="M260" s="242">
        <v>8</v>
      </c>
    </row>
    <row r="261" spans="1:13" ht="12.95" customHeight="1" x14ac:dyDescent="0.25">
      <c r="A261" s="243">
        <v>3</v>
      </c>
      <c r="B261" s="237" t="s">
        <v>485</v>
      </c>
      <c r="C261" s="238">
        <v>44259</v>
      </c>
      <c r="D261" s="239">
        <v>182</v>
      </c>
      <c r="E261" s="238">
        <v>44441</v>
      </c>
      <c r="F261" s="240">
        <v>4</v>
      </c>
      <c r="G261" s="240">
        <v>2</v>
      </c>
      <c r="H261" s="241">
        <v>15000000</v>
      </c>
      <c r="I261" s="241">
        <v>43500000</v>
      </c>
      <c r="J261" s="241">
        <v>15000000</v>
      </c>
      <c r="K261" s="242">
        <v>8</v>
      </c>
      <c r="L261" s="242">
        <v>8</v>
      </c>
      <c r="M261" s="242">
        <v>8</v>
      </c>
    </row>
    <row r="262" spans="1:13" ht="12.95" customHeight="1" x14ac:dyDescent="0.25">
      <c r="A262" s="243">
        <v>4</v>
      </c>
      <c r="B262" s="237" t="s">
        <v>486</v>
      </c>
      <c r="C262" s="238">
        <v>44266</v>
      </c>
      <c r="D262" s="239">
        <v>364</v>
      </c>
      <c r="E262" s="238">
        <v>44630</v>
      </c>
      <c r="F262" s="240">
        <v>7</v>
      </c>
      <c r="G262" s="240">
        <v>5</v>
      </c>
      <c r="H262" s="241">
        <v>15000000</v>
      </c>
      <c r="I262" s="241">
        <v>49000000</v>
      </c>
      <c r="J262" s="241">
        <v>15000000</v>
      </c>
      <c r="K262" s="242">
        <v>7.88</v>
      </c>
      <c r="L262" s="242">
        <v>7.944</v>
      </c>
      <c r="M262" s="242">
        <v>8</v>
      </c>
    </row>
    <row r="263" spans="1:13" ht="12.95" customHeight="1" x14ac:dyDescent="0.25">
      <c r="A263" s="243">
        <v>5</v>
      </c>
      <c r="B263" s="237" t="s">
        <v>487</v>
      </c>
      <c r="C263" s="238">
        <v>44294</v>
      </c>
      <c r="D263" s="239">
        <v>182</v>
      </c>
      <c r="E263" s="238">
        <v>44476</v>
      </c>
      <c r="F263" s="240">
        <v>5</v>
      </c>
      <c r="G263" s="240">
        <v>3</v>
      </c>
      <c r="H263" s="241">
        <v>15000000</v>
      </c>
      <c r="I263" s="241">
        <v>46066000</v>
      </c>
      <c r="J263" s="241">
        <v>15000000</v>
      </c>
      <c r="K263" s="242">
        <v>8.3800000000000008</v>
      </c>
      <c r="L263" s="242">
        <v>8.4589999999999996</v>
      </c>
      <c r="M263" s="242">
        <v>8.51</v>
      </c>
    </row>
    <row r="264" spans="1:13" ht="12.95" customHeight="1" x14ac:dyDescent="0.25">
      <c r="A264" s="243">
        <v>6</v>
      </c>
      <c r="B264" s="237" t="s">
        <v>488</v>
      </c>
      <c r="C264" s="238">
        <v>44301</v>
      </c>
      <c r="D264" s="239">
        <v>364</v>
      </c>
      <c r="E264" s="238">
        <v>44665</v>
      </c>
      <c r="F264" s="240">
        <v>5</v>
      </c>
      <c r="G264" s="240">
        <v>3</v>
      </c>
      <c r="H264" s="241">
        <v>15000000</v>
      </c>
      <c r="I264" s="241">
        <v>62285000</v>
      </c>
      <c r="J264" s="241">
        <v>15000000</v>
      </c>
      <c r="K264" s="242">
        <v>8.43</v>
      </c>
      <c r="L264" s="242">
        <v>8.4550000000000001</v>
      </c>
      <c r="M264" s="242">
        <v>8.49</v>
      </c>
    </row>
    <row r="265" spans="1:13" ht="12.95" customHeight="1" x14ac:dyDescent="0.25">
      <c r="A265" s="243">
        <v>7</v>
      </c>
      <c r="B265" s="237" t="s">
        <v>489</v>
      </c>
      <c r="C265" s="238">
        <v>44350</v>
      </c>
      <c r="D265" s="239">
        <v>182</v>
      </c>
      <c r="E265" s="238">
        <v>44532</v>
      </c>
      <c r="F265" s="240">
        <v>6</v>
      </c>
      <c r="G265" s="240">
        <v>4</v>
      </c>
      <c r="H265" s="241">
        <v>15000000</v>
      </c>
      <c r="I265" s="241">
        <v>55165000</v>
      </c>
      <c r="J265" s="241">
        <v>15000000</v>
      </c>
      <c r="K265" s="242">
        <v>9.39</v>
      </c>
      <c r="L265" s="242">
        <v>9.41</v>
      </c>
      <c r="M265" s="242">
        <v>9.4849999999999994</v>
      </c>
    </row>
    <row r="266" spans="1:13" ht="12.95" customHeight="1" x14ac:dyDescent="0.25">
      <c r="A266" s="243">
        <v>8</v>
      </c>
      <c r="B266" s="237" t="s">
        <v>490</v>
      </c>
      <c r="C266" s="238">
        <v>44357</v>
      </c>
      <c r="D266" s="239">
        <v>364</v>
      </c>
      <c r="E266" s="238">
        <v>44721</v>
      </c>
      <c r="F266" s="240">
        <v>5</v>
      </c>
      <c r="G266" s="240">
        <v>1</v>
      </c>
      <c r="H266" s="241">
        <v>15000000</v>
      </c>
      <c r="I266" s="241">
        <v>68242000</v>
      </c>
      <c r="J266" s="241">
        <v>15000000</v>
      </c>
      <c r="K266" s="242">
        <v>9.14</v>
      </c>
      <c r="L266" s="242">
        <v>9.1530000000000005</v>
      </c>
      <c r="M266" s="242">
        <v>9.19</v>
      </c>
    </row>
    <row r="267" spans="1:13" ht="12.95" customHeight="1" x14ac:dyDescent="0.25">
      <c r="A267" s="243">
        <v>9</v>
      </c>
      <c r="B267" s="237" t="s">
        <v>491</v>
      </c>
      <c r="C267" s="238">
        <v>44385</v>
      </c>
      <c r="D267" s="239">
        <v>182</v>
      </c>
      <c r="E267" s="238">
        <v>44567</v>
      </c>
      <c r="F267" s="240">
        <v>5</v>
      </c>
      <c r="G267" s="240">
        <v>4</v>
      </c>
      <c r="H267" s="241">
        <v>15000000</v>
      </c>
      <c r="I267" s="241">
        <v>32000000</v>
      </c>
      <c r="J267" s="241">
        <v>15000000</v>
      </c>
      <c r="K267" s="242">
        <v>9.35</v>
      </c>
      <c r="L267" s="242">
        <v>9.3650000000000002</v>
      </c>
      <c r="M267" s="242">
        <v>9.4350000000000005</v>
      </c>
    </row>
    <row r="268" spans="1:13" ht="12.95" customHeight="1" x14ac:dyDescent="0.25">
      <c r="A268" s="243">
        <v>10</v>
      </c>
      <c r="B268" s="237" t="s">
        <v>492</v>
      </c>
      <c r="C268" s="238">
        <v>44392</v>
      </c>
      <c r="D268" s="239">
        <v>364</v>
      </c>
      <c r="E268" s="238">
        <v>44756</v>
      </c>
      <c r="F268" s="240">
        <v>6</v>
      </c>
      <c r="G268" s="240">
        <v>1</v>
      </c>
      <c r="H268" s="241">
        <v>15000000</v>
      </c>
      <c r="I268" s="241">
        <v>52750000</v>
      </c>
      <c r="J268" s="241">
        <v>15000000</v>
      </c>
      <c r="K268" s="242">
        <v>8.9700000000000006</v>
      </c>
      <c r="L268" s="242">
        <v>9.0079999999999991</v>
      </c>
      <c r="M268" s="242">
        <v>9.1199999999999992</v>
      </c>
    </row>
    <row r="269" spans="1:13" ht="12.95" customHeight="1" x14ac:dyDescent="0.25">
      <c r="A269" s="243">
        <v>11</v>
      </c>
      <c r="B269" s="237" t="s">
        <v>493</v>
      </c>
      <c r="C269" s="238">
        <v>44413</v>
      </c>
      <c r="D269" s="239">
        <v>182</v>
      </c>
      <c r="E269" s="238">
        <v>44595</v>
      </c>
      <c r="F269" s="240">
        <v>2</v>
      </c>
      <c r="G269" s="240">
        <v>2</v>
      </c>
      <c r="H269" s="241">
        <v>15000000</v>
      </c>
      <c r="I269" s="241">
        <v>22500000</v>
      </c>
      <c r="J269" s="241">
        <v>15000000</v>
      </c>
      <c r="K269" s="242">
        <v>9.33</v>
      </c>
      <c r="L269" s="242">
        <v>9.3849999999999998</v>
      </c>
      <c r="M269" s="242">
        <v>9.5500000000000007</v>
      </c>
    </row>
    <row r="270" spans="1:13" ht="12.95" customHeight="1" x14ac:dyDescent="0.25">
      <c r="A270" s="243">
        <v>12</v>
      </c>
      <c r="B270" s="237" t="s">
        <v>494</v>
      </c>
      <c r="C270" s="238">
        <v>44420</v>
      </c>
      <c r="D270" s="239">
        <v>364</v>
      </c>
      <c r="E270" s="238">
        <v>44784</v>
      </c>
      <c r="F270" s="240">
        <v>5</v>
      </c>
      <c r="G270" s="240">
        <v>2</v>
      </c>
      <c r="H270" s="241">
        <v>15000000</v>
      </c>
      <c r="I270" s="241">
        <v>60000000</v>
      </c>
      <c r="J270" s="241">
        <v>15000000</v>
      </c>
      <c r="K270" s="242">
        <v>9.19</v>
      </c>
      <c r="L270" s="242">
        <v>9.19</v>
      </c>
      <c r="M270" s="242">
        <v>9.19</v>
      </c>
    </row>
    <row r="271" spans="1:13" ht="12.95" customHeight="1" x14ac:dyDescent="0.25">
      <c r="A271" s="243">
        <v>13</v>
      </c>
      <c r="B271" s="237" t="s">
        <v>495</v>
      </c>
      <c r="C271" s="238">
        <v>44448</v>
      </c>
      <c r="D271" s="239">
        <v>182</v>
      </c>
      <c r="E271" s="238">
        <v>44630</v>
      </c>
      <c r="F271" s="240">
        <v>5</v>
      </c>
      <c r="G271" s="240">
        <v>3</v>
      </c>
      <c r="H271" s="241">
        <v>15000000</v>
      </c>
      <c r="I271" s="241">
        <v>49250000</v>
      </c>
      <c r="J271" s="241">
        <v>15000000</v>
      </c>
      <c r="K271" s="242">
        <v>9.4600000000000009</v>
      </c>
      <c r="L271" s="242">
        <v>9.48</v>
      </c>
      <c r="M271" s="242">
        <v>9.5500000000000007</v>
      </c>
    </row>
    <row r="272" spans="1:13" ht="12.95" customHeight="1" x14ac:dyDescent="0.25">
      <c r="A272" s="243">
        <v>14</v>
      </c>
      <c r="B272" s="237" t="s">
        <v>496</v>
      </c>
      <c r="C272" s="238">
        <v>44455</v>
      </c>
      <c r="D272" s="239">
        <v>364</v>
      </c>
      <c r="E272" s="238">
        <v>44819</v>
      </c>
      <c r="F272" s="240">
        <v>3</v>
      </c>
      <c r="G272" s="240">
        <v>2</v>
      </c>
      <c r="H272" s="241">
        <v>15000000</v>
      </c>
      <c r="I272" s="241">
        <v>41250000</v>
      </c>
      <c r="J272" s="241">
        <v>15000000</v>
      </c>
      <c r="K272" s="242">
        <v>9.24</v>
      </c>
      <c r="L272" s="242">
        <v>9.24</v>
      </c>
      <c r="M272" s="242">
        <v>9.24</v>
      </c>
    </row>
    <row r="273" spans="1:13" ht="12.95" customHeight="1" x14ac:dyDescent="0.25">
      <c r="A273" s="243">
        <v>15</v>
      </c>
      <c r="B273" s="237" t="s">
        <v>497</v>
      </c>
      <c r="C273" s="238">
        <v>44476</v>
      </c>
      <c r="D273" s="239">
        <v>182</v>
      </c>
      <c r="E273" s="238">
        <v>44658</v>
      </c>
      <c r="F273" s="240">
        <v>6</v>
      </c>
      <c r="G273" s="240">
        <v>3</v>
      </c>
      <c r="H273" s="241">
        <v>20000000</v>
      </c>
      <c r="I273" s="241">
        <v>47500000</v>
      </c>
      <c r="J273" s="241">
        <v>20000000</v>
      </c>
      <c r="K273" s="242">
        <v>9.3800000000000008</v>
      </c>
      <c r="L273" s="242">
        <v>9.4039999999999999</v>
      </c>
      <c r="M273" s="242">
        <v>9.48</v>
      </c>
    </row>
    <row r="274" spans="1:13" ht="12.95" customHeight="1" x14ac:dyDescent="0.25">
      <c r="A274" s="243">
        <v>16</v>
      </c>
      <c r="B274" s="237" t="s">
        <v>498</v>
      </c>
      <c r="C274" s="238">
        <v>44484</v>
      </c>
      <c r="D274" s="239">
        <v>363</v>
      </c>
      <c r="E274" s="238">
        <v>44847</v>
      </c>
      <c r="F274" s="240">
        <v>5</v>
      </c>
      <c r="G274" s="240">
        <v>3</v>
      </c>
      <c r="H274" s="241">
        <v>30000000</v>
      </c>
      <c r="I274" s="241">
        <v>81000000</v>
      </c>
      <c r="J274" s="241">
        <v>30000000</v>
      </c>
      <c r="K274" s="242">
        <v>9.2200000000000006</v>
      </c>
      <c r="L274" s="242">
        <v>9.2479999999999993</v>
      </c>
      <c r="M274" s="242">
        <v>9.25</v>
      </c>
    </row>
    <row r="275" spans="1:13" ht="12.95" customHeight="1" x14ac:dyDescent="0.25">
      <c r="A275" s="243">
        <v>17</v>
      </c>
      <c r="B275" s="237" t="s">
        <v>499</v>
      </c>
      <c r="C275" s="238">
        <v>44504</v>
      </c>
      <c r="D275" s="239">
        <v>182</v>
      </c>
      <c r="E275" s="238">
        <v>44686</v>
      </c>
      <c r="F275" s="240">
        <v>5</v>
      </c>
      <c r="G275" s="240">
        <v>3</v>
      </c>
      <c r="H275" s="241">
        <v>20000000</v>
      </c>
      <c r="I275" s="241">
        <v>52000000</v>
      </c>
      <c r="J275" s="241">
        <v>20000000</v>
      </c>
      <c r="K275" s="242">
        <v>9.2799999999999994</v>
      </c>
      <c r="L275" s="242">
        <v>9.4</v>
      </c>
      <c r="M275" s="242">
        <v>9.5</v>
      </c>
    </row>
    <row r="276" spans="1:13" ht="12.95" customHeight="1" x14ac:dyDescent="0.25">
      <c r="A276" s="243">
        <v>18</v>
      </c>
      <c r="B276" s="237" t="s">
        <v>500</v>
      </c>
      <c r="C276" s="238">
        <v>44511</v>
      </c>
      <c r="D276" s="239">
        <v>364</v>
      </c>
      <c r="E276" s="238">
        <v>44875</v>
      </c>
      <c r="F276" s="240">
        <v>4</v>
      </c>
      <c r="G276" s="240">
        <v>2</v>
      </c>
      <c r="H276" s="241">
        <v>30000000</v>
      </c>
      <c r="I276" s="241">
        <v>89000000</v>
      </c>
      <c r="J276" s="241">
        <v>30000000</v>
      </c>
      <c r="K276" s="242">
        <v>9</v>
      </c>
      <c r="L276" s="242">
        <v>9.0440000000000005</v>
      </c>
      <c r="M276" s="242">
        <v>9.14</v>
      </c>
    </row>
    <row r="277" spans="1:13" ht="12.95" customHeight="1" x14ac:dyDescent="0.25">
      <c r="A277" s="243">
        <v>19</v>
      </c>
      <c r="B277" s="237" t="s">
        <v>501</v>
      </c>
      <c r="C277" s="238">
        <v>44539</v>
      </c>
      <c r="D277" s="239">
        <v>182</v>
      </c>
      <c r="E277" s="238">
        <v>44721</v>
      </c>
      <c r="F277" s="240">
        <v>5</v>
      </c>
      <c r="G277" s="240">
        <v>4</v>
      </c>
      <c r="H277" s="241">
        <v>20000000</v>
      </c>
      <c r="I277" s="241">
        <v>55000000</v>
      </c>
      <c r="J277" s="241">
        <v>20000000</v>
      </c>
      <c r="K277" s="242">
        <v>9.1</v>
      </c>
      <c r="L277" s="242">
        <v>9.3239999999999998</v>
      </c>
      <c r="M277" s="242">
        <v>9.5</v>
      </c>
    </row>
    <row r="278" spans="1:13" ht="12.95" customHeight="1" x14ac:dyDescent="0.25">
      <c r="A278" s="243">
        <v>20</v>
      </c>
      <c r="B278" s="237" t="s">
        <v>502</v>
      </c>
      <c r="C278" s="238">
        <v>44546</v>
      </c>
      <c r="D278" s="239">
        <v>364</v>
      </c>
      <c r="E278" s="238">
        <v>44910</v>
      </c>
      <c r="F278" s="240">
        <v>4</v>
      </c>
      <c r="G278" s="240">
        <v>3</v>
      </c>
      <c r="H278" s="241">
        <v>30000000</v>
      </c>
      <c r="I278" s="241">
        <v>61000000</v>
      </c>
      <c r="J278" s="241">
        <v>30000000</v>
      </c>
      <c r="K278" s="242">
        <v>9.9499999999999993</v>
      </c>
      <c r="L278" s="242">
        <v>9.9629999999999992</v>
      </c>
      <c r="M278" s="242">
        <v>10</v>
      </c>
    </row>
    <row r="279" spans="1:13" ht="12.95" customHeight="1" x14ac:dyDescent="0.25">
      <c r="A279" s="243">
        <v>1</v>
      </c>
      <c r="B279" s="237" t="s">
        <v>503</v>
      </c>
      <c r="C279" s="238">
        <v>44567</v>
      </c>
      <c r="D279" s="239">
        <v>182</v>
      </c>
      <c r="E279" s="238">
        <v>44749</v>
      </c>
      <c r="F279" s="240">
        <v>4</v>
      </c>
      <c r="G279" s="240">
        <v>4</v>
      </c>
      <c r="H279" s="241">
        <v>20000000</v>
      </c>
      <c r="I279" s="241">
        <v>41000000</v>
      </c>
      <c r="J279" s="241">
        <v>20000000</v>
      </c>
      <c r="K279" s="242">
        <v>9.9</v>
      </c>
      <c r="L279" s="242">
        <v>10.193</v>
      </c>
      <c r="M279" s="242">
        <v>10.5</v>
      </c>
    </row>
    <row r="280" spans="1:13" ht="12.95" customHeight="1" x14ac:dyDescent="0.25">
      <c r="A280" s="243">
        <v>2</v>
      </c>
      <c r="B280" s="237" t="s">
        <v>504</v>
      </c>
      <c r="C280" s="238">
        <v>44574</v>
      </c>
      <c r="D280" s="239">
        <v>364</v>
      </c>
      <c r="E280" s="238">
        <v>44938</v>
      </c>
      <c r="F280" s="240">
        <v>5</v>
      </c>
      <c r="G280" s="240">
        <v>3</v>
      </c>
      <c r="H280" s="241">
        <v>20000000</v>
      </c>
      <c r="I280" s="241">
        <v>47500000</v>
      </c>
      <c r="J280" s="241">
        <v>20000000</v>
      </c>
      <c r="K280" s="242">
        <v>9.99</v>
      </c>
      <c r="L280" s="242">
        <v>10.007</v>
      </c>
      <c r="M280" s="242">
        <v>10.1</v>
      </c>
    </row>
    <row r="281" spans="1:13" ht="12.95" customHeight="1" x14ac:dyDescent="0.25">
      <c r="A281" s="243">
        <v>3</v>
      </c>
      <c r="B281" s="237" t="s">
        <v>505</v>
      </c>
      <c r="C281" s="238">
        <v>44595</v>
      </c>
      <c r="D281" s="239">
        <v>182</v>
      </c>
      <c r="E281" s="238">
        <v>44777</v>
      </c>
      <c r="F281" s="240">
        <v>3</v>
      </c>
      <c r="G281" s="240">
        <v>2</v>
      </c>
      <c r="H281" s="241">
        <v>20000000</v>
      </c>
      <c r="I281" s="241">
        <v>40000000</v>
      </c>
      <c r="J281" s="241">
        <v>20000000</v>
      </c>
      <c r="K281" s="242">
        <v>10</v>
      </c>
      <c r="L281" s="242">
        <v>10.163</v>
      </c>
      <c r="M281" s="242">
        <v>10.199999999999999</v>
      </c>
    </row>
    <row r="282" spans="1:13" ht="12.95" customHeight="1" x14ac:dyDescent="0.25">
      <c r="A282" s="243">
        <v>4</v>
      </c>
      <c r="B282" s="237" t="s">
        <v>506</v>
      </c>
      <c r="C282" s="238">
        <v>44602</v>
      </c>
      <c r="D282" s="239">
        <v>364</v>
      </c>
      <c r="E282" s="238">
        <v>44966</v>
      </c>
      <c r="F282" s="240">
        <v>4</v>
      </c>
      <c r="G282" s="240">
        <v>2</v>
      </c>
      <c r="H282" s="241">
        <v>20000000</v>
      </c>
      <c r="I282" s="241">
        <v>45000000</v>
      </c>
      <c r="J282" s="241">
        <v>20000000</v>
      </c>
      <c r="K282" s="242">
        <v>9.89</v>
      </c>
      <c r="L282" s="242">
        <v>9.9130000000000003</v>
      </c>
      <c r="M282" s="242">
        <v>9.98</v>
      </c>
    </row>
    <row r="283" spans="1:13" ht="12.95" customHeight="1" x14ac:dyDescent="0.25">
      <c r="A283" s="243">
        <v>5</v>
      </c>
      <c r="B283" s="237" t="s">
        <v>507</v>
      </c>
      <c r="C283" s="238">
        <v>44624</v>
      </c>
      <c r="D283" s="239">
        <v>181</v>
      </c>
      <c r="E283" s="238">
        <v>44805</v>
      </c>
      <c r="F283" s="240">
        <v>3</v>
      </c>
      <c r="G283" s="240">
        <v>3</v>
      </c>
      <c r="H283" s="241">
        <v>20000000</v>
      </c>
      <c r="I283" s="241">
        <v>34000000</v>
      </c>
      <c r="J283" s="241">
        <v>20000000</v>
      </c>
      <c r="K283" s="242">
        <v>10.19</v>
      </c>
      <c r="L283" s="242">
        <v>10.23</v>
      </c>
      <c r="M283" s="242">
        <v>10.75</v>
      </c>
    </row>
    <row r="284" spans="1:13" ht="12.95" customHeight="1" x14ac:dyDescent="0.25">
      <c r="A284" s="243">
        <v>6</v>
      </c>
      <c r="B284" s="237" t="s">
        <v>508</v>
      </c>
      <c r="C284" s="238">
        <v>44630</v>
      </c>
      <c r="D284" s="239">
        <v>364</v>
      </c>
      <c r="E284" s="238">
        <v>44994</v>
      </c>
      <c r="F284" s="240">
        <v>1</v>
      </c>
      <c r="G284" s="240">
        <v>1</v>
      </c>
      <c r="H284" s="241">
        <v>20000000</v>
      </c>
      <c r="I284" s="241">
        <v>15000000</v>
      </c>
      <c r="J284" s="241">
        <v>15000000</v>
      </c>
      <c r="K284" s="242">
        <v>10.55</v>
      </c>
      <c r="L284" s="242">
        <v>10.55</v>
      </c>
      <c r="M284" s="242">
        <v>10.55</v>
      </c>
    </row>
    <row r="285" spans="1:13" ht="12.95" customHeight="1" x14ac:dyDescent="0.25">
      <c r="A285" s="243">
        <v>7</v>
      </c>
      <c r="B285" s="237" t="s">
        <v>509</v>
      </c>
      <c r="C285" s="238">
        <v>44658</v>
      </c>
      <c r="D285" s="239">
        <v>182</v>
      </c>
      <c r="E285" s="238">
        <v>44840</v>
      </c>
      <c r="F285" s="240">
        <v>4</v>
      </c>
      <c r="G285" s="240">
        <v>4</v>
      </c>
      <c r="H285" s="241">
        <v>20000000</v>
      </c>
      <c r="I285" s="241">
        <v>48000000</v>
      </c>
      <c r="J285" s="241">
        <v>20000000</v>
      </c>
      <c r="K285" s="242">
        <v>10.9</v>
      </c>
      <c r="L285" s="242">
        <v>11.007999999999999</v>
      </c>
      <c r="M285" s="242">
        <v>11.1</v>
      </c>
    </row>
    <row r="286" spans="1:13" ht="12.95" customHeight="1" x14ac:dyDescent="0.25">
      <c r="A286" s="243">
        <v>8</v>
      </c>
      <c r="B286" s="237" t="s">
        <v>510</v>
      </c>
      <c r="C286" s="238">
        <v>44665</v>
      </c>
      <c r="D286" s="239">
        <v>364</v>
      </c>
      <c r="E286" s="238">
        <v>45029</v>
      </c>
      <c r="F286" s="240">
        <v>5</v>
      </c>
      <c r="G286" s="240">
        <v>2</v>
      </c>
      <c r="H286" s="241">
        <v>20000000</v>
      </c>
      <c r="I286" s="241">
        <v>56000000</v>
      </c>
      <c r="J286" s="241">
        <v>20000000</v>
      </c>
      <c r="K286" s="242">
        <v>10.5</v>
      </c>
      <c r="L286" s="242">
        <v>10.76</v>
      </c>
      <c r="M286" s="242">
        <v>10.87</v>
      </c>
    </row>
    <row r="287" spans="1:13" ht="12.95" customHeight="1" x14ac:dyDescent="0.25">
      <c r="A287" s="243">
        <v>9</v>
      </c>
      <c r="B287" s="237" t="s">
        <v>511</v>
      </c>
      <c r="C287" s="238">
        <v>44686</v>
      </c>
      <c r="D287" s="239">
        <v>182</v>
      </c>
      <c r="E287" s="238">
        <v>44868</v>
      </c>
      <c r="F287" s="240">
        <v>5</v>
      </c>
      <c r="G287" s="240">
        <v>3</v>
      </c>
      <c r="H287" s="241">
        <v>20000000</v>
      </c>
      <c r="I287" s="241">
        <v>67000000</v>
      </c>
      <c r="J287" s="241">
        <v>20000000</v>
      </c>
      <c r="K287" s="242">
        <v>10.8</v>
      </c>
      <c r="L287" s="242">
        <v>10.878</v>
      </c>
      <c r="M287" s="242">
        <v>11</v>
      </c>
    </row>
    <row r="288" spans="1:13" ht="12.95" customHeight="1" x14ac:dyDescent="0.25">
      <c r="A288" s="243">
        <v>10</v>
      </c>
      <c r="B288" s="237" t="s">
        <v>512</v>
      </c>
      <c r="C288" s="238">
        <v>44694</v>
      </c>
      <c r="D288" s="239">
        <v>363</v>
      </c>
      <c r="E288" s="238">
        <v>45057</v>
      </c>
      <c r="F288" s="240">
        <v>5</v>
      </c>
      <c r="G288" s="240">
        <v>3</v>
      </c>
      <c r="H288" s="241">
        <v>20000000</v>
      </c>
      <c r="I288" s="241">
        <v>73000000</v>
      </c>
      <c r="J288" s="241">
        <v>20000000</v>
      </c>
      <c r="K288" s="242">
        <v>10.5</v>
      </c>
      <c r="L288" s="242">
        <v>10.595000000000001</v>
      </c>
      <c r="M288" s="242">
        <v>10.65</v>
      </c>
    </row>
    <row r="289" spans="1:13" ht="12.95" customHeight="1" x14ac:dyDescent="0.25">
      <c r="A289" s="243">
        <v>11</v>
      </c>
      <c r="B289" s="237" t="s">
        <v>513</v>
      </c>
      <c r="C289" s="238">
        <v>44721</v>
      </c>
      <c r="D289" s="239">
        <v>182</v>
      </c>
      <c r="E289" s="238">
        <v>44903</v>
      </c>
      <c r="F289" s="240">
        <v>5</v>
      </c>
      <c r="G289" s="240">
        <v>2</v>
      </c>
      <c r="H289" s="241">
        <v>20000000</v>
      </c>
      <c r="I289" s="241">
        <v>51000000</v>
      </c>
      <c r="J289" s="241">
        <v>20000000</v>
      </c>
      <c r="K289" s="242">
        <v>10.59</v>
      </c>
      <c r="L289" s="242">
        <v>10.645</v>
      </c>
      <c r="M289" s="242">
        <v>10.7</v>
      </c>
    </row>
    <row r="290" spans="1:13" ht="12.95" customHeight="1" x14ac:dyDescent="0.25">
      <c r="A290" s="243">
        <v>12</v>
      </c>
      <c r="B290" s="237" t="s">
        <v>514</v>
      </c>
      <c r="C290" s="238">
        <v>44728</v>
      </c>
      <c r="D290" s="239">
        <v>364</v>
      </c>
      <c r="E290" s="238">
        <v>45092</v>
      </c>
      <c r="F290" s="240">
        <v>5</v>
      </c>
      <c r="G290" s="240">
        <v>3</v>
      </c>
      <c r="H290" s="241">
        <v>20000000</v>
      </c>
      <c r="I290" s="241">
        <v>54000000</v>
      </c>
      <c r="J290" s="241">
        <v>20000000</v>
      </c>
      <c r="K290" s="242">
        <v>10.35</v>
      </c>
      <c r="L290" s="242">
        <v>10.39</v>
      </c>
      <c r="M290" s="242">
        <v>10.4</v>
      </c>
    </row>
    <row r="291" spans="1:13" ht="12.95" customHeight="1" x14ac:dyDescent="0.25">
      <c r="A291" s="243">
        <v>13</v>
      </c>
      <c r="B291" s="237" t="s">
        <v>515</v>
      </c>
      <c r="C291" s="238">
        <v>44749</v>
      </c>
      <c r="D291" s="239">
        <v>182</v>
      </c>
      <c r="E291" s="238">
        <v>44931</v>
      </c>
      <c r="F291" s="240">
        <v>3</v>
      </c>
      <c r="G291" s="240">
        <v>2</v>
      </c>
      <c r="H291" s="241">
        <v>20000000</v>
      </c>
      <c r="I291" s="241">
        <v>40000000</v>
      </c>
      <c r="J291" s="241">
        <v>20000000</v>
      </c>
      <c r="K291" s="242">
        <v>10.49</v>
      </c>
      <c r="L291" s="242">
        <v>10.523</v>
      </c>
      <c r="M291" s="242">
        <v>10.62</v>
      </c>
    </row>
    <row r="292" spans="1:13" ht="12.95" customHeight="1" x14ac:dyDescent="0.25">
      <c r="A292" s="243">
        <v>14</v>
      </c>
      <c r="B292" s="237" t="s">
        <v>516</v>
      </c>
      <c r="C292" s="238">
        <v>44756</v>
      </c>
      <c r="D292" s="239">
        <v>364</v>
      </c>
      <c r="E292" s="238">
        <v>45120</v>
      </c>
      <c r="F292" s="240">
        <v>5</v>
      </c>
      <c r="G292" s="240">
        <v>2</v>
      </c>
      <c r="H292" s="241">
        <v>30000000</v>
      </c>
      <c r="I292" s="241">
        <v>76000000</v>
      </c>
      <c r="J292" s="241">
        <v>30000000</v>
      </c>
      <c r="K292" s="242">
        <v>10</v>
      </c>
      <c r="L292" s="242">
        <v>10.082000000000001</v>
      </c>
      <c r="M292" s="242">
        <v>10.19</v>
      </c>
    </row>
    <row r="293" spans="1:13" ht="12.95" customHeight="1" x14ac:dyDescent="0.25">
      <c r="A293" s="243">
        <v>15</v>
      </c>
      <c r="B293" s="237" t="s">
        <v>517</v>
      </c>
      <c r="C293" s="238">
        <v>44777</v>
      </c>
      <c r="D293" s="239">
        <v>182</v>
      </c>
      <c r="E293" s="238">
        <v>44959</v>
      </c>
      <c r="F293" s="240">
        <v>5</v>
      </c>
      <c r="G293" s="240">
        <v>2</v>
      </c>
      <c r="H293" s="241">
        <v>20000000</v>
      </c>
      <c r="I293" s="241">
        <v>44000000</v>
      </c>
      <c r="J293" s="241">
        <v>20000000</v>
      </c>
      <c r="K293" s="242">
        <v>10.39</v>
      </c>
      <c r="L293" s="242">
        <v>10.39</v>
      </c>
      <c r="M293" s="242">
        <v>10.39</v>
      </c>
    </row>
    <row r="294" spans="1:13" ht="12.95" customHeight="1" x14ac:dyDescent="0.25">
      <c r="A294" s="243">
        <v>16</v>
      </c>
      <c r="B294" s="237" t="s">
        <v>518</v>
      </c>
      <c r="C294" s="238">
        <v>44784</v>
      </c>
      <c r="D294" s="239">
        <v>364</v>
      </c>
      <c r="E294" s="238">
        <v>45148</v>
      </c>
      <c r="F294" s="240">
        <v>4</v>
      </c>
      <c r="G294" s="240">
        <v>4</v>
      </c>
      <c r="H294" s="241">
        <v>30000000</v>
      </c>
      <c r="I294" s="241">
        <v>57000000</v>
      </c>
      <c r="J294" s="241">
        <v>30000000</v>
      </c>
      <c r="K294" s="242">
        <v>9.89</v>
      </c>
      <c r="L294" s="242">
        <v>9.9179999999999993</v>
      </c>
      <c r="M294" s="242">
        <v>10.1</v>
      </c>
    </row>
    <row r="295" spans="1:13" ht="12.95" customHeight="1" x14ac:dyDescent="0.25">
      <c r="A295" s="243">
        <v>17</v>
      </c>
      <c r="B295" s="237" t="s">
        <v>519</v>
      </c>
      <c r="C295" s="238">
        <v>44812</v>
      </c>
      <c r="D295" s="239">
        <v>182</v>
      </c>
      <c r="E295" s="238">
        <v>44994</v>
      </c>
      <c r="F295" s="240">
        <v>5</v>
      </c>
      <c r="G295" s="240">
        <v>3</v>
      </c>
      <c r="H295" s="241">
        <v>20000000</v>
      </c>
      <c r="I295" s="241">
        <v>63000000</v>
      </c>
      <c r="J295" s="241">
        <v>20000000</v>
      </c>
      <c r="K295" s="242">
        <v>10.19</v>
      </c>
      <c r="L295" s="242">
        <v>10.195</v>
      </c>
      <c r="M295" s="242">
        <v>10.199999999999999</v>
      </c>
    </row>
    <row r="296" spans="1:13" ht="12.95" customHeight="1" x14ac:dyDescent="0.25">
      <c r="A296" s="243">
        <v>18</v>
      </c>
      <c r="B296" s="237" t="s">
        <v>520</v>
      </c>
      <c r="C296" s="238">
        <v>44819</v>
      </c>
      <c r="D296" s="239">
        <v>364</v>
      </c>
      <c r="E296" s="238">
        <v>45183</v>
      </c>
      <c r="F296" s="240">
        <v>5</v>
      </c>
      <c r="G296" s="240">
        <v>3</v>
      </c>
      <c r="H296" s="241">
        <v>30000000</v>
      </c>
      <c r="I296" s="241">
        <v>66000000</v>
      </c>
      <c r="J296" s="241">
        <v>30000000</v>
      </c>
      <c r="K296" s="242">
        <v>9.7899999999999991</v>
      </c>
      <c r="L296" s="242">
        <v>9.8070000000000004</v>
      </c>
      <c r="M296" s="242">
        <v>9.8800000000000008</v>
      </c>
    </row>
    <row r="297" spans="1:13" ht="12.95" customHeight="1" x14ac:dyDescent="0.25">
      <c r="A297" s="243">
        <v>19</v>
      </c>
      <c r="B297" s="237" t="s">
        <v>521</v>
      </c>
      <c r="C297" s="238">
        <v>44840</v>
      </c>
      <c r="D297" s="239">
        <v>182</v>
      </c>
      <c r="E297" s="238">
        <v>45022</v>
      </c>
      <c r="F297" s="240">
        <v>5</v>
      </c>
      <c r="G297" s="240">
        <v>3</v>
      </c>
      <c r="H297" s="241">
        <v>20000000</v>
      </c>
      <c r="I297" s="241">
        <v>62000000</v>
      </c>
      <c r="J297" s="241">
        <v>20000000</v>
      </c>
      <c r="K297" s="242">
        <v>9.99</v>
      </c>
      <c r="L297" s="242">
        <v>10.076000000000001</v>
      </c>
      <c r="M297" s="242">
        <v>10.09</v>
      </c>
    </row>
    <row r="298" spans="1:13" ht="12.95" customHeight="1" x14ac:dyDescent="0.25">
      <c r="A298" s="243">
        <v>20</v>
      </c>
      <c r="B298" s="237" t="s">
        <v>522</v>
      </c>
      <c r="C298" s="238">
        <v>44847</v>
      </c>
      <c r="D298" s="239">
        <v>364</v>
      </c>
      <c r="E298" s="238">
        <v>45211</v>
      </c>
      <c r="F298" s="240">
        <v>4</v>
      </c>
      <c r="G298" s="240">
        <v>3</v>
      </c>
      <c r="H298" s="241">
        <v>30000000</v>
      </c>
      <c r="I298" s="241">
        <v>57000000</v>
      </c>
      <c r="J298" s="241">
        <v>30000000</v>
      </c>
      <c r="K298" s="242">
        <v>9.65</v>
      </c>
      <c r="L298" s="242">
        <v>9.73</v>
      </c>
      <c r="M298" s="242">
        <v>9.75</v>
      </c>
    </row>
    <row r="299" spans="1:13" ht="12.95" customHeight="1" x14ac:dyDescent="0.25">
      <c r="A299" s="243">
        <v>21</v>
      </c>
      <c r="B299" s="237" t="s">
        <v>523</v>
      </c>
      <c r="C299" s="238">
        <v>44868</v>
      </c>
      <c r="D299" s="239">
        <v>182</v>
      </c>
      <c r="E299" s="238">
        <v>45050</v>
      </c>
      <c r="F299" s="240">
        <v>2</v>
      </c>
      <c r="G299" s="240">
        <v>2</v>
      </c>
      <c r="H299" s="241">
        <v>20000000</v>
      </c>
      <c r="I299" s="241">
        <v>30000000</v>
      </c>
      <c r="J299" s="241">
        <v>20000000</v>
      </c>
      <c r="K299" s="242">
        <v>9.9499999999999993</v>
      </c>
      <c r="L299" s="242">
        <v>9.9730000000000008</v>
      </c>
      <c r="M299" s="242">
        <v>10.039999999999999</v>
      </c>
    </row>
    <row r="300" spans="1:13" ht="12.95" customHeight="1" x14ac:dyDescent="0.25">
      <c r="A300" s="243">
        <v>22</v>
      </c>
      <c r="B300" s="237" t="s">
        <v>524</v>
      </c>
      <c r="C300" s="238">
        <v>44875</v>
      </c>
      <c r="D300" s="239">
        <v>364</v>
      </c>
      <c r="E300" s="238">
        <v>45239</v>
      </c>
      <c r="F300" s="240">
        <v>5</v>
      </c>
      <c r="G300" s="240">
        <v>2</v>
      </c>
      <c r="H300" s="241">
        <v>30000000</v>
      </c>
      <c r="I300" s="241">
        <v>91500000</v>
      </c>
      <c r="J300" s="241">
        <v>30000000</v>
      </c>
      <c r="K300" s="242">
        <v>9.49</v>
      </c>
      <c r="L300" s="242">
        <v>9.4930000000000003</v>
      </c>
      <c r="M300" s="242">
        <v>9.5</v>
      </c>
    </row>
    <row r="301" spans="1:13" ht="12.95" customHeight="1" x14ac:dyDescent="0.25">
      <c r="A301" s="243">
        <v>23</v>
      </c>
      <c r="B301" s="237" t="s">
        <v>525</v>
      </c>
      <c r="C301" s="238">
        <v>44903</v>
      </c>
      <c r="D301" s="239">
        <v>182</v>
      </c>
      <c r="E301" s="238">
        <v>45085</v>
      </c>
      <c r="F301" s="240">
        <v>4</v>
      </c>
      <c r="G301" s="240">
        <v>3</v>
      </c>
      <c r="H301" s="241">
        <v>20000000</v>
      </c>
      <c r="I301" s="241">
        <v>42500000</v>
      </c>
      <c r="J301" s="241">
        <v>20000000</v>
      </c>
      <c r="K301" s="242">
        <v>9.69</v>
      </c>
      <c r="L301" s="242">
        <v>9.8409999999999993</v>
      </c>
      <c r="M301" s="242">
        <v>9.94</v>
      </c>
    </row>
    <row r="302" spans="1:13" ht="12.95" customHeight="1" x14ac:dyDescent="0.25">
      <c r="A302" s="243">
        <v>24</v>
      </c>
      <c r="B302" s="237" t="s">
        <v>526</v>
      </c>
      <c r="C302" s="238">
        <v>44910</v>
      </c>
      <c r="D302" s="239">
        <v>364</v>
      </c>
      <c r="E302" s="238">
        <v>45274</v>
      </c>
      <c r="F302" s="240">
        <v>5</v>
      </c>
      <c r="G302" s="240">
        <v>3</v>
      </c>
      <c r="H302" s="241">
        <v>30000000</v>
      </c>
      <c r="I302" s="241">
        <v>60500000</v>
      </c>
      <c r="J302" s="241">
        <v>30000000</v>
      </c>
      <c r="K302" s="242">
        <v>9.44</v>
      </c>
      <c r="L302" s="242">
        <v>9.452</v>
      </c>
      <c r="M302" s="242">
        <v>9.49</v>
      </c>
    </row>
    <row r="303" spans="1:13" ht="12.95" customHeight="1" x14ac:dyDescent="0.25">
      <c r="A303" s="243">
        <v>1</v>
      </c>
      <c r="B303" s="237" t="s">
        <v>527</v>
      </c>
      <c r="C303" s="238">
        <v>44938</v>
      </c>
      <c r="D303" s="239">
        <v>182</v>
      </c>
      <c r="E303" s="238">
        <v>45120</v>
      </c>
      <c r="F303" s="240">
        <v>3</v>
      </c>
      <c r="G303" s="240">
        <v>2</v>
      </c>
      <c r="H303" s="241">
        <v>20000000</v>
      </c>
      <c r="I303" s="241">
        <v>45000000</v>
      </c>
      <c r="J303" s="241">
        <v>20000000</v>
      </c>
      <c r="K303" s="242">
        <v>9.5399999999999991</v>
      </c>
      <c r="L303" s="242">
        <v>9.59</v>
      </c>
      <c r="M303" s="242">
        <v>9.64</v>
      </c>
    </row>
    <row r="304" spans="1:13" ht="12.95" customHeight="1" x14ac:dyDescent="0.25">
      <c r="A304" s="243">
        <v>2</v>
      </c>
      <c r="B304" s="237" t="s">
        <v>528</v>
      </c>
      <c r="C304" s="238">
        <v>44946</v>
      </c>
      <c r="D304" s="239">
        <v>363</v>
      </c>
      <c r="E304" s="238">
        <v>45309</v>
      </c>
      <c r="F304" s="240">
        <v>5</v>
      </c>
      <c r="G304" s="240">
        <v>3</v>
      </c>
      <c r="H304" s="241">
        <v>20000000</v>
      </c>
      <c r="I304" s="241">
        <v>44000000</v>
      </c>
      <c r="J304" s="241">
        <v>20000000</v>
      </c>
      <c r="K304" s="242">
        <v>9.41</v>
      </c>
      <c r="L304" s="242">
        <v>9.4139999999999997</v>
      </c>
      <c r="M304" s="242">
        <v>9.43</v>
      </c>
    </row>
    <row r="305" spans="1:13" ht="12.95" customHeight="1" x14ac:dyDescent="0.25">
      <c r="A305" s="243">
        <v>3</v>
      </c>
      <c r="B305" s="237" t="s">
        <v>529</v>
      </c>
      <c r="C305" s="238">
        <v>44966</v>
      </c>
      <c r="D305" s="239">
        <v>182</v>
      </c>
      <c r="E305" s="238">
        <v>45148</v>
      </c>
      <c r="F305" s="240">
        <v>6</v>
      </c>
      <c r="G305" s="240">
        <v>4</v>
      </c>
      <c r="H305" s="241">
        <v>20000000</v>
      </c>
      <c r="I305" s="241">
        <v>52000000</v>
      </c>
      <c r="J305" s="241">
        <v>20000000</v>
      </c>
      <c r="K305" s="242">
        <v>9.3000000000000007</v>
      </c>
      <c r="L305" s="242">
        <v>9.4770000000000003</v>
      </c>
      <c r="M305" s="242">
        <v>9.59</v>
      </c>
    </row>
    <row r="306" spans="1:13" ht="12.95" customHeight="1" x14ac:dyDescent="0.25">
      <c r="A306" s="243">
        <v>4</v>
      </c>
      <c r="B306" s="237" t="s">
        <v>530</v>
      </c>
      <c r="C306" s="238">
        <v>44973</v>
      </c>
      <c r="D306" s="239">
        <v>364</v>
      </c>
      <c r="E306" s="238">
        <v>45337</v>
      </c>
      <c r="F306" s="240">
        <v>3</v>
      </c>
      <c r="G306" s="240">
        <v>3</v>
      </c>
      <c r="H306" s="241">
        <v>20000000</v>
      </c>
      <c r="I306" s="241">
        <v>33000000</v>
      </c>
      <c r="J306" s="241">
        <v>20000000</v>
      </c>
      <c r="K306" s="242">
        <v>9.3800000000000008</v>
      </c>
      <c r="L306" s="242">
        <v>9.3940000000000001</v>
      </c>
      <c r="M306" s="242">
        <v>9.5</v>
      </c>
    </row>
    <row r="307" spans="1:13" ht="12.95" customHeight="1" x14ac:dyDescent="0.25">
      <c r="A307" s="243">
        <v>5</v>
      </c>
      <c r="B307" s="237" t="s">
        <v>531</v>
      </c>
      <c r="C307" s="238">
        <v>44994</v>
      </c>
      <c r="D307" s="239">
        <v>182</v>
      </c>
      <c r="E307" s="238">
        <v>45176</v>
      </c>
      <c r="F307" s="240">
        <v>2</v>
      </c>
      <c r="G307" s="240">
        <v>2</v>
      </c>
      <c r="H307" s="241">
        <v>20000000</v>
      </c>
      <c r="I307" s="241">
        <v>30000000</v>
      </c>
      <c r="J307" s="241">
        <v>20000000</v>
      </c>
      <c r="K307" s="242">
        <v>9.49</v>
      </c>
      <c r="L307" s="242">
        <v>9.6430000000000007</v>
      </c>
      <c r="M307" s="242">
        <v>10.1</v>
      </c>
    </row>
    <row r="308" spans="1:13" ht="12.95" customHeight="1" x14ac:dyDescent="0.25">
      <c r="A308" s="243">
        <v>6</v>
      </c>
      <c r="B308" s="237" t="s">
        <v>532</v>
      </c>
      <c r="C308" s="238">
        <v>45001</v>
      </c>
      <c r="D308" s="239">
        <v>364</v>
      </c>
      <c r="E308" s="238">
        <v>45365</v>
      </c>
      <c r="F308" s="240">
        <v>2</v>
      </c>
      <c r="G308" s="240">
        <v>2</v>
      </c>
      <c r="H308" s="241">
        <v>20000000</v>
      </c>
      <c r="I308" s="241">
        <v>30000000</v>
      </c>
      <c r="J308" s="241">
        <v>20000000</v>
      </c>
      <c r="K308" s="242">
        <v>9.42</v>
      </c>
      <c r="L308" s="242">
        <v>9.6150000000000002</v>
      </c>
      <c r="M308" s="242">
        <v>10.199999999999999</v>
      </c>
    </row>
    <row r="309" spans="1:13" ht="12.95" customHeight="1" x14ac:dyDescent="0.25">
      <c r="A309" s="243">
        <v>7</v>
      </c>
      <c r="B309" s="237" t="s">
        <v>533</v>
      </c>
      <c r="C309" s="238">
        <v>45022</v>
      </c>
      <c r="D309" s="239">
        <v>182</v>
      </c>
      <c r="E309" s="238">
        <v>45204</v>
      </c>
      <c r="F309" s="240">
        <v>4</v>
      </c>
      <c r="G309" s="240">
        <v>2</v>
      </c>
      <c r="H309" s="241">
        <v>20000000</v>
      </c>
      <c r="I309" s="241">
        <v>55000000</v>
      </c>
      <c r="J309" s="241">
        <v>20000000</v>
      </c>
      <c r="K309" s="242">
        <v>9.34</v>
      </c>
      <c r="L309" s="242">
        <v>9.3780000000000001</v>
      </c>
      <c r="M309" s="242">
        <v>9.49</v>
      </c>
    </row>
    <row r="310" spans="1:13" ht="12.95" customHeight="1" x14ac:dyDescent="0.25">
      <c r="A310" s="243">
        <v>8</v>
      </c>
      <c r="B310" s="237" t="s">
        <v>534</v>
      </c>
      <c r="C310" s="238">
        <v>45029</v>
      </c>
      <c r="D310" s="239">
        <v>364</v>
      </c>
      <c r="E310" s="238">
        <v>45393</v>
      </c>
      <c r="F310" s="240">
        <v>3</v>
      </c>
      <c r="G310" s="240">
        <v>2</v>
      </c>
      <c r="H310" s="241">
        <v>20000000</v>
      </c>
      <c r="I310" s="241">
        <v>38000000</v>
      </c>
      <c r="J310" s="241">
        <v>20000000</v>
      </c>
      <c r="K310" s="242">
        <v>9.39</v>
      </c>
      <c r="L310" s="242">
        <v>9.7669999999999995</v>
      </c>
      <c r="M310" s="242">
        <v>9.9499999999999993</v>
      </c>
    </row>
    <row r="311" spans="1:13" ht="12.95" customHeight="1" x14ac:dyDescent="0.25">
      <c r="A311" s="243">
        <v>9</v>
      </c>
      <c r="B311" s="237" t="s">
        <v>535</v>
      </c>
      <c r="C311" s="238">
        <v>45050</v>
      </c>
      <c r="D311" s="239">
        <v>182</v>
      </c>
      <c r="E311" s="238">
        <v>45232</v>
      </c>
      <c r="F311" s="240">
        <v>5</v>
      </c>
      <c r="G311" s="240">
        <v>3</v>
      </c>
      <c r="H311" s="241">
        <v>20000000</v>
      </c>
      <c r="I311" s="241">
        <v>51000000</v>
      </c>
      <c r="J311" s="241">
        <v>20000000</v>
      </c>
      <c r="K311" s="242">
        <v>9.19</v>
      </c>
      <c r="L311" s="242">
        <v>9.4879999999999995</v>
      </c>
      <c r="M311" s="242">
        <v>9.69</v>
      </c>
    </row>
    <row r="312" spans="1:13" ht="12.95" customHeight="1" x14ac:dyDescent="0.25">
      <c r="A312" s="243">
        <v>10</v>
      </c>
      <c r="B312" s="237" t="s">
        <v>536</v>
      </c>
      <c r="C312" s="238">
        <v>45057</v>
      </c>
      <c r="D312" s="239">
        <v>364</v>
      </c>
      <c r="E312" s="238">
        <v>45421</v>
      </c>
      <c r="F312" s="240">
        <v>3</v>
      </c>
      <c r="G312" s="240">
        <v>3</v>
      </c>
      <c r="H312" s="241">
        <v>20000000</v>
      </c>
      <c r="I312" s="241">
        <v>33000000</v>
      </c>
      <c r="J312" s="241">
        <v>20000000</v>
      </c>
      <c r="K312" s="242">
        <v>9.3800000000000008</v>
      </c>
      <c r="L312" s="242">
        <v>9.5660000000000007</v>
      </c>
      <c r="M312" s="242">
        <v>10</v>
      </c>
    </row>
    <row r="313" spans="1:13" ht="12.95" customHeight="1" x14ac:dyDescent="0.25">
      <c r="A313" s="243">
        <v>11</v>
      </c>
      <c r="B313" s="237" t="s">
        <v>539</v>
      </c>
      <c r="C313" s="238">
        <v>45085</v>
      </c>
      <c r="D313" s="239">
        <v>182</v>
      </c>
      <c r="E313" s="238">
        <v>45267</v>
      </c>
      <c r="F313" s="240">
        <v>3</v>
      </c>
      <c r="G313" s="240">
        <v>2</v>
      </c>
      <c r="H313" s="241">
        <v>20000000</v>
      </c>
      <c r="I313" s="241">
        <v>40000000</v>
      </c>
      <c r="J313" s="241">
        <v>20000000</v>
      </c>
      <c r="K313" s="242">
        <v>9.24</v>
      </c>
      <c r="L313" s="242">
        <v>9.4879999999999995</v>
      </c>
      <c r="M313" s="242">
        <v>9.57</v>
      </c>
    </row>
    <row r="314" spans="1:13" ht="12.95" customHeight="1" x14ac:dyDescent="0.25">
      <c r="A314" s="243">
        <v>12</v>
      </c>
      <c r="B314" s="237" t="s">
        <v>540</v>
      </c>
      <c r="C314" s="238">
        <v>45092</v>
      </c>
      <c r="D314" s="239">
        <v>364</v>
      </c>
      <c r="E314" s="238">
        <v>45456</v>
      </c>
      <c r="F314" s="240">
        <v>2</v>
      </c>
      <c r="G314" s="240">
        <v>2</v>
      </c>
      <c r="H314" s="241">
        <v>20000000</v>
      </c>
      <c r="I314" s="241">
        <v>30000000</v>
      </c>
      <c r="J314" s="241">
        <v>20000000</v>
      </c>
      <c r="K314" s="242">
        <v>9.5399999999999991</v>
      </c>
      <c r="L314" s="242">
        <v>9.6549999999999994</v>
      </c>
      <c r="M314" s="242">
        <v>10</v>
      </c>
    </row>
    <row r="315" spans="1:13" ht="12.95" customHeight="1" x14ac:dyDescent="0.25">
      <c r="A315" s="243">
        <v>13</v>
      </c>
      <c r="B315" s="237" t="s">
        <v>541</v>
      </c>
      <c r="C315" s="238">
        <v>45113</v>
      </c>
      <c r="D315" s="239">
        <v>182</v>
      </c>
      <c r="E315" s="238">
        <v>45295</v>
      </c>
      <c r="F315" s="240">
        <v>3</v>
      </c>
      <c r="G315" s="240">
        <v>2</v>
      </c>
      <c r="H315" s="241">
        <v>20000000</v>
      </c>
      <c r="I315" s="241">
        <v>55000000</v>
      </c>
      <c r="J315" s="241">
        <v>20000000</v>
      </c>
      <c r="K315" s="242">
        <v>9.48</v>
      </c>
      <c r="L315" s="242">
        <v>9.4939999999999998</v>
      </c>
      <c r="M315" s="242">
        <v>9.4990000000000006</v>
      </c>
    </row>
    <row r="316" spans="1:13" ht="12.95" customHeight="1" x14ac:dyDescent="0.25">
      <c r="A316" s="243">
        <v>14</v>
      </c>
      <c r="B316" s="237" t="s">
        <v>542</v>
      </c>
      <c r="C316" s="238">
        <v>45120</v>
      </c>
      <c r="D316" s="239">
        <v>364</v>
      </c>
      <c r="E316" s="238">
        <v>45484</v>
      </c>
      <c r="F316" s="240">
        <v>4</v>
      </c>
      <c r="G316" s="240">
        <v>3</v>
      </c>
      <c r="H316" s="241">
        <v>20000000</v>
      </c>
      <c r="I316" s="241">
        <v>36000000</v>
      </c>
      <c r="J316" s="241">
        <v>20000000</v>
      </c>
      <c r="K316" s="242">
        <v>9.35</v>
      </c>
      <c r="L316" s="242">
        <v>9.4489999999999998</v>
      </c>
      <c r="M316" s="242">
        <v>9.5500000000000007</v>
      </c>
    </row>
    <row r="317" spans="1:13" ht="12.95" customHeight="1" x14ac:dyDescent="0.25">
      <c r="A317" s="243">
        <v>15</v>
      </c>
      <c r="B317" s="237" t="s">
        <v>543</v>
      </c>
      <c r="C317" s="238">
        <v>45141</v>
      </c>
      <c r="D317" s="239">
        <v>182</v>
      </c>
      <c r="E317" s="238">
        <v>45323</v>
      </c>
      <c r="F317" s="240">
        <v>2</v>
      </c>
      <c r="G317" s="240">
        <v>2</v>
      </c>
      <c r="H317" s="241">
        <v>20000000</v>
      </c>
      <c r="I317" s="241">
        <v>30000000</v>
      </c>
      <c r="J317" s="241">
        <v>20000000</v>
      </c>
      <c r="K317" s="242">
        <v>9.43</v>
      </c>
      <c r="L317" s="242">
        <v>9.5730000000000004</v>
      </c>
      <c r="M317" s="242">
        <v>10</v>
      </c>
    </row>
    <row r="318" spans="1:13" ht="12.95" customHeight="1" x14ac:dyDescent="0.25">
      <c r="A318" s="243">
        <v>16</v>
      </c>
      <c r="B318" s="237" t="s">
        <v>544</v>
      </c>
      <c r="C318" s="238">
        <v>45148</v>
      </c>
      <c r="D318" s="239">
        <v>364</v>
      </c>
      <c r="E318" s="238">
        <v>45512</v>
      </c>
      <c r="F318" s="240">
        <v>3</v>
      </c>
      <c r="G318" s="240">
        <v>2</v>
      </c>
      <c r="H318" s="241">
        <v>20000000</v>
      </c>
      <c r="I318" s="241">
        <v>37000000</v>
      </c>
      <c r="J318" s="241">
        <v>20000000</v>
      </c>
      <c r="K318" s="242">
        <v>9.15</v>
      </c>
      <c r="L318" s="242">
        <v>9.3309999999999995</v>
      </c>
      <c r="M318" s="242">
        <v>9.3699999999999992</v>
      </c>
    </row>
    <row r="319" spans="1:13" ht="12.95" customHeight="1" x14ac:dyDescent="0.25">
      <c r="A319" s="243">
        <v>17</v>
      </c>
      <c r="B319" s="237" t="s">
        <v>545</v>
      </c>
      <c r="C319" s="238">
        <v>45176</v>
      </c>
      <c r="D319" s="239">
        <v>182</v>
      </c>
      <c r="E319" s="238">
        <v>45358</v>
      </c>
      <c r="F319" s="240">
        <v>3</v>
      </c>
      <c r="G319" s="240">
        <v>2</v>
      </c>
      <c r="H319" s="241">
        <v>20000000</v>
      </c>
      <c r="I319" s="241">
        <v>40000000</v>
      </c>
      <c r="J319" s="241">
        <v>20000000</v>
      </c>
      <c r="K319" s="242">
        <v>9.14</v>
      </c>
      <c r="L319" s="242">
        <v>9.4629999999999992</v>
      </c>
      <c r="M319" s="242">
        <v>9.75</v>
      </c>
    </row>
    <row r="320" spans="1:13" ht="12.95" customHeight="1" x14ac:dyDescent="0.25">
      <c r="A320" s="243">
        <v>18</v>
      </c>
      <c r="B320" s="237" t="s">
        <v>546</v>
      </c>
      <c r="C320" s="238">
        <v>45183</v>
      </c>
      <c r="D320" s="239">
        <v>364</v>
      </c>
      <c r="E320" s="238">
        <v>45547</v>
      </c>
      <c r="F320" s="240">
        <v>2</v>
      </c>
      <c r="G320" s="240">
        <v>2</v>
      </c>
      <c r="H320" s="241">
        <v>20000000</v>
      </c>
      <c r="I320" s="241">
        <v>30000000</v>
      </c>
      <c r="J320" s="241">
        <v>20000000</v>
      </c>
      <c r="K320" s="242">
        <v>9.9</v>
      </c>
      <c r="L320" s="242">
        <v>9.9250000000000007</v>
      </c>
      <c r="M320" s="242">
        <v>10</v>
      </c>
    </row>
    <row r="321" spans="1:13" ht="12.95" customHeight="1" x14ac:dyDescent="0.25">
      <c r="A321" s="243">
        <v>19</v>
      </c>
      <c r="B321" s="237" t="s">
        <v>547</v>
      </c>
      <c r="C321" s="238">
        <v>45204</v>
      </c>
      <c r="D321" s="239">
        <v>182</v>
      </c>
      <c r="E321" s="238">
        <v>45386</v>
      </c>
      <c r="F321" s="240">
        <v>4</v>
      </c>
      <c r="G321" s="240">
        <v>2</v>
      </c>
      <c r="H321" s="241">
        <v>20000000</v>
      </c>
      <c r="I321" s="241">
        <v>60000000</v>
      </c>
      <c r="J321" s="241">
        <v>20000000</v>
      </c>
      <c r="K321" s="242">
        <v>9.35</v>
      </c>
      <c r="L321" s="242">
        <v>9.4600000000000009</v>
      </c>
      <c r="M321" s="242">
        <v>9.5500000000000007</v>
      </c>
    </row>
    <row r="322" spans="1:13" ht="12.95" customHeight="1" x14ac:dyDescent="0.25">
      <c r="A322" s="243">
        <v>20</v>
      </c>
      <c r="B322" s="237" t="s">
        <v>548</v>
      </c>
      <c r="C322" s="238">
        <v>45211</v>
      </c>
      <c r="D322" s="239">
        <v>364</v>
      </c>
      <c r="E322" s="238">
        <v>45575</v>
      </c>
      <c r="F322" s="240">
        <v>3</v>
      </c>
      <c r="G322" s="240">
        <v>2</v>
      </c>
      <c r="H322" s="241">
        <v>20000000</v>
      </c>
      <c r="I322" s="241">
        <v>45000000</v>
      </c>
      <c r="J322" s="241">
        <v>20000000</v>
      </c>
      <c r="K322" s="242">
        <v>9.19</v>
      </c>
      <c r="L322" s="242">
        <v>9.2750000000000004</v>
      </c>
      <c r="M322" s="242">
        <v>9.43</v>
      </c>
    </row>
    <row r="323" spans="1:13" ht="12.95" customHeight="1" x14ac:dyDescent="0.25">
      <c r="A323" s="243">
        <v>21</v>
      </c>
      <c r="B323" s="237" t="s">
        <v>549</v>
      </c>
      <c r="C323" s="238">
        <v>45239</v>
      </c>
      <c r="D323" s="239">
        <v>182</v>
      </c>
      <c r="E323" s="238">
        <v>45421</v>
      </c>
      <c r="F323" s="240">
        <v>3</v>
      </c>
      <c r="G323" s="240">
        <v>2</v>
      </c>
      <c r="H323" s="241">
        <v>20000000</v>
      </c>
      <c r="I323" s="241">
        <v>60000000</v>
      </c>
      <c r="J323" s="241">
        <v>20000000</v>
      </c>
      <c r="K323" s="242">
        <v>9.2550000000000008</v>
      </c>
      <c r="L323" s="242">
        <v>9.2739999999999991</v>
      </c>
      <c r="M323" s="242">
        <v>9.2989999999999995</v>
      </c>
    </row>
    <row r="324" spans="1:13" ht="12.95" customHeight="1" x14ac:dyDescent="0.25">
      <c r="A324" s="243">
        <v>22</v>
      </c>
      <c r="B324" s="237" t="s">
        <v>550</v>
      </c>
      <c r="C324" s="238">
        <v>45246</v>
      </c>
      <c r="D324" s="239">
        <v>364</v>
      </c>
      <c r="E324" s="238">
        <v>45610</v>
      </c>
      <c r="F324" s="240">
        <v>4</v>
      </c>
      <c r="G324" s="240">
        <v>2</v>
      </c>
      <c r="H324" s="241">
        <v>20000000</v>
      </c>
      <c r="I324" s="241">
        <v>60116000</v>
      </c>
      <c r="J324" s="241">
        <v>20000000</v>
      </c>
      <c r="K324" s="242">
        <v>9.15</v>
      </c>
      <c r="L324" s="242">
        <v>9.2509999999999994</v>
      </c>
      <c r="M324" s="242">
        <v>9.2550000000000008</v>
      </c>
    </row>
    <row r="325" spans="1:13" ht="12.95" customHeight="1" x14ac:dyDescent="0.25">
      <c r="A325" s="243">
        <v>23</v>
      </c>
      <c r="B325" s="237" t="s">
        <v>551</v>
      </c>
      <c r="C325" s="238">
        <v>45267</v>
      </c>
      <c r="D325" s="239">
        <v>182</v>
      </c>
      <c r="E325" s="238">
        <v>45449</v>
      </c>
      <c r="F325" s="240">
        <v>4</v>
      </c>
      <c r="G325" s="240">
        <v>2</v>
      </c>
      <c r="H325" s="241">
        <v>20000000</v>
      </c>
      <c r="I325" s="241">
        <v>60000000</v>
      </c>
      <c r="J325" s="241">
        <v>20000000</v>
      </c>
      <c r="K325" s="242">
        <v>9.01</v>
      </c>
      <c r="L325" s="242">
        <v>9.0679999999999996</v>
      </c>
      <c r="M325" s="242">
        <v>9.18</v>
      </c>
    </row>
    <row r="326" spans="1:13" ht="12.95" customHeight="1" thickBot="1" x14ac:dyDescent="0.3">
      <c r="A326" s="244">
        <v>24</v>
      </c>
      <c r="B326" s="245" t="s">
        <v>552</v>
      </c>
      <c r="C326" s="246">
        <v>45274</v>
      </c>
      <c r="D326" s="247">
        <v>364</v>
      </c>
      <c r="E326" s="246">
        <v>45638</v>
      </c>
      <c r="F326" s="248">
        <v>4</v>
      </c>
      <c r="G326" s="248">
        <v>2</v>
      </c>
      <c r="H326" s="249">
        <v>20000000</v>
      </c>
      <c r="I326" s="249">
        <v>60000000</v>
      </c>
      <c r="J326" s="249">
        <v>20000000</v>
      </c>
      <c r="K326" s="250">
        <v>9.01</v>
      </c>
      <c r="L326" s="250">
        <v>9.0150000000000006</v>
      </c>
      <c r="M326" s="250">
        <v>9.02</v>
      </c>
    </row>
    <row r="327" spans="1:13" ht="12.95" customHeight="1" thickTop="1" x14ac:dyDescent="0.25">
      <c r="A327" s="243">
        <v>1</v>
      </c>
      <c r="B327" s="237" t="s">
        <v>553</v>
      </c>
      <c r="C327" s="238">
        <v>45296</v>
      </c>
      <c r="D327" s="239">
        <v>181</v>
      </c>
      <c r="E327" s="238">
        <v>45477</v>
      </c>
      <c r="F327" s="240">
        <v>5</v>
      </c>
      <c r="G327" s="240">
        <v>3</v>
      </c>
      <c r="H327" s="241">
        <v>70000000</v>
      </c>
      <c r="I327" s="241">
        <v>145000000</v>
      </c>
      <c r="J327" s="241">
        <v>70000000</v>
      </c>
      <c r="K327" s="242">
        <v>8.7989999999999995</v>
      </c>
      <c r="L327" s="242">
        <v>8.9469999999999992</v>
      </c>
      <c r="M327" s="242">
        <v>9.0299999999999994</v>
      </c>
    </row>
    <row r="328" spans="1:13" ht="12.95" customHeight="1" x14ac:dyDescent="0.25">
      <c r="A328" s="243">
        <v>2</v>
      </c>
      <c r="B328" s="237" t="s">
        <v>554</v>
      </c>
      <c r="C328" s="238">
        <v>45309</v>
      </c>
      <c r="D328" s="239">
        <v>364</v>
      </c>
      <c r="E328" s="238">
        <v>45673</v>
      </c>
      <c r="F328" s="240">
        <v>5</v>
      </c>
      <c r="G328" s="240">
        <v>3</v>
      </c>
      <c r="H328" s="241">
        <v>20000000</v>
      </c>
      <c r="I328" s="241">
        <v>62000000</v>
      </c>
      <c r="J328" s="241">
        <v>20000000</v>
      </c>
      <c r="K328" s="242">
        <v>8.8000000000000007</v>
      </c>
      <c r="L328" s="242">
        <v>8.8569999999999993</v>
      </c>
      <c r="M328" s="242">
        <v>8.94</v>
      </c>
    </row>
    <row r="329" spans="1:13" ht="12.95" customHeight="1" x14ac:dyDescent="0.25">
      <c r="A329" s="243">
        <v>3</v>
      </c>
      <c r="B329" s="237" t="s">
        <v>555</v>
      </c>
      <c r="C329" s="238">
        <v>45330</v>
      </c>
      <c r="D329" s="239">
        <v>182</v>
      </c>
      <c r="E329" s="238">
        <v>45512</v>
      </c>
      <c r="F329" s="240">
        <v>4</v>
      </c>
      <c r="G329" s="240">
        <v>2</v>
      </c>
      <c r="H329" s="241">
        <v>20000000</v>
      </c>
      <c r="I329" s="241">
        <v>48000000</v>
      </c>
      <c r="J329" s="241">
        <v>20000000</v>
      </c>
      <c r="K329" s="242">
        <v>8.23</v>
      </c>
      <c r="L329" s="242">
        <v>8.3450000000000006</v>
      </c>
      <c r="M329" s="242">
        <v>8.69</v>
      </c>
    </row>
    <row r="330" spans="1:13" ht="12.95" customHeight="1" x14ac:dyDescent="0.25">
      <c r="A330" s="243">
        <v>4</v>
      </c>
      <c r="B330" s="237" t="s">
        <v>556</v>
      </c>
      <c r="C330" s="238">
        <v>45337</v>
      </c>
      <c r="D330" s="239">
        <v>364</v>
      </c>
      <c r="E330" s="238">
        <v>45701</v>
      </c>
      <c r="F330" s="240">
        <v>5</v>
      </c>
      <c r="G330" s="240">
        <v>3</v>
      </c>
      <c r="H330" s="241">
        <v>20000000</v>
      </c>
      <c r="I330" s="241">
        <v>53500000</v>
      </c>
      <c r="J330" s="241">
        <v>20000000</v>
      </c>
      <c r="K330" s="242">
        <v>8.1999999999999993</v>
      </c>
      <c r="L330" s="242">
        <v>8.2789999999999999</v>
      </c>
      <c r="M330" s="242">
        <v>8.4499999999999993</v>
      </c>
    </row>
    <row r="331" spans="1:13" ht="12.95" customHeight="1" x14ac:dyDescent="0.25">
      <c r="A331" s="243">
        <v>5</v>
      </c>
      <c r="B331" s="237" t="s">
        <v>557</v>
      </c>
      <c r="C331" s="238">
        <v>45358</v>
      </c>
      <c r="D331" s="239">
        <v>182</v>
      </c>
      <c r="E331" s="238">
        <v>45540</v>
      </c>
      <c r="F331" s="240">
        <v>3</v>
      </c>
      <c r="G331" s="240">
        <v>2</v>
      </c>
      <c r="H331" s="241">
        <v>20000000</v>
      </c>
      <c r="I331" s="241">
        <v>45000000</v>
      </c>
      <c r="J331" s="241">
        <v>20000000</v>
      </c>
      <c r="K331" s="242">
        <v>8.23</v>
      </c>
      <c r="L331" s="242">
        <v>8.2929999999999993</v>
      </c>
      <c r="M331" s="242">
        <v>8.48</v>
      </c>
    </row>
    <row r="332" spans="1:13" ht="12.95" customHeight="1" x14ac:dyDescent="0.25">
      <c r="A332" s="243">
        <v>6</v>
      </c>
      <c r="B332" s="237" t="s">
        <v>558</v>
      </c>
      <c r="C332" s="238">
        <v>45365</v>
      </c>
      <c r="D332" s="239">
        <v>364</v>
      </c>
      <c r="E332" s="238">
        <v>45729</v>
      </c>
      <c r="F332" s="240">
        <v>3</v>
      </c>
      <c r="G332" s="240">
        <v>1</v>
      </c>
      <c r="H332" s="241">
        <v>20000000</v>
      </c>
      <c r="I332" s="241">
        <v>57000000</v>
      </c>
      <c r="J332" s="241">
        <v>20000000</v>
      </c>
      <c r="K332" s="242">
        <v>8.15</v>
      </c>
      <c r="L332" s="242">
        <v>8.1579999999999995</v>
      </c>
      <c r="M332" s="242">
        <v>8.17</v>
      </c>
    </row>
    <row r="333" spans="1:13" ht="12.95" customHeight="1" x14ac:dyDescent="0.25">
      <c r="A333" s="243">
        <v>7</v>
      </c>
      <c r="B333" s="237" t="s">
        <v>559</v>
      </c>
      <c r="C333" s="238">
        <v>45386</v>
      </c>
      <c r="D333" s="239">
        <v>182</v>
      </c>
      <c r="E333" s="238">
        <v>45568</v>
      </c>
      <c r="F333" s="240">
        <v>2</v>
      </c>
      <c r="G333" s="240">
        <v>2</v>
      </c>
      <c r="H333" s="241">
        <v>20000000</v>
      </c>
      <c r="I333" s="241">
        <v>30000000</v>
      </c>
      <c r="J333" s="241">
        <v>20000000</v>
      </c>
      <c r="K333" s="242">
        <v>7.7249999999999996</v>
      </c>
      <c r="L333" s="242">
        <v>7.8109999999999999</v>
      </c>
      <c r="M333" s="242">
        <v>8.07</v>
      </c>
    </row>
    <row r="334" spans="1:13" ht="12.95" customHeight="1" x14ac:dyDescent="0.25">
      <c r="A334" s="243">
        <v>8</v>
      </c>
      <c r="B334" s="237" t="s">
        <v>560</v>
      </c>
      <c r="C334" s="238">
        <v>45393</v>
      </c>
      <c r="D334" s="239">
        <v>364</v>
      </c>
      <c r="E334" s="238">
        <v>45757</v>
      </c>
      <c r="F334" s="240">
        <v>2</v>
      </c>
      <c r="G334" s="240">
        <v>2</v>
      </c>
      <c r="H334" s="241">
        <v>20000000</v>
      </c>
      <c r="I334" s="241">
        <v>30000000</v>
      </c>
      <c r="J334" s="241">
        <v>20000000</v>
      </c>
      <c r="K334" s="242">
        <v>7.78</v>
      </c>
      <c r="L334" s="242">
        <v>7.86</v>
      </c>
      <c r="M334" s="242">
        <v>8.1</v>
      </c>
    </row>
    <row r="335" spans="1:13" ht="12.95" customHeight="1" x14ac:dyDescent="0.25">
      <c r="A335" s="243"/>
      <c r="B335" s="243"/>
      <c r="C335" s="268"/>
      <c r="D335" s="269"/>
      <c r="E335" s="268"/>
      <c r="F335" s="270"/>
      <c r="G335" s="270"/>
      <c r="H335" s="271"/>
      <c r="I335" s="271"/>
      <c r="J335" s="271"/>
      <c r="K335" s="272"/>
      <c r="L335" s="272"/>
      <c r="M335" s="272"/>
    </row>
    <row r="336" spans="1:13" ht="12.95" customHeight="1" x14ac:dyDescent="0.25"/>
    <row r="337" spans="2:2" ht="12.95" customHeight="1" x14ac:dyDescent="0.25">
      <c r="B337" s="235" t="s">
        <v>538</v>
      </c>
    </row>
    <row r="338" spans="2:2" ht="12.95" customHeight="1" x14ac:dyDescent="0.25"/>
    <row r="339" spans="2:2" ht="17.25" customHeight="1" x14ac:dyDescent="0.25"/>
    <row r="340" spans="2:2" ht="17.25" customHeight="1" x14ac:dyDescent="0.25"/>
    <row r="341" spans="2:2" ht="17.25" customHeight="1" x14ac:dyDescent="0.25"/>
    <row r="342" spans="2:2" ht="17.25" customHeight="1" x14ac:dyDescent="0.25"/>
    <row r="343" spans="2:2" ht="17.25" customHeight="1" x14ac:dyDescent="0.25"/>
    <row r="344" spans="2:2" ht="17.25" customHeight="1" x14ac:dyDescent="0.25"/>
    <row r="345" spans="2:2" ht="17.25" customHeight="1" x14ac:dyDescent="0.25"/>
    <row r="346" spans="2:2" ht="17.25" customHeight="1" x14ac:dyDescent="0.25"/>
    <row r="347" spans="2:2" ht="17.25" customHeight="1" x14ac:dyDescent="0.25"/>
    <row r="348" spans="2:2" ht="17.25" customHeight="1" x14ac:dyDescent="0.25"/>
    <row r="349" spans="2:2" ht="17.25" customHeight="1" x14ac:dyDescent="0.25"/>
    <row r="350" spans="2:2" ht="17.25" customHeight="1" x14ac:dyDescent="0.25"/>
    <row r="351" spans="2:2" ht="17.25" customHeight="1" x14ac:dyDescent="0.25"/>
    <row r="352" spans="2: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17.25" customHeight="1" x14ac:dyDescent="0.25"/>
    <row r="421" ht="17.25" customHeight="1" x14ac:dyDescent="0.25"/>
    <row r="422" ht="17.25" customHeight="1" x14ac:dyDescent="0.25"/>
    <row r="423" ht="17.25" customHeight="1" x14ac:dyDescent="0.25"/>
    <row r="424" ht="17.25" customHeight="1" x14ac:dyDescent="0.25"/>
    <row r="425" ht="17.25" customHeight="1" x14ac:dyDescent="0.25"/>
    <row r="426" ht="17.25" customHeight="1" x14ac:dyDescent="0.25"/>
    <row r="427" ht="17.25" customHeight="1" x14ac:dyDescent="0.25"/>
    <row r="428" ht="17.25" customHeight="1" x14ac:dyDescent="0.25"/>
    <row r="429" ht="17.25" customHeight="1" x14ac:dyDescent="0.25"/>
    <row r="430" ht="17.25" customHeight="1" x14ac:dyDescent="0.25"/>
    <row r="431" ht="17.25" customHeight="1" x14ac:dyDescent="0.25"/>
    <row r="432" ht="17.25" customHeight="1" x14ac:dyDescent="0.25"/>
    <row r="433" ht="17.25" customHeight="1" x14ac:dyDescent="0.25"/>
    <row r="434" ht="17.25" customHeight="1" x14ac:dyDescent="0.25"/>
    <row r="435" ht="17.25" customHeight="1" x14ac:dyDescent="0.25"/>
    <row r="436" ht="17.25" customHeight="1" x14ac:dyDescent="0.25"/>
    <row r="437" ht="17.25" customHeight="1" x14ac:dyDescent="0.25"/>
    <row r="438" ht="17.25" customHeight="1" x14ac:dyDescent="0.25"/>
    <row r="439" ht="17.25" customHeight="1" x14ac:dyDescent="0.25"/>
    <row r="440" ht="17.25" customHeight="1" x14ac:dyDescent="0.25"/>
    <row r="441" ht="17.25" customHeight="1" x14ac:dyDescent="0.25"/>
    <row r="442" ht="17.25" customHeight="1" x14ac:dyDescent="0.25"/>
    <row r="443" ht="17.25" customHeight="1" x14ac:dyDescent="0.25"/>
    <row r="444" ht="17.25" customHeight="1" x14ac:dyDescent="0.25"/>
    <row r="445" ht="17.25" customHeight="1" x14ac:dyDescent="0.25"/>
    <row r="446" ht="17.25" customHeight="1" x14ac:dyDescent="0.25"/>
    <row r="447" ht="17.25" customHeight="1" x14ac:dyDescent="0.25"/>
    <row r="448" ht="17.25" customHeight="1" x14ac:dyDescent="0.25"/>
    <row r="449" ht="17.25" customHeight="1" x14ac:dyDescent="0.25"/>
    <row r="450" ht="17.25" customHeight="1" x14ac:dyDescent="0.25"/>
    <row r="451" ht="17.25" customHeight="1" x14ac:dyDescent="0.25"/>
    <row r="452" ht="17.25" customHeight="1" x14ac:dyDescent="0.25"/>
    <row r="453" ht="17.25" customHeight="1" x14ac:dyDescent="0.25"/>
    <row r="454" ht="17.25" customHeight="1" x14ac:dyDescent="0.25"/>
    <row r="455" ht="17.25" customHeight="1" x14ac:dyDescent="0.25"/>
    <row r="456" ht="17.25" customHeight="1" x14ac:dyDescent="0.25"/>
    <row r="457" ht="17.25" customHeight="1" x14ac:dyDescent="0.25"/>
    <row r="458" ht="17.25" customHeight="1" x14ac:dyDescent="0.25"/>
    <row r="459" ht="17.25" customHeight="1" x14ac:dyDescent="0.25"/>
    <row r="460" ht="17.25" customHeight="1" x14ac:dyDescent="0.25"/>
    <row r="461" ht="17.25" customHeight="1" x14ac:dyDescent="0.25"/>
    <row r="462" ht="17.25" customHeight="1" x14ac:dyDescent="0.25"/>
    <row r="463" ht="17.25" customHeight="1" x14ac:dyDescent="0.25"/>
    <row r="464" ht="17.25" customHeight="1" x14ac:dyDescent="0.25"/>
    <row r="465" ht="17.25" customHeight="1" x14ac:dyDescent="0.25"/>
    <row r="466" ht="17.25" customHeight="1" x14ac:dyDescent="0.25"/>
    <row r="467" ht="17.25" customHeight="1" x14ac:dyDescent="0.25"/>
    <row r="468" ht="17.25" customHeight="1" x14ac:dyDescent="0.25"/>
    <row r="469" ht="17.25" customHeight="1" x14ac:dyDescent="0.25"/>
    <row r="470" ht="17.25" customHeight="1" x14ac:dyDescent="0.25"/>
    <row r="471" ht="17.25" customHeight="1" x14ac:dyDescent="0.25"/>
    <row r="472" ht="17.25" customHeight="1" x14ac:dyDescent="0.25"/>
    <row r="473" ht="17.25" customHeight="1" x14ac:dyDescent="0.25"/>
    <row r="474" ht="17.25" customHeight="1" x14ac:dyDescent="0.25"/>
    <row r="475" ht="17.25" customHeight="1" x14ac:dyDescent="0.25"/>
    <row r="476" ht="17.25" customHeight="1" x14ac:dyDescent="0.25"/>
    <row r="477" ht="17.25" customHeight="1" x14ac:dyDescent="0.25"/>
    <row r="478" ht="17.25" customHeight="1" x14ac:dyDescent="0.25"/>
    <row r="479" ht="17.25" customHeight="1" x14ac:dyDescent="0.25"/>
    <row r="480" ht="17.25" customHeight="1" x14ac:dyDescent="0.25"/>
    <row r="481" ht="17.25" customHeight="1" x14ac:dyDescent="0.25"/>
    <row r="482" ht="17.25" customHeight="1" x14ac:dyDescent="0.25"/>
    <row r="483" ht="17.25" customHeight="1" x14ac:dyDescent="0.25"/>
    <row r="484" ht="17.25" customHeight="1" x14ac:dyDescent="0.25"/>
    <row r="485" ht="17.25" customHeight="1" x14ac:dyDescent="0.25"/>
    <row r="486" ht="17.25" customHeight="1" x14ac:dyDescent="0.25"/>
    <row r="487" ht="17.25" customHeight="1" x14ac:dyDescent="0.25"/>
    <row r="488" ht="17.25" customHeight="1" x14ac:dyDescent="0.25"/>
    <row r="489" ht="17.25" customHeight="1" x14ac:dyDescent="0.25"/>
    <row r="490" ht="17.25" customHeight="1" x14ac:dyDescent="0.25"/>
    <row r="491" ht="17.25" customHeight="1" x14ac:dyDescent="0.25"/>
    <row r="492" ht="17.25" customHeight="1" x14ac:dyDescent="0.25"/>
    <row r="493" ht="17.25" customHeight="1" x14ac:dyDescent="0.25"/>
    <row r="494" ht="17.25" customHeight="1" x14ac:dyDescent="0.25"/>
    <row r="495" ht="17.25" customHeight="1" x14ac:dyDescent="0.25"/>
    <row r="496" ht="17.25" customHeight="1" x14ac:dyDescent="0.25"/>
    <row r="497" ht="17.25" customHeight="1" x14ac:dyDescent="0.25"/>
    <row r="498" ht="17.25" customHeight="1" x14ac:dyDescent="0.25"/>
    <row r="499" ht="17.25" customHeight="1" x14ac:dyDescent="0.25"/>
    <row r="500" ht="17.25" customHeight="1" x14ac:dyDescent="0.25"/>
    <row r="501" ht="17.25" customHeight="1" x14ac:dyDescent="0.25"/>
    <row r="502" ht="17.25" customHeight="1" x14ac:dyDescent="0.25"/>
    <row r="503" ht="17.25" customHeight="1" x14ac:dyDescent="0.25"/>
    <row r="504" ht="17.25" customHeight="1" x14ac:dyDescent="0.25"/>
    <row r="505" ht="17.25" customHeight="1" x14ac:dyDescent="0.25"/>
    <row r="506" ht="17.25" customHeight="1" x14ac:dyDescent="0.25"/>
    <row r="507" ht="17.25" customHeight="1" x14ac:dyDescent="0.25"/>
    <row r="508" ht="17.25" customHeight="1" x14ac:dyDescent="0.25"/>
    <row r="509" ht="17.25" customHeight="1" x14ac:dyDescent="0.25"/>
    <row r="510" ht="17.25" customHeight="1" x14ac:dyDescent="0.25"/>
    <row r="511" ht="17.25" customHeight="1" x14ac:dyDescent="0.25"/>
    <row r="512" ht="17.25" customHeight="1" x14ac:dyDescent="0.25"/>
    <row r="513" ht="17.25" customHeight="1" x14ac:dyDescent="0.25"/>
    <row r="514" ht="17.25" customHeight="1" x14ac:dyDescent="0.25"/>
    <row r="515" ht="17.25" customHeight="1" x14ac:dyDescent="0.25"/>
    <row r="516" ht="17.25" customHeight="1" x14ac:dyDescent="0.25"/>
    <row r="517" ht="17.25" customHeight="1" x14ac:dyDescent="0.25"/>
    <row r="518" ht="17.25" customHeight="1" x14ac:dyDescent="0.25"/>
    <row r="519" ht="17.25" customHeight="1" x14ac:dyDescent="0.25"/>
    <row r="520" ht="17.25" customHeight="1" x14ac:dyDescent="0.25"/>
    <row r="521" ht="17.25" customHeight="1" x14ac:dyDescent="0.25"/>
    <row r="522" ht="17.25" customHeight="1" x14ac:dyDescent="0.25"/>
    <row r="523" ht="17.25" customHeight="1" x14ac:dyDescent="0.25"/>
    <row r="524" ht="17.25" customHeight="1" x14ac:dyDescent="0.25"/>
    <row r="525" ht="17.25" customHeight="1" x14ac:dyDescent="0.25"/>
    <row r="526" ht="17.25" customHeight="1" x14ac:dyDescent="0.25"/>
    <row r="527" ht="17.25" customHeight="1" x14ac:dyDescent="0.25"/>
    <row r="528" ht="17.25" customHeight="1" x14ac:dyDescent="0.25"/>
    <row r="529" ht="17.25" customHeight="1" x14ac:dyDescent="0.25"/>
    <row r="530" ht="17.25" customHeight="1" x14ac:dyDescent="0.25"/>
    <row r="531" ht="17.25" customHeight="1" x14ac:dyDescent="0.25"/>
    <row r="532" ht="17.25" customHeight="1" x14ac:dyDescent="0.25"/>
    <row r="533" ht="17.25" customHeight="1" x14ac:dyDescent="0.25"/>
    <row r="534" ht="17.25" customHeight="1" x14ac:dyDescent="0.25"/>
    <row r="535" ht="17.25" customHeight="1" x14ac:dyDescent="0.25"/>
    <row r="536" ht="17.25" customHeight="1" x14ac:dyDescent="0.25"/>
    <row r="537" ht="17.25" customHeight="1" x14ac:dyDescent="0.25"/>
    <row r="538" ht="17.25" customHeight="1" x14ac:dyDescent="0.25"/>
    <row r="539" ht="17.25" customHeight="1" x14ac:dyDescent="0.25"/>
    <row r="540" ht="17.25" customHeight="1" x14ac:dyDescent="0.25"/>
    <row r="541" ht="17.25" customHeight="1" x14ac:dyDescent="0.25"/>
    <row r="542" ht="17.25" customHeight="1" x14ac:dyDescent="0.25"/>
    <row r="543" ht="17.25" customHeight="1" x14ac:dyDescent="0.25"/>
    <row r="544" ht="17.25" customHeight="1" x14ac:dyDescent="0.25"/>
    <row r="545" ht="17.25" customHeight="1" x14ac:dyDescent="0.25"/>
    <row r="546" ht="17.25" customHeight="1" x14ac:dyDescent="0.25"/>
    <row r="547" ht="17.25" customHeight="1" x14ac:dyDescent="0.25"/>
    <row r="548" ht="17.25" customHeight="1" x14ac:dyDescent="0.25"/>
    <row r="549" ht="17.25" customHeight="1" x14ac:dyDescent="0.25"/>
    <row r="550" ht="17.25" customHeight="1" x14ac:dyDescent="0.25"/>
    <row r="551" ht="17.25" customHeight="1" x14ac:dyDescent="0.25"/>
    <row r="552" ht="17.25" customHeight="1" x14ac:dyDescent="0.25"/>
    <row r="553" ht="17.25" customHeight="1" x14ac:dyDescent="0.25"/>
    <row r="554" ht="17.25" customHeight="1" x14ac:dyDescent="0.25"/>
    <row r="555" ht="17.25" customHeight="1" x14ac:dyDescent="0.25"/>
    <row r="556" ht="17.25" customHeight="1" x14ac:dyDescent="0.25"/>
    <row r="557" ht="17.25" customHeight="1" x14ac:dyDescent="0.25"/>
    <row r="558" ht="17.25" customHeight="1" x14ac:dyDescent="0.25"/>
    <row r="559" ht="17.25" customHeight="1" x14ac:dyDescent="0.25"/>
    <row r="560" ht="17.25" customHeight="1" x14ac:dyDescent="0.25"/>
    <row r="561" ht="17.25" customHeight="1" x14ac:dyDescent="0.25"/>
    <row r="562" ht="17.25" customHeight="1" x14ac:dyDescent="0.25"/>
    <row r="563" ht="17.25" customHeight="1" x14ac:dyDescent="0.25"/>
    <row r="564" ht="17.25" customHeight="1" x14ac:dyDescent="0.25"/>
    <row r="565" ht="17.25" customHeight="1" x14ac:dyDescent="0.25"/>
    <row r="566" ht="17.25" customHeight="1" x14ac:dyDescent="0.25"/>
    <row r="567" ht="17.25" customHeight="1" x14ac:dyDescent="0.25"/>
    <row r="568" ht="17.25" customHeight="1" x14ac:dyDescent="0.25"/>
    <row r="569" ht="17.25" customHeight="1" x14ac:dyDescent="0.25"/>
    <row r="570" ht="17.25" customHeight="1" x14ac:dyDescent="0.25"/>
    <row r="571" ht="17.25" customHeight="1" x14ac:dyDescent="0.25"/>
    <row r="572" ht="17.25" customHeight="1" x14ac:dyDescent="0.25"/>
    <row r="573" ht="17.25" customHeight="1" x14ac:dyDescent="0.25"/>
    <row r="574" ht="17.25" customHeight="1" x14ac:dyDescent="0.25"/>
    <row r="575" ht="17.25" customHeight="1" x14ac:dyDescent="0.25"/>
    <row r="576" ht="17.25" customHeight="1" x14ac:dyDescent="0.25"/>
    <row r="577" ht="17.25" customHeight="1" x14ac:dyDescent="0.25"/>
    <row r="578" ht="17.25" customHeight="1" x14ac:dyDescent="0.25"/>
    <row r="579" ht="17.25" customHeight="1" x14ac:dyDescent="0.25"/>
    <row r="580" ht="17.25" customHeight="1" x14ac:dyDescent="0.25"/>
    <row r="581" ht="17.25" customHeight="1" x14ac:dyDescent="0.25"/>
    <row r="582" ht="17.25" customHeight="1" x14ac:dyDescent="0.25"/>
    <row r="583" ht="17.25" customHeight="1" x14ac:dyDescent="0.25"/>
    <row r="584" ht="17.25" customHeight="1" x14ac:dyDescent="0.25"/>
    <row r="585" ht="17.25" customHeight="1" x14ac:dyDescent="0.25"/>
    <row r="586" ht="17.25" customHeight="1" x14ac:dyDescent="0.25"/>
    <row r="587" ht="17.25" customHeight="1" x14ac:dyDescent="0.25"/>
    <row r="588" ht="17.25" customHeight="1" x14ac:dyDescent="0.25"/>
    <row r="589" ht="17.25" customHeight="1" x14ac:dyDescent="0.25"/>
    <row r="590" ht="17.25" customHeight="1" x14ac:dyDescent="0.25"/>
    <row r="591" ht="17.25" customHeight="1" x14ac:dyDescent="0.25"/>
    <row r="592" ht="17.25" customHeight="1" x14ac:dyDescent="0.25"/>
    <row r="593" ht="17.25" customHeight="1" x14ac:dyDescent="0.25"/>
    <row r="594" ht="17.25" customHeight="1" x14ac:dyDescent="0.25"/>
    <row r="595" ht="17.25" customHeight="1" x14ac:dyDescent="0.25"/>
    <row r="596" ht="17.25" customHeight="1" x14ac:dyDescent="0.25"/>
    <row r="597" ht="17.25" customHeight="1" x14ac:dyDescent="0.25"/>
    <row r="598" ht="17.25" customHeight="1" x14ac:dyDescent="0.25"/>
    <row r="599" ht="17.25" customHeight="1" x14ac:dyDescent="0.25"/>
    <row r="600" ht="17.25" customHeight="1" x14ac:dyDescent="0.25"/>
    <row r="601" ht="17.25" customHeight="1" x14ac:dyDescent="0.25"/>
    <row r="602" ht="17.25" customHeight="1" x14ac:dyDescent="0.25"/>
    <row r="603" ht="17.25" customHeight="1" x14ac:dyDescent="0.25"/>
    <row r="604" ht="17.25" customHeight="1" x14ac:dyDescent="0.25"/>
    <row r="605" ht="17.25" customHeight="1" x14ac:dyDescent="0.25"/>
    <row r="606" ht="17.25" customHeight="1" x14ac:dyDescent="0.25"/>
    <row r="607" ht="17.25" customHeight="1" x14ac:dyDescent="0.25"/>
    <row r="608" ht="17.25" customHeight="1" x14ac:dyDescent="0.25"/>
    <row r="609" ht="17.25" customHeight="1" x14ac:dyDescent="0.25"/>
    <row r="610" ht="17.25" customHeight="1" x14ac:dyDescent="0.25"/>
    <row r="611" ht="17.25" customHeight="1" x14ac:dyDescent="0.25"/>
    <row r="612" ht="17.25" customHeight="1" x14ac:dyDescent="0.25"/>
    <row r="613" ht="17.25" customHeight="1" x14ac:dyDescent="0.25"/>
    <row r="614" ht="17.25" customHeight="1" x14ac:dyDescent="0.25"/>
    <row r="615" ht="17.25" customHeight="1" x14ac:dyDescent="0.25"/>
    <row r="616" ht="17.25" customHeight="1" x14ac:dyDescent="0.25"/>
    <row r="617" ht="17.25" customHeight="1" x14ac:dyDescent="0.25"/>
    <row r="618" ht="17.25" customHeight="1" x14ac:dyDescent="0.25"/>
    <row r="619" ht="17.25" customHeight="1" x14ac:dyDescent="0.25"/>
    <row r="620" ht="17.25" customHeight="1" x14ac:dyDescent="0.25"/>
    <row r="621" ht="17.25" customHeight="1" x14ac:dyDescent="0.25"/>
    <row r="622" ht="17.25" customHeight="1" x14ac:dyDescent="0.25"/>
    <row r="623" ht="17.25" customHeight="1" x14ac:dyDescent="0.25"/>
    <row r="624" ht="17.25" customHeight="1" x14ac:dyDescent="0.25"/>
    <row r="625" ht="17.25" customHeight="1" x14ac:dyDescent="0.25"/>
    <row r="626" ht="17.25" customHeight="1" x14ac:dyDescent="0.25"/>
    <row r="627" ht="17.25" customHeight="1" x14ac:dyDescent="0.25"/>
    <row r="628" ht="17.25" customHeight="1" x14ac:dyDescent="0.25"/>
    <row r="629" ht="17.25" customHeight="1" x14ac:dyDescent="0.25"/>
    <row r="630" ht="17.25" customHeight="1" x14ac:dyDescent="0.25"/>
    <row r="631" ht="17.25" customHeight="1" x14ac:dyDescent="0.25"/>
    <row r="632" ht="17.25" customHeight="1" x14ac:dyDescent="0.25"/>
    <row r="633" ht="17.25" customHeight="1" x14ac:dyDescent="0.25"/>
    <row r="634" ht="17.25" customHeight="1" x14ac:dyDescent="0.25"/>
    <row r="635" ht="17.25" customHeight="1" x14ac:dyDescent="0.25"/>
    <row r="636" ht="17.25" customHeight="1" x14ac:dyDescent="0.25"/>
    <row r="637" ht="17.25" customHeight="1" x14ac:dyDescent="0.25"/>
    <row r="638" ht="17.25" customHeight="1" x14ac:dyDescent="0.25"/>
    <row r="639" ht="17.25" customHeight="1" x14ac:dyDescent="0.25"/>
    <row r="640" ht="17.25" customHeight="1" x14ac:dyDescent="0.25"/>
    <row r="641" ht="17.25" customHeight="1" x14ac:dyDescent="0.25"/>
    <row r="642" ht="17.25" customHeight="1" x14ac:dyDescent="0.25"/>
    <row r="643" ht="17.25" customHeight="1" x14ac:dyDescent="0.25"/>
    <row r="644" ht="17.25" customHeight="1" x14ac:dyDescent="0.25"/>
    <row r="645" ht="17.25" customHeight="1" x14ac:dyDescent="0.25"/>
    <row r="646" ht="17.25" customHeight="1" x14ac:dyDescent="0.25"/>
    <row r="647" ht="17.25" customHeight="1" x14ac:dyDescent="0.25"/>
    <row r="648" ht="17.25" customHeight="1" x14ac:dyDescent="0.25"/>
    <row r="649" ht="17.25" customHeight="1" x14ac:dyDescent="0.25"/>
    <row r="650" ht="17.25" customHeight="1" x14ac:dyDescent="0.25"/>
    <row r="651" ht="17.25" customHeight="1" x14ac:dyDescent="0.25"/>
    <row r="652" ht="17.25" customHeight="1" x14ac:dyDescent="0.25"/>
    <row r="653" ht="17.25" customHeight="1" x14ac:dyDescent="0.25"/>
    <row r="654" ht="17.25" customHeight="1" x14ac:dyDescent="0.25"/>
    <row r="655" ht="17.25" customHeight="1" x14ac:dyDescent="0.25"/>
    <row r="656" ht="17.25" customHeight="1" x14ac:dyDescent="0.25"/>
    <row r="657" ht="17.25" customHeight="1" x14ac:dyDescent="0.25"/>
    <row r="658" ht="17.25" customHeight="1" x14ac:dyDescent="0.25"/>
    <row r="659" ht="17.25" customHeight="1" x14ac:dyDescent="0.25"/>
    <row r="660" ht="17.25" customHeight="1" x14ac:dyDescent="0.25"/>
    <row r="661" ht="17.25" customHeight="1" x14ac:dyDescent="0.25"/>
    <row r="662" ht="17.25" customHeight="1" x14ac:dyDescent="0.25"/>
    <row r="663" ht="17.25" customHeight="1" x14ac:dyDescent="0.25"/>
    <row r="664" ht="17.25" customHeight="1" x14ac:dyDescent="0.25"/>
  </sheetData>
  <mergeCells count="11">
    <mergeCell ref="A3:A4"/>
    <mergeCell ref="B3:B4"/>
    <mergeCell ref="C3:C4"/>
    <mergeCell ref="D3:D4"/>
    <mergeCell ref="E3:E4"/>
    <mergeCell ref="K3:M3"/>
    <mergeCell ref="F3:F4"/>
    <mergeCell ref="G3:G4"/>
    <mergeCell ref="H3:H4"/>
    <mergeCell ref="I3:I4"/>
    <mergeCell ref="J3:J4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274"/>
  <sheetViews>
    <sheetView zoomScaleNormal="10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A4" sqref="A4:A5"/>
    </sheetView>
  </sheetViews>
  <sheetFormatPr defaultColWidth="9.140625" defaultRowHeight="12.75" x14ac:dyDescent="0.2"/>
  <cols>
    <col min="1" max="1" width="9.42578125" style="3" customWidth="1"/>
    <col min="2" max="2" width="17.85546875" style="3" customWidth="1"/>
    <col min="3" max="3" width="11.7109375" style="3" customWidth="1"/>
    <col min="4" max="4" width="13.42578125" style="3" customWidth="1"/>
    <col min="5" max="5" width="11.42578125" style="3" customWidth="1"/>
    <col min="6" max="6" width="13.140625" style="3" customWidth="1"/>
    <col min="7" max="7" width="11.85546875" style="3" customWidth="1"/>
    <col min="8" max="10" width="10.7109375" style="3" customWidth="1"/>
    <col min="11" max="16384" width="9.140625" style="3"/>
  </cols>
  <sheetData>
    <row r="1" spans="1:13" ht="15.75" x14ac:dyDescent="0.25">
      <c r="A1" s="140" t="s">
        <v>410</v>
      </c>
    </row>
    <row r="2" spans="1:13" x14ac:dyDescent="0.2">
      <c r="C2" s="15"/>
    </row>
    <row r="4" spans="1:13" ht="17.25" customHeight="1" x14ac:dyDescent="0.2">
      <c r="A4" s="262" t="s">
        <v>233</v>
      </c>
      <c r="B4" s="264" t="s">
        <v>0</v>
      </c>
      <c r="C4" s="266" t="s">
        <v>234</v>
      </c>
      <c r="D4" s="266" t="s">
        <v>237</v>
      </c>
      <c r="E4" s="264" t="s">
        <v>227</v>
      </c>
      <c r="F4" s="264" t="s">
        <v>228</v>
      </c>
      <c r="G4" s="264" t="s">
        <v>229</v>
      </c>
      <c r="H4" s="259" t="s">
        <v>226</v>
      </c>
      <c r="I4" s="260"/>
      <c r="J4" s="261"/>
      <c r="K4" s="2"/>
    </row>
    <row r="5" spans="1:13" ht="26.25" customHeight="1" x14ac:dyDescent="0.2">
      <c r="A5" s="263"/>
      <c r="B5" s="265"/>
      <c r="C5" s="267"/>
      <c r="D5" s="267"/>
      <c r="E5" s="265"/>
      <c r="F5" s="265"/>
      <c r="G5" s="265"/>
      <c r="H5" s="14" t="s">
        <v>230</v>
      </c>
      <c r="I5" s="13" t="s">
        <v>231</v>
      </c>
      <c r="J5" s="14" t="s">
        <v>232</v>
      </c>
      <c r="K5" s="2"/>
    </row>
    <row r="6" spans="1:13" ht="12.95" customHeight="1" x14ac:dyDescent="0.2">
      <c r="A6" s="17">
        <v>7</v>
      </c>
      <c r="B6" s="20" t="s">
        <v>238</v>
      </c>
      <c r="C6" s="21">
        <v>2</v>
      </c>
      <c r="D6" s="21">
        <v>2</v>
      </c>
      <c r="E6" s="22">
        <v>8000</v>
      </c>
      <c r="F6" s="22">
        <v>4232</v>
      </c>
      <c r="G6" s="22">
        <v>4232</v>
      </c>
      <c r="H6" s="23">
        <v>10</v>
      </c>
      <c r="I6" s="23">
        <v>11.77</v>
      </c>
      <c r="J6" s="21">
        <v>390.99</v>
      </c>
      <c r="K6" s="2"/>
    </row>
    <row r="7" spans="1:13" ht="12.95" customHeight="1" x14ac:dyDescent="0.2">
      <c r="A7" s="24">
        <v>7</v>
      </c>
      <c r="B7" s="25" t="s">
        <v>1</v>
      </c>
      <c r="C7" s="26">
        <v>5</v>
      </c>
      <c r="D7" s="26">
        <v>2</v>
      </c>
      <c r="E7" s="27">
        <v>4500</v>
      </c>
      <c r="F7" s="27">
        <v>7911.1</v>
      </c>
      <c r="G7" s="27">
        <v>4500</v>
      </c>
      <c r="H7" s="28">
        <v>10</v>
      </c>
      <c r="I7" s="26">
        <v>10.36</v>
      </c>
      <c r="J7" s="28">
        <v>16</v>
      </c>
      <c r="K7" s="2"/>
      <c r="M7" s="3" t="s">
        <v>2</v>
      </c>
    </row>
    <row r="8" spans="1:13" ht="12.95" customHeight="1" x14ac:dyDescent="0.2">
      <c r="A8" s="17">
        <v>14</v>
      </c>
      <c r="B8" s="29" t="s">
        <v>3</v>
      </c>
      <c r="C8" s="21">
        <v>9</v>
      </c>
      <c r="D8" s="30">
        <v>6</v>
      </c>
      <c r="E8" s="22">
        <v>8000</v>
      </c>
      <c r="F8" s="31">
        <v>9789.7999999999993</v>
      </c>
      <c r="G8" s="22">
        <v>8000</v>
      </c>
      <c r="H8" s="32">
        <v>10</v>
      </c>
      <c r="I8" s="23">
        <v>21.32</v>
      </c>
      <c r="J8" s="33">
        <v>45</v>
      </c>
      <c r="K8" s="2"/>
    </row>
    <row r="9" spans="1:13" ht="12.95" customHeight="1" x14ac:dyDescent="0.2">
      <c r="A9" s="17">
        <v>14</v>
      </c>
      <c r="B9" s="34" t="s">
        <v>4</v>
      </c>
      <c r="C9" s="35">
        <v>7</v>
      </c>
      <c r="D9" s="36">
        <v>7</v>
      </c>
      <c r="E9" s="37">
        <v>5000</v>
      </c>
      <c r="F9" s="38">
        <v>3170.7</v>
      </c>
      <c r="G9" s="37">
        <v>3170.7</v>
      </c>
      <c r="H9" s="39">
        <v>19.57</v>
      </c>
      <c r="I9" s="40">
        <v>39.36</v>
      </c>
      <c r="J9" s="41">
        <v>150</v>
      </c>
      <c r="K9" s="2"/>
    </row>
    <row r="10" spans="1:13" s="2" customFormat="1" ht="12.95" customHeight="1" x14ac:dyDescent="0.2">
      <c r="A10" s="24">
        <v>14</v>
      </c>
      <c r="B10" s="42" t="s">
        <v>5</v>
      </c>
      <c r="C10" s="43">
        <v>9</v>
      </c>
      <c r="D10" s="44">
        <v>9</v>
      </c>
      <c r="E10" s="45">
        <v>4000</v>
      </c>
      <c r="F10" s="44">
        <v>4367.3999999999996</v>
      </c>
      <c r="G10" s="45">
        <v>4000</v>
      </c>
      <c r="H10" s="46">
        <v>36</v>
      </c>
      <c r="I10" s="43">
        <v>46.51</v>
      </c>
      <c r="J10" s="47">
        <v>77.5</v>
      </c>
    </row>
    <row r="11" spans="1:13" s="2" customFormat="1" ht="12.95" customHeight="1" x14ac:dyDescent="0.2">
      <c r="A11" s="36">
        <v>21</v>
      </c>
      <c r="B11" s="20" t="s">
        <v>6</v>
      </c>
      <c r="C11" s="48">
        <v>11</v>
      </c>
      <c r="D11" s="49">
        <v>11</v>
      </c>
      <c r="E11" s="50">
        <v>6000</v>
      </c>
      <c r="F11" s="51">
        <v>6373.1</v>
      </c>
      <c r="G11" s="50">
        <v>6000</v>
      </c>
      <c r="H11" s="23">
        <v>10</v>
      </c>
      <c r="I11" s="52">
        <v>35.99</v>
      </c>
      <c r="J11" s="33">
        <v>116</v>
      </c>
    </row>
    <row r="12" spans="1:13" s="2" customFormat="1" ht="12.95" customHeight="1" x14ac:dyDescent="0.2">
      <c r="A12" s="36">
        <v>21</v>
      </c>
      <c r="B12" s="53" t="s">
        <v>7</v>
      </c>
      <c r="C12" s="54">
        <v>9</v>
      </c>
      <c r="D12" s="55">
        <v>8</v>
      </c>
      <c r="E12" s="56">
        <v>5000</v>
      </c>
      <c r="F12" s="57">
        <v>6648.9</v>
      </c>
      <c r="G12" s="56">
        <v>5000</v>
      </c>
      <c r="H12" s="40">
        <v>29.99</v>
      </c>
      <c r="I12" s="58">
        <v>44.35</v>
      </c>
      <c r="J12" s="41">
        <v>50</v>
      </c>
    </row>
    <row r="13" spans="1:13" s="2" customFormat="1" ht="12.95" customHeight="1" x14ac:dyDescent="0.2">
      <c r="A13" s="36">
        <v>21</v>
      </c>
      <c r="B13" s="53" t="s">
        <v>8</v>
      </c>
      <c r="C13" s="54">
        <v>11</v>
      </c>
      <c r="D13" s="55">
        <v>10</v>
      </c>
      <c r="E13" s="57">
        <v>4500</v>
      </c>
      <c r="F13" s="57">
        <v>7730.3</v>
      </c>
      <c r="G13" s="57">
        <v>4500</v>
      </c>
      <c r="H13" s="40">
        <v>30.45</v>
      </c>
      <c r="I13" s="58">
        <v>39.51</v>
      </c>
      <c r="J13" s="41">
        <v>44</v>
      </c>
    </row>
    <row r="14" spans="1:13" s="2" customFormat="1" ht="12.95" customHeight="1" x14ac:dyDescent="0.2">
      <c r="A14" s="24">
        <v>21</v>
      </c>
      <c r="B14" s="25" t="s">
        <v>9</v>
      </c>
      <c r="C14" s="59">
        <v>10</v>
      </c>
      <c r="D14" s="60">
        <v>3</v>
      </c>
      <c r="E14" s="61">
        <v>1000</v>
      </c>
      <c r="F14" s="62">
        <v>3843.1</v>
      </c>
      <c r="G14" s="61">
        <v>1000</v>
      </c>
      <c r="H14" s="28">
        <v>24.8</v>
      </c>
      <c r="I14" s="63">
        <v>27.98</v>
      </c>
      <c r="J14" s="64">
        <v>29.5</v>
      </c>
    </row>
    <row r="15" spans="1:13" x14ac:dyDescent="0.2">
      <c r="A15" s="36">
        <v>28</v>
      </c>
      <c r="B15" s="53" t="s">
        <v>373</v>
      </c>
      <c r="C15" s="65" t="s">
        <v>374</v>
      </c>
      <c r="D15" s="66" t="s">
        <v>374</v>
      </c>
      <c r="E15" s="57">
        <v>1000</v>
      </c>
      <c r="F15" s="57">
        <v>1629</v>
      </c>
      <c r="G15" s="57">
        <v>1000</v>
      </c>
      <c r="H15" s="40">
        <v>30</v>
      </c>
      <c r="I15" s="58">
        <v>30</v>
      </c>
      <c r="J15" s="41">
        <v>30</v>
      </c>
      <c r="K15" s="2"/>
    </row>
    <row r="16" spans="1:13" x14ac:dyDescent="0.2">
      <c r="A16" s="36">
        <v>28</v>
      </c>
      <c r="B16" s="53" t="s">
        <v>375</v>
      </c>
      <c r="C16" s="65" t="s">
        <v>374</v>
      </c>
      <c r="D16" s="66" t="s">
        <v>374</v>
      </c>
      <c r="E16" s="57">
        <v>1250.5</v>
      </c>
      <c r="F16" s="35">
        <v>4066.5</v>
      </c>
      <c r="G16" s="57">
        <v>1250.5</v>
      </c>
      <c r="H16" s="40">
        <v>19.95</v>
      </c>
      <c r="I16" s="58">
        <v>23.82</v>
      </c>
      <c r="J16" s="41">
        <v>27.99</v>
      </c>
      <c r="K16" s="2"/>
    </row>
    <row r="17" spans="1:13" x14ac:dyDescent="0.2">
      <c r="A17" s="36">
        <v>28</v>
      </c>
      <c r="B17" s="53" t="s">
        <v>376</v>
      </c>
      <c r="C17" s="65" t="s">
        <v>374</v>
      </c>
      <c r="D17" s="66" t="s">
        <v>374</v>
      </c>
      <c r="E17" s="57">
        <v>2500</v>
      </c>
      <c r="F17" s="57">
        <v>2518</v>
      </c>
      <c r="G17" s="57">
        <v>2500</v>
      </c>
      <c r="H17" s="40">
        <v>20.979999999999997</v>
      </c>
      <c r="I17" s="58">
        <v>30.19</v>
      </c>
      <c r="J17" s="41">
        <v>48</v>
      </c>
      <c r="K17" s="2"/>
    </row>
    <row r="18" spans="1:13" x14ac:dyDescent="0.2">
      <c r="A18" s="36">
        <v>28</v>
      </c>
      <c r="B18" s="53" t="s">
        <v>377</v>
      </c>
      <c r="C18" s="65" t="s">
        <v>374</v>
      </c>
      <c r="D18" s="66" t="s">
        <v>374</v>
      </c>
      <c r="E18" s="57">
        <v>2750.5</v>
      </c>
      <c r="F18" s="57">
        <v>4192.5</v>
      </c>
      <c r="G18" s="57">
        <v>2750.5</v>
      </c>
      <c r="H18" s="40">
        <v>28.77</v>
      </c>
      <c r="I18" s="58">
        <v>32.47</v>
      </c>
      <c r="J18" s="41">
        <v>38.85</v>
      </c>
      <c r="K18" s="2"/>
    </row>
    <row r="19" spans="1:13" x14ac:dyDescent="0.2">
      <c r="A19" s="36">
        <v>28</v>
      </c>
      <c r="B19" s="53" t="s">
        <v>378</v>
      </c>
      <c r="C19" s="65" t="s">
        <v>374</v>
      </c>
      <c r="D19" s="66" t="s">
        <v>374</v>
      </c>
      <c r="E19" s="57">
        <v>2900</v>
      </c>
      <c r="F19" s="57">
        <v>3693.8</v>
      </c>
      <c r="G19" s="57">
        <v>2900</v>
      </c>
      <c r="H19" s="40">
        <v>31</v>
      </c>
      <c r="I19" s="58">
        <v>44.51</v>
      </c>
      <c r="J19" s="41">
        <v>52</v>
      </c>
      <c r="K19" s="2"/>
    </row>
    <row r="20" spans="1:13" ht="11.45" customHeight="1" x14ac:dyDescent="0.2">
      <c r="A20" s="36">
        <v>28</v>
      </c>
      <c r="B20" s="53" t="s">
        <v>379</v>
      </c>
      <c r="C20" s="65" t="s">
        <v>374</v>
      </c>
      <c r="D20" s="66" t="s">
        <v>374</v>
      </c>
      <c r="E20" s="57">
        <v>1800</v>
      </c>
      <c r="F20" s="57">
        <v>4370.8</v>
      </c>
      <c r="G20" s="57">
        <v>1800</v>
      </c>
      <c r="H20" s="40">
        <v>31</v>
      </c>
      <c r="I20" s="58">
        <f>0.3541*100</f>
        <v>35.410000000000004</v>
      </c>
      <c r="J20" s="41">
        <f>0.369*100</f>
        <v>36.9</v>
      </c>
      <c r="K20" s="2"/>
    </row>
    <row r="21" spans="1:13" ht="11.45" customHeight="1" x14ac:dyDescent="0.2">
      <c r="A21" s="36">
        <v>28</v>
      </c>
      <c r="B21" s="53" t="s">
        <v>380</v>
      </c>
      <c r="C21" s="65" t="s">
        <v>374</v>
      </c>
      <c r="D21" s="66" t="s">
        <v>374</v>
      </c>
      <c r="E21" s="57">
        <v>2000</v>
      </c>
      <c r="F21" s="57">
        <v>2800.5</v>
      </c>
      <c r="G21" s="57">
        <v>2000</v>
      </c>
      <c r="H21" s="40">
        <v>19.5</v>
      </c>
      <c r="I21" s="58">
        <f>0.3581*100</f>
        <v>35.809999999999995</v>
      </c>
      <c r="J21" s="41">
        <f>0.48*100</f>
        <v>48</v>
      </c>
      <c r="K21" s="2"/>
    </row>
    <row r="22" spans="1:13" ht="11.45" customHeight="1" x14ac:dyDescent="0.2">
      <c r="A22" s="36">
        <v>28</v>
      </c>
      <c r="B22" s="53" t="s">
        <v>381</v>
      </c>
      <c r="C22" s="65" t="s">
        <v>374</v>
      </c>
      <c r="D22" s="66" t="s">
        <v>374</v>
      </c>
      <c r="E22" s="57">
        <v>2200</v>
      </c>
      <c r="F22" s="57">
        <v>3897.3</v>
      </c>
      <c r="G22" s="57">
        <v>2200</v>
      </c>
      <c r="H22" s="40">
        <v>29.5</v>
      </c>
      <c r="I22" s="58">
        <f>0.3459*100</f>
        <v>34.589999999999996</v>
      </c>
      <c r="J22" s="41">
        <f>0.395*100</f>
        <v>39.5</v>
      </c>
      <c r="K22" s="2"/>
      <c r="M22" s="3" t="s">
        <v>2</v>
      </c>
    </row>
    <row r="23" spans="1:13" ht="11.45" customHeight="1" x14ac:dyDescent="0.2">
      <c r="A23" s="36">
        <v>28</v>
      </c>
      <c r="B23" s="53" t="s">
        <v>382</v>
      </c>
      <c r="C23" s="65" t="s">
        <v>374</v>
      </c>
      <c r="D23" s="66" t="s">
        <v>374</v>
      </c>
      <c r="E23" s="57">
        <v>2300</v>
      </c>
      <c r="F23" s="57">
        <v>4876</v>
      </c>
      <c r="G23" s="57">
        <v>2300</v>
      </c>
      <c r="H23" s="40">
        <v>26.840000000000003</v>
      </c>
      <c r="I23" s="58">
        <f>0.2919*100</f>
        <v>29.189999999999998</v>
      </c>
      <c r="J23" s="41">
        <f>0.299*100</f>
        <v>29.9</v>
      </c>
      <c r="K23" s="2"/>
    </row>
    <row r="24" spans="1:13" ht="11.45" customHeight="1" x14ac:dyDescent="0.2">
      <c r="A24" s="36">
        <v>28</v>
      </c>
      <c r="B24" s="53" t="s">
        <v>10</v>
      </c>
      <c r="C24" s="35">
        <v>8</v>
      </c>
      <c r="D24" s="67">
        <v>4</v>
      </c>
      <c r="E24" s="57">
        <v>500</v>
      </c>
      <c r="F24" s="35">
        <v>962.6</v>
      </c>
      <c r="G24" s="37">
        <v>500</v>
      </c>
      <c r="H24" s="35">
        <v>12.98</v>
      </c>
      <c r="I24" s="35">
        <v>14.76</v>
      </c>
      <c r="J24" s="67">
        <v>15.95</v>
      </c>
      <c r="K24" s="2"/>
    </row>
    <row r="25" spans="1:13" ht="11.45" customHeight="1" x14ac:dyDescent="0.2">
      <c r="A25" s="36">
        <v>28</v>
      </c>
      <c r="B25" s="53" t="s">
        <v>11</v>
      </c>
      <c r="C25" s="35">
        <v>6</v>
      </c>
      <c r="D25" s="67">
        <v>4</v>
      </c>
      <c r="E25" s="57">
        <v>700</v>
      </c>
      <c r="F25" s="57">
        <v>1881.6</v>
      </c>
      <c r="G25" s="57">
        <v>700</v>
      </c>
      <c r="H25" s="35">
        <v>12.99</v>
      </c>
      <c r="I25" s="35">
        <v>13.62</v>
      </c>
      <c r="J25" s="67">
        <v>14.24</v>
      </c>
      <c r="K25" s="2"/>
    </row>
    <row r="26" spans="1:13" s="2" customFormat="1" ht="11.45" customHeight="1" x14ac:dyDescent="0.2">
      <c r="A26" s="36">
        <v>28</v>
      </c>
      <c r="B26" s="53" t="s">
        <v>12</v>
      </c>
      <c r="C26" s="54">
        <v>5</v>
      </c>
      <c r="D26" s="55">
        <v>1</v>
      </c>
      <c r="E26" s="57">
        <v>500</v>
      </c>
      <c r="F26" s="35">
        <v>1345.7</v>
      </c>
      <c r="G26" s="37">
        <v>500</v>
      </c>
      <c r="H26" s="54">
        <v>11.89</v>
      </c>
      <c r="I26" s="54">
        <v>12.56</v>
      </c>
      <c r="J26" s="67">
        <v>13.99</v>
      </c>
    </row>
    <row r="27" spans="1:13" s="2" customFormat="1" ht="11.45" customHeight="1" x14ac:dyDescent="0.2">
      <c r="A27" s="36">
        <v>28</v>
      </c>
      <c r="B27" s="53" t="s">
        <v>13</v>
      </c>
      <c r="C27" s="35">
        <v>5</v>
      </c>
      <c r="D27" s="67">
        <v>1</v>
      </c>
      <c r="E27" s="57">
        <v>500</v>
      </c>
      <c r="F27" s="57">
        <v>1133.5999999999999</v>
      </c>
      <c r="G27" s="57">
        <v>500</v>
      </c>
      <c r="H27" s="40">
        <v>12.8</v>
      </c>
      <c r="I27" s="35">
        <v>13.16</v>
      </c>
      <c r="J27" s="67">
        <v>13.89</v>
      </c>
    </row>
    <row r="28" spans="1:13" s="2" customFormat="1" ht="11.45" customHeight="1" x14ac:dyDescent="0.2">
      <c r="A28" s="36">
        <v>28</v>
      </c>
      <c r="B28" s="53" t="s">
        <v>14</v>
      </c>
      <c r="C28" s="54">
        <v>2</v>
      </c>
      <c r="D28" s="54">
        <v>1</v>
      </c>
      <c r="E28" s="57">
        <v>700</v>
      </c>
      <c r="F28" s="37">
        <v>746</v>
      </c>
      <c r="G28" s="57">
        <v>700</v>
      </c>
      <c r="H28" s="54">
        <v>11.85</v>
      </c>
      <c r="I28" s="54">
        <v>12.52</v>
      </c>
      <c r="J28" s="35">
        <v>13.45</v>
      </c>
    </row>
    <row r="29" spans="1:13" s="2" customFormat="1" ht="11.45" customHeight="1" x14ac:dyDescent="0.2">
      <c r="A29" s="36">
        <v>28</v>
      </c>
      <c r="B29" s="53" t="s">
        <v>15</v>
      </c>
      <c r="C29" s="35">
        <v>4</v>
      </c>
      <c r="D29" s="35">
        <v>4</v>
      </c>
      <c r="E29" s="37">
        <v>700</v>
      </c>
      <c r="F29" s="37">
        <v>1081.5999999999999</v>
      </c>
      <c r="G29" s="37">
        <v>700</v>
      </c>
      <c r="H29" s="40">
        <v>12</v>
      </c>
      <c r="I29" s="40">
        <v>12.77</v>
      </c>
      <c r="J29" s="40">
        <v>13.5</v>
      </c>
    </row>
    <row r="30" spans="1:13" s="2" customFormat="1" ht="11.45" customHeight="1" x14ac:dyDescent="0.2">
      <c r="A30" s="36">
        <v>28</v>
      </c>
      <c r="B30" s="53" t="s">
        <v>16</v>
      </c>
      <c r="C30" s="35">
        <v>3</v>
      </c>
      <c r="D30" s="35">
        <v>2</v>
      </c>
      <c r="E30" s="37">
        <v>700</v>
      </c>
      <c r="F30" s="37">
        <v>1200</v>
      </c>
      <c r="G30" s="37">
        <v>700</v>
      </c>
      <c r="H30" s="35">
        <v>11.25</v>
      </c>
      <c r="I30" s="40">
        <v>11.8</v>
      </c>
      <c r="J30" s="35">
        <v>12.45</v>
      </c>
    </row>
    <row r="31" spans="1:13" s="2" customFormat="1" ht="11.45" customHeight="1" x14ac:dyDescent="0.2">
      <c r="A31" s="36">
        <v>28</v>
      </c>
      <c r="B31" s="68" t="s">
        <v>17</v>
      </c>
      <c r="C31" s="35">
        <v>5</v>
      </c>
      <c r="D31" s="35">
        <v>5</v>
      </c>
      <c r="E31" s="37">
        <v>1000</v>
      </c>
      <c r="F31" s="37">
        <v>1140.5999999999999</v>
      </c>
      <c r="G31" s="37">
        <v>1000</v>
      </c>
      <c r="H31" s="35">
        <v>9.9700000000000006</v>
      </c>
      <c r="I31" s="35">
        <v>11.78</v>
      </c>
      <c r="J31" s="35">
        <v>12.75</v>
      </c>
    </row>
    <row r="32" spans="1:13" s="2" customFormat="1" ht="11.45" customHeight="1" x14ac:dyDescent="0.2">
      <c r="A32" s="36">
        <v>28</v>
      </c>
      <c r="B32" s="53" t="s">
        <v>18</v>
      </c>
      <c r="C32" s="35">
        <v>6</v>
      </c>
      <c r="D32" s="35">
        <v>5</v>
      </c>
      <c r="E32" s="37">
        <v>900</v>
      </c>
      <c r="F32" s="37">
        <v>2631</v>
      </c>
      <c r="G32" s="37">
        <v>900</v>
      </c>
      <c r="H32" s="40">
        <v>9.5</v>
      </c>
      <c r="I32" s="40">
        <v>11.01</v>
      </c>
      <c r="J32" s="40">
        <v>12</v>
      </c>
    </row>
    <row r="33" spans="1:10" s="2" customFormat="1" ht="11.45" customHeight="1" x14ac:dyDescent="0.2">
      <c r="A33" s="36">
        <v>28</v>
      </c>
      <c r="B33" s="68" t="s">
        <v>19</v>
      </c>
      <c r="C33" s="35">
        <v>6</v>
      </c>
      <c r="D33" s="35">
        <v>5</v>
      </c>
      <c r="E33" s="37">
        <v>1100</v>
      </c>
      <c r="F33" s="37">
        <v>2640.9</v>
      </c>
      <c r="G33" s="37">
        <v>1100</v>
      </c>
      <c r="H33" s="40">
        <v>9</v>
      </c>
      <c r="I33" s="40">
        <v>9.99</v>
      </c>
      <c r="J33" s="40">
        <v>11</v>
      </c>
    </row>
    <row r="34" spans="1:10" s="2" customFormat="1" ht="11.45" customHeight="1" x14ac:dyDescent="0.2">
      <c r="A34" s="36">
        <v>28</v>
      </c>
      <c r="B34" s="53" t="s">
        <v>20</v>
      </c>
      <c r="C34" s="35">
        <v>4</v>
      </c>
      <c r="D34" s="67">
        <v>3</v>
      </c>
      <c r="E34" s="37">
        <v>1100</v>
      </c>
      <c r="F34" s="37">
        <v>1629</v>
      </c>
      <c r="G34" s="37">
        <v>1100</v>
      </c>
      <c r="H34" s="40">
        <v>9</v>
      </c>
      <c r="I34" s="40">
        <v>9.81</v>
      </c>
      <c r="J34" s="40">
        <v>10.1</v>
      </c>
    </row>
    <row r="35" spans="1:10" s="2" customFormat="1" ht="11.45" customHeight="1" x14ac:dyDescent="0.2">
      <c r="A35" s="36">
        <v>28</v>
      </c>
      <c r="B35" s="69" t="s">
        <v>21</v>
      </c>
      <c r="C35" s="70">
        <v>6</v>
      </c>
      <c r="D35" s="70">
        <v>5</v>
      </c>
      <c r="E35" s="71">
        <v>1300</v>
      </c>
      <c r="F35" s="70">
        <v>1621.5</v>
      </c>
      <c r="G35" s="71">
        <v>1300</v>
      </c>
      <c r="H35" s="72">
        <v>9</v>
      </c>
      <c r="I35" s="70">
        <v>9.6300000000000008</v>
      </c>
      <c r="J35" s="72">
        <v>10.1</v>
      </c>
    </row>
    <row r="36" spans="1:10" s="2" customFormat="1" ht="11.45" customHeight="1" x14ac:dyDescent="0.2">
      <c r="A36" s="36">
        <v>28</v>
      </c>
      <c r="B36" s="53" t="s">
        <v>22</v>
      </c>
      <c r="C36" s="35">
        <v>7</v>
      </c>
      <c r="D36" s="35">
        <v>5</v>
      </c>
      <c r="E36" s="57">
        <v>1300</v>
      </c>
      <c r="F36" s="57">
        <v>2754</v>
      </c>
      <c r="G36" s="57">
        <v>1300</v>
      </c>
      <c r="H36" s="40">
        <v>8.5</v>
      </c>
      <c r="I36" s="58">
        <v>9.74</v>
      </c>
      <c r="J36" s="40">
        <v>10</v>
      </c>
    </row>
    <row r="37" spans="1:10" s="2" customFormat="1" ht="11.45" customHeight="1" x14ac:dyDescent="0.2">
      <c r="A37" s="36">
        <v>28</v>
      </c>
      <c r="B37" s="53" t="s">
        <v>23</v>
      </c>
      <c r="C37" s="54">
        <v>5</v>
      </c>
      <c r="D37" s="54">
        <v>2</v>
      </c>
      <c r="E37" s="57">
        <v>1500</v>
      </c>
      <c r="F37" s="57">
        <v>1603</v>
      </c>
      <c r="G37" s="57">
        <v>1500</v>
      </c>
      <c r="H37" s="73">
        <v>9</v>
      </c>
      <c r="I37" s="58">
        <v>16.39</v>
      </c>
      <c r="J37" s="40">
        <v>24.95</v>
      </c>
    </row>
    <row r="38" spans="1:10" s="2" customFormat="1" ht="11.45" customHeight="1" x14ac:dyDescent="0.2">
      <c r="A38" s="36">
        <v>28</v>
      </c>
      <c r="B38" s="53" t="s">
        <v>24</v>
      </c>
      <c r="C38" s="54">
        <v>5</v>
      </c>
      <c r="D38" s="54">
        <v>2</v>
      </c>
      <c r="E38" s="57">
        <v>900</v>
      </c>
      <c r="F38" s="57">
        <v>2424</v>
      </c>
      <c r="G38" s="57">
        <v>900</v>
      </c>
      <c r="H38" s="73">
        <v>9</v>
      </c>
      <c r="I38" s="58">
        <v>9.7799999999999994</v>
      </c>
      <c r="J38" s="40">
        <v>10.87</v>
      </c>
    </row>
    <row r="39" spans="1:10" s="2" customFormat="1" ht="11.45" customHeight="1" x14ac:dyDescent="0.2">
      <c r="A39" s="36">
        <v>28</v>
      </c>
      <c r="B39" s="53" t="s">
        <v>25</v>
      </c>
      <c r="C39" s="54">
        <v>6</v>
      </c>
      <c r="D39" s="54">
        <v>5</v>
      </c>
      <c r="E39" s="57">
        <v>1700</v>
      </c>
      <c r="F39" s="57">
        <v>2371.1</v>
      </c>
      <c r="G39" s="57">
        <v>1700</v>
      </c>
      <c r="H39" s="40">
        <v>10</v>
      </c>
      <c r="I39" s="40">
        <v>16.8</v>
      </c>
      <c r="J39" s="40">
        <v>20.97</v>
      </c>
    </row>
    <row r="40" spans="1:10" s="2" customFormat="1" ht="11.45" customHeight="1" x14ac:dyDescent="0.2">
      <c r="A40" s="36">
        <v>28</v>
      </c>
      <c r="B40" s="53" t="s">
        <v>26</v>
      </c>
      <c r="C40" s="54">
        <v>3</v>
      </c>
      <c r="D40" s="54">
        <v>3</v>
      </c>
      <c r="E40" s="57">
        <v>1100</v>
      </c>
      <c r="F40" s="57">
        <v>650</v>
      </c>
      <c r="G40" s="57">
        <v>650</v>
      </c>
      <c r="H40" s="40">
        <v>23.48</v>
      </c>
      <c r="I40" s="35">
        <v>31.17</v>
      </c>
      <c r="J40" s="40">
        <v>35</v>
      </c>
    </row>
    <row r="41" spans="1:10" s="2" customFormat="1" ht="11.45" customHeight="1" x14ac:dyDescent="0.2">
      <c r="A41" s="36">
        <v>28</v>
      </c>
      <c r="B41" s="53" t="s">
        <v>27</v>
      </c>
      <c r="C41" s="65">
        <v>4</v>
      </c>
      <c r="D41" s="65">
        <v>3</v>
      </c>
      <c r="E41" s="57">
        <v>1700</v>
      </c>
      <c r="F41" s="57">
        <v>1986</v>
      </c>
      <c r="G41" s="57">
        <v>1700</v>
      </c>
      <c r="H41" s="58">
        <v>24</v>
      </c>
      <c r="I41" s="58">
        <v>28.19</v>
      </c>
      <c r="J41" s="58">
        <v>28.94</v>
      </c>
    </row>
    <row r="42" spans="1:10" s="2" customFormat="1" ht="11.45" customHeight="1" x14ac:dyDescent="0.2">
      <c r="A42" s="36">
        <v>28</v>
      </c>
      <c r="B42" s="53" t="s">
        <v>28</v>
      </c>
      <c r="C42" s="65">
        <v>5</v>
      </c>
      <c r="D42" s="65">
        <v>4</v>
      </c>
      <c r="E42" s="57">
        <v>700</v>
      </c>
      <c r="F42" s="57">
        <v>1582</v>
      </c>
      <c r="G42" s="57">
        <v>700</v>
      </c>
      <c r="H42" s="74">
        <v>20.97</v>
      </c>
      <c r="I42" s="74">
        <v>23.68</v>
      </c>
      <c r="J42" s="74">
        <v>23.95</v>
      </c>
    </row>
    <row r="43" spans="1:10" s="2" customFormat="1" ht="11.45" customHeight="1" x14ac:dyDescent="0.2">
      <c r="A43" s="36">
        <v>28</v>
      </c>
      <c r="B43" s="53" t="s">
        <v>29</v>
      </c>
      <c r="C43" s="54">
        <v>4</v>
      </c>
      <c r="D43" s="54">
        <v>4</v>
      </c>
      <c r="E43" s="75">
        <v>900</v>
      </c>
      <c r="F43" s="57">
        <v>1696</v>
      </c>
      <c r="G43" s="75">
        <v>900</v>
      </c>
      <c r="H43" s="58">
        <v>18.989999999999998</v>
      </c>
      <c r="I43" s="58">
        <v>22.63</v>
      </c>
      <c r="J43" s="58">
        <v>23.19</v>
      </c>
    </row>
    <row r="44" spans="1:10" s="2" customFormat="1" ht="11.45" customHeight="1" x14ac:dyDescent="0.2">
      <c r="A44" s="36">
        <v>28</v>
      </c>
      <c r="B44" s="53" t="s">
        <v>30</v>
      </c>
      <c r="C44" s="54">
        <v>4</v>
      </c>
      <c r="D44" s="55">
        <v>4</v>
      </c>
      <c r="E44" s="75">
        <v>1200</v>
      </c>
      <c r="F44" s="57">
        <v>1350</v>
      </c>
      <c r="G44" s="75">
        <v>1200</v>
      </c>
      <c r="H44" s="40">
        <v>13.99</v>
      </c>
      <c r="I44" s="41">
        <v>21.4</v>
      </c>
      <c r="J44" s="40">
        <v>28</v>
      </c>
    </row>
    <row r="45" spans="1:10" s="2" customFormat="1" ht="11.45" customHeight="1" x14ac:dyDescent="0.2">
      <c r="A45" s="36">
        <v>28</v>
      </c>
      <c r="B45" s="53" t="s">
        <v>31</v>
      </c>
      <c r="C45" s="54">
        <v>5</v>
      </c>
      <c r="D45" s="55">
        <v>2</v>
      </c>
      <c r="E45" s="75">
        <v>750</v>
      </c>
      <c r="F45" s="57">
        <v>2049</v>
      </c>
      <c r="G45" s="75">
        <v>750</v>
      </c>
      <c r="H45" s="40">
        <v>18.5</v>
      </c>
      <c r="I45" s="76">
        <v>18.79</v>
      </c>
      <c r="J45" s="40">
        <v>18.98</v>
      </c>
    </row>
    <row r="46" spans="1:10" s="2" customFormat="1" ht="11.45" customHeight="1" x14ac:dyDescent="0.2">
      <c r="A46" s="36">
        <v>28</v>
      </c>
      <c r="B46" s="53" t="s">
        <v>32</v>
      </c>
      <c r="C46" s="55">
        <v>6</v>
      </c>
      <c r="D46" s="54">
        <v>2</v>
      </c>
      <c r="E46" s="75">
        <v>950</v>
      </c>
      <c r="F46" s="57">
        <v>2623.5</v>
      </c>
      <c r="G46" s="75">
        <v>950</v>
      </c>
      <c r="H46" s="40">
        <v>15.45</v>
      </c>
      <c r="I46" s="76">
        <v>16.309999999999999</v>
      </c>
      <c r="J46" s="40">
        <v>16.47</v>
      </c>
    </row>
    <row r="47" spans="1:10" s="4" customFormat="1" ht="11.45" customHeight="1" x14ac:dyDescent="0.2">
      <c r="A47" s="36">
        <v>28</v>
      </c>
      <c r="B47" s="77" t="s">
        <v>33</v>
      </c>
      <c r="C47" s="55">
        <v>6</v>
      </c>
      <c r="D47" s="54">
        <v>4</v>
      </c>
      <c r="E47" s="75">
        <v>1700</v>
      </c>
      <c r="F47" s="57">
        <v>3340</v>
      </c>
      <c r="G47" s="75">
        <v>1700</v>
      </c>
      <c r="H47" s="40">
        <v>14</v>
      </c>
      <c r="I47" s="76">
        <v>16.670000000000002</v>
      </c>
      <c r="J47" s="40">
        <v>18</v>
      </c>
    </row>
    <row r="48" spans="1:10" s="2" customFormat="1" ht="11.45" customHeight="1" x14ac:dyDescent="0.2">
      <c r="A48" s="36">
        <v>28</v>
      </c>
      <c r="B48" s="77" t="s">
        <v>34</v>
      </c>
      <c r="C48" s="55">
        <v>5</v>
      </c>
      <c r="D48" s="54">
        <v>4</v>
      </c>
      <c r="E48" s="75">
        <v>1000</v>
      </c>
      <c r="F48" s="57">
        <v>2903</v>
      </c>
      <c r="G48" s="75">
        <v>1000</v>
      </c>
      <c r="H48" s="40">
        <v>14</v>
      </c>
      <c r="I48" s="76">
        <v>15.29</v>
      </c>
      <c r="J48" s="40">
        <v>15.94</v>
      </c>
    </row>
    <row r="49" spans="1:10" s="2" customFormat="1" ht="11.45" customHeight="1" x14ac:dyDescent="0.2">
      <c r="A49" s="36">
        <v>28</v>
      </c>
      <c r="B49" s="77" t="s">
        <v>35</v>
      </c>
      <c r="C49" s="55">
        <v>5</v>
      </c>
      <c r="D49" s="54">
        <v>4</v>
      </c>
      <c r="E49" s="75">
        <v>1300</v>
      </c>
      <c r="F49" s="57">
        <v>2373.9</v>
      </c>
      <c r="G49" s="75">
        <v>1300</v>
      </c>
      <c r="H49" s="40">
        <v>13</v>
      </c>
      <c r="I49" s="76">
        <v>13.62</v>
      </c>
      <c r="J49" s="40">
        <v>19.940000000000001</v>
      </c>
    </row>
    <row r="50" spans="1:10" s="2" customFormat="1" ht="11.45" customHeight="1" x14ac:dyDescent="0.2">
      <c r="A50" s="36">
        <v>28</v>
      </c>
      <c r="B50" s="77" t="s">
        <v>36</v>
      </c>
      <c r="C50" s="55">
        <v>6</v>
      </c>
      <c r="D50" s="54">
        <v>4</v>
      </c>
      <c r="E50" s="75">
        <v>1700</v>
      </c>
      <c r="F50" s="57">
        <v>3529</v>
      </c>
      <c r="G50" s="75">
        <v>1700</v>
      </c>
      <c r="H50" s="40">
        <v>10.1</v>
      </c>
      <c r="I50" s="76">
        <v>11.96</v>
      </c>
      <c r="J50" s="40">
        <v>13.34</v>
      </c>
    </row>
    <row r="51" spans="1:10" s="2" customFormat="1" ht="11.45" customHeight="1" x14ac:dyDescent="0.2">
      <c r="A51" s="36">
        <v>28</v>
      </c>
      <c r="B51" s="77" t="s">
        <v>37</v>
      </c>
      <c r="C51" s="55">
        <v>5</v>
      </c>
      <c r="D51" s="54">
        <v>4</v>
      </c>
      <c r="E51" s="75">
        <v>1100</v>
      </c>
      <c r="F51" s="57">
        <v>2266</v>
      </c>
      <c r="G51" s="75">
        <v>1100</v>
      </c>
      <c r="H51" s="40">
        <v>8.98</v>
      </c>
      <c r="I51" s="76">
        <v>10.71</v>
      </c>
      <c r="J51" s="40">
        <v>12.44</v>
      </c>
    </row>
    <row r="52" spans="1:10" s="2" customFormat="1" ht="11.45" customHeight="1" x14ac:dyDescent="0.2">
      <c r="A52" s="36">
        <v>28</v>
      </c>
      <c r="B52" s="77" t="s">
        <v>38</v>
      </c>
      <c r="C52" s="55">
        <v>3</v>
      </c>
      <c r="D52" s="54">
        <v>1</v>
      </c>
      <c r="E52" s="75">
        <v>1600</v>
      </c>
      <c r="F52" s="57">
        <v>2200</v>
      </c>
      <c r="G52" s="75">
        <v>1600</v>
      </c>
      <c r="H52" s="40">
        <v>8</v>
      </c>
      <c r="I52" s="76">
        <v>8.23</v>
      </c>
      <c r="J52" s="40">
        <v>8.5</v>
      </c>
    </row>
    <row r="53" spans="1:10" s="2" customFormat="1" ht="11.45" customHeight="1" x14ac:dyDescent="0.2">
      <c r="A53" s="36">
        <v>28</v>
      </c>
      <c r="B53" s="77" t="s">
        <v>39</v>
      </c>
      <c r="C53" s="55">
        <v>3</v>
      </c>
      <c r="D53" s="54">
        <v>1</v>
      </c>
      <c r="E53" s="56">
        <v>1650</v>
      </c>
      <c r="F53" s="57">
        <v>3150</v>
      </c>
      <c r="G53" s="56">
        <v>1650</v>
      </c>
      <c r="H53" s="40">
        <v>7.44</v>
      </c>
      <c r="I53" s="78">
        <v>7.72</v>
      </c>
      <c r="J53" s="40">
        <v>8.44</v>
      </c>
    </row>
    <row r="54" spans="1:10" s="2" customFormat="1" ht="11.45" customHeight="1" x14ac:dyDescent="0.2">
      <c r="A54" s="36">
        <v>28</v>
      </c>
      <c r="B54" s="77" t="s">
        <v>40</v>
      </c>
      <c r="C54" s="35">
        <v>3</v>
      </c>
      <c r="D54" s="35">
        <v>3</v>
      </c>
      <c r="E54" s="57">
        <v>1100</v>
      </c>
      <c r="F54" s="57">
        <v>968</v>
      </c>
      <c r="G54" s="57">
        <v>1100</v>
      </c>
      <c r="H54" s="40">
        <v>6</v>
      </c>
      <c r="I54" s="58">
        <v>19.14</v>
      </c>
      <c r="J54" s="40">
        <v>22.96</v>
      </c>
    </row>
    <row r="55" spans="1:10" s="2" customFormat="1" ht="11.45" customHeight="1" x14ac:dyDescent="0.2">
      <c r="A55" s="36">
        <v>28</v>
      </c>
      <c r="B55" s="79" t="s">
        <v>41</v>
      </c>
      <c r="C55" s="35">
        <v>2</v>
      </c>
      <c r="D55" s="36">
        <v>1</v>
      </c>
      <c r="E55" s="57">
        <v>1000</v>
      </c>
      <c r="F55" s="56">
        <v>1650</v>
      </c>
      <c r="G55" s="57">
        <v>1000</v>
      </c>
      <c r="H55" s="39">
        <v>19.77</v>
      </c>
      <c r="I55" s="58">
        <v>19.77</v>
      </c>
      <c r="J55" s="41">
        <v>19.77</v>
      </c>
    </row>
    <row r="56" spans="1:10" s="2" customFormat="1" ht="11.45" customHeight="1" x14ac:dyDescent="0.2">
      <c r="A56" s="36">
        <v>28</v>
      </c>
      <c r="B56" s="80" t="s">
        <v>42</v>
      </c>
      <c r="C56" s="35">
        <v>6</v>
      </c>
      <c r="D56" s="36">
        <v>4</v>
      </c>
      <c r="E56" s="81">
        <v>1800</v>
      </c>
      <c r="F56" s="82">
        <v>4080</v>
      </c>
      <c r="G56" s="81">
        <v>1800</v>
      </c>
      <c r="H56" s="83">
        <v>13.98</v>
      </c>
      <c r="I56" s="84">
        <v>16.54</v>
      </c>
      <c r="J56" s="85">
        <v>17.440000000000001</v>
      </c>
    </row>
    <row r="57" spans="1:10" s="2" customFormat="1" ht="11.45" customHeight="1" x14ac:dyDescent="0.2">
      <c r="A57" s="36">
        <v>28</v>
      </c>
      <c r="B57" s="86" t="s">
        <v>43</v>
      </c>
      <c r="C57" s="35">
        <v>4</v>
      </c>
      <c r="D57" s="36">
        <v>4</v>
      </c>
      <c r="E57" s="57">
        <v>1750</v>
      </c>
      <c r="F57" s="56">
        <v>1950</v>
      </c>
      <c r="G57" s="57">
        <v>1750</v>
      </c>
      <c r="H57" s="39">
        <v>16</v>
      </c>
      <c r="I57" s="58">
        <v>18.170000000000002</v>
      </c>
      <c r="J57" s="41">
        <v>20</v>
      </c>
    </row>
    <row r="58" spans="1:10" s="2" customFormat="1" x14ac:dyDescent="0.2">
      <c r="A58" s="36">
        <v>28</v>
      </c>
      <c r="B58" s="79" t="s">
        <v>44</v>
      </c>
      <c r="C58" s="35">
        <v>2</v>
      </c>
      <c r="D58" s="36">
        <v>2</v>
      </c>
      <c r="E58" s="57">
        <v>1800</v>
      </c>
      <c r="F58" s="56">
        <v>980</v>
      </c>
      <c r="G58" s="57">
        <v>980</v>
      </c>
      <c r="H58" s="39">
        <v>21.94</v>
      </c>
      <c r="I58" s="58">
        <v>26.99</v>
      </c>
      <c r="J58" s="41">
        <v>29.39</v>
      </c>
    </row>
    <row r="59" spans="1:10" s="2" customFormat="1" x14ac:dyDescent="0.2">
      <c r="A59" s="36">
        <v>28</v>
      </c>
      <c r="B59" s="86" t="s">
        <v>45</v>
      </c>
      <c r="C59" s="35">
        <v>2</v>
      </c>
      <c r="D59" s="36">
        <v>2</v>
      </c>
      <c r="E59" s="57">
        <v>1000</v>
      </c>
      <c r="F59" s="56">
        <v>350</v>
      </c>
      <c r="G59" s="57">
        <v>350</v>
      </c>
      <c r="H59" s="39">
        <v>22.99</v>
      </c>
      <c r="I59" s="58">
        <v>26.82</v>
      </c>
      <c r="J59" s="41">
        <v>32.61</v>
      </c>
    </row>
    <row r="60" spans="1:10" s="2" customFormat="1" ht="12.95" customHeight="1" x14ac:dyDescent="0.2">
      <c r="A60" s="36">
        <v>28</v>
      </c>
      <c r="B60" s="79" t="s">
        <v>46</v>
      </c>
      <c r="C60" s="35">
        <v>1</v>
      </c>
      <c r="D60" s="36">
        <v>1</v>
      </c>
      <c r="E60" s="57">
        <v>1050</v>
      </c>
      <c r="F60" s="56">
        <v>1050</v>
      </c>
      <c r="G60" s="57">
        <v>1050</v>
      </c>
      <c r="H60" s="39">
        <v>28.77</v>
      </c>
      <c r="I60" s="58">
        <v>28.77</v>
      </c>
      <c r="J60" s="41">
        <v>28.77</v>
      </c>
    </row>
    <row r="61" spans="1:10" s="2" customFormat="1" ht="12.95" customHeight="1" x14ac:dyDescent="0.2">
      <c r="A61" s="36">
        <v>28</v>
      </c>
      <c r="B61" s="79" t="s">
        <v>47</v>
      </c>
      <c r="C61" s="35">
        <v>5</v>
      </c>
      <c r="D61" s="36">
        <v>5</v>
      </c>
      <c r="E61" s="57">
        <v>550</v>
      </c>
      <c r="F61" s="56">
        <v>992.3</v>
      </c>
      <c r="G61" s="57">
        <v>550</v>
      </c>
      <c r="H61" s="39">
        <v>22</v>
      </c>
      <c r="I61" s="58">
        <v>26.54</v>
      </c>
      <c r="J61" s="41">
        <v>28.77</v>
      </c>
    </row>
    <row r="62" spans="1:10" s="2" customFormat="1" ht="12.95" customHeight="1" x14ac:dyDescent="0.2">
      <c r="A62" s="36">
        <v>28</v>
      </c>
      <c r="B62" s="87" t="s">
        <v>48</v>
      </c>
      <c r="C62" s="35">
        <v>4</v>
      </c>
      <c r="D62" s="36">
        <v>4</v>
      </c>
      <c r="E62" s="57">
        <v>1100</v>
      </c>
      <c r="F62" s="56">
        <v>1389</v>
      </c>
      <c r="G62" s="57">
        <v>1100</v>
      </c>
      <c r="H62" s="39">
        <v>21.99</v>
      </c>
      <c r="I62" s="58">
        <v>28.75</v>
      </c>
      <c r="J62" s="41">
        <v>33.33</v>
      </c>
    </row>
    <row r="63" spans="1:10" s="2" customFormat="1" ht="12.95" customHeight="1" x14ac:dyDescent="0.2">
      <c r="A63" s="36">
        <v>28</v>
      </c>
      <c r="B63" s="79" t="s">
        <v>49</v>
      </c>
      <c r="C63" s="35">
        <v>3</v>
      </c>
      <c r="D63" s="36">
        <v>3</v>
      </c>
      <c r="E63" s="57">
        <v>1000</v>
      </c>
      <c r="F63" s="56">
        <v>1293</v>
      </c>
      <c r="G63" s="57">
        <v>1000</v>
      </c>
      <c r="H63" s="39">
        <v>27.77</v>
      </c>
      <c r="I63" s="58">
        <v>32.130000000000003</v>
      </c>
      <c r="J63" s="41">
        <v>34.369999999999997</v>
      </c>
    </row>
    <row r="64" spans="1:10" s="2" customFormat="1" ht="12.95" customHeight="1" x14ac:dyDescent="0.2">
      <c r="A64" s="36">
        <v>28</v>
      </c>
      <c r="B64" s="88" t="s">
        <v>50</v>
      </c>
      <c r="C64" s="35">
        <v>6</v>
      </c>
      <c r="D64" s="36">
        <v>5</v>
      </c>
      <c r="E64" s="81">
        <v>1500</v>
      </c>
      <c r="F64" s="82">
        <v>3213.1</v>
      </c>
      <c r="G64" s="81">
        <v>1500</v>
      </c>
      <c r="H64" s="83">
        <v>20.27</v>
      </c>
      <c r="I64" s="84">
        <v>27.95</v>
      </c>
      <c r="J64" s="85">
        <v>30.99</v>
      </c>
    </row>
    <row r="65" spans="1:10" s="2" customFormat="1" ht="12.95" customHeight="1" x14ac:dyDescent="0.2">
      <c r="A65" s="36">
        <v>28</v>
      </c>
      <c r="B65" s="88" t="s">
        <v>51</v>
      </c>
      <c r="C65" s="89">
        <v>6</v>
      </c>
      <c r="D65" s="36">
        <v>2</v>
      </c>
      <c r="E65" s="37">
        <v>1500</v>
      </c>
      <c r="F65" s="38">
        <v>3525</v>
      </c>
      <c r="G65" s="37">
        <v>1500</v>
      </c>
      <c r="H65" s="36">
        <v>17.989999999999998</v>
      </c>
      <c r="I65" s="35">
        <v>20.39</v>
      </c>
      <c r="J65" s="67">
        <v>20.99</v>
      </c>
    </row>
    <row r="66" spans="1:10" s="1" customFormat="1" ht="12.95" customHeight="1" x14ac:dyDescent="0.2">
      <c r="A66" s="36">
        <v>28</v>
      </c>
      <c r="B66" s="88" t="s">
        <v>52</v>
      </c>
      <c r="C66" s="90">
        <v>7</v>
      </c>
      <c r="D66" s="90">
        <v>7</v>
      </c>
      <c r="E66" s="91">
        <v>1500</v>
      </c>
      <c r="F66" s="90">
        <v>1335.5</v>
      </c>
      <c r="G66" s="90">
        <v>1335.5</v>
      </c>
      <c r="H66" s="90">
        <v>16.39</v>
      </c>
      <c r="I66" s="90">
        <v>20.55</v>
      </c>
      <c r="J66" s="35">
        <v>29.93</v>
      </c>
    </row>
    <row r="67" spans="1:10" s="2" customFormat="1" ht="12.95" customHeight="1" x14ac:dyDescent="0.2">
      <c r="A67" s="36">
        <v>28</v>
      </c>
      <c r="B67" s="92" t="s">
        <v>53</v>
      </c>
      <c r="C67" s="90">
        <v>6</v>
      </c>
      <c r="D67" s="90">
        <v>4</v>
      </c>
      <c r="E67" s="91">
        <v>1000</v>
      </c>
      <c r="F67" s="90">
        <v>2050.5</v>
      </c>
      <c r="G67" s="91">
        <v>1000</v>
      </c>
      <c r="H67" s="90">
        <v>16.25</v>
      </c>
      <c r="I67" s="90">
        <v>22.37</v>
      </c>
      <c r="J67" s="35">
        <v>28.22</v>
      </c>
    </row>
    <row r="68" spans="1:10" s="2" customFormat="1" ht="12.95" customHeight="1" x14ac:dyDescent="0.2">
      <c r="A68" s="36">
        <v>28</v>
      </c>
      <c r="B68" s="93" t="s">
        <v>54</v>
      </c>
      <c r="C68" s="35">
        <v>5</v>
      </c>
      <c r="D68" s="35">
        <v>3</v>
      </c>
      <c r="E68" s="37">
        <v>1500</v>
      </c>
      <c r="F68" s="35">
        <v>2351.5</v>
      </c>
      <c r="G68" s="37">
        <v>1500</v>
      </c>
      <c r="H68" s="35">
        <v>17.88</v>
      </c>
      <c r="I68" s="35">
        <v>22.16</v>
      </c>
      <c r="J68" s="35">
        <v>24.01</v>
      </c>
    </row>
    <row r="69" spans="1:10" s="2" customFormat="1" ht="12.95" customHeight="1" x14ac:dyDescent="0.2">
      <c r="A69" s="36">
        <v>28</v>
      </c>
      <c r="B69" s="93" t="s">
        <v>55</v>
      </c>
      <c r="C69" s="35">
        <v>12</v>
      </c>
      <c r="D69" s="35">
        <v>12</v>
      </c>
      <c r="E69" s="37">
        <v>4000</v>
      </c>
      <c r="F69" s="35">
        <v>3895.7</v>
      </c>
      <c r="G69" s="90">
        <v>3895.7</v>
      </c>
      <c r="H69" s="40">
        <v>10</v>
      </c>
      <c r="I69" s="35">
        <v>52.46</v>
      </c>
      <c r="J69" s="40">
        <v>190</v>
      </c>
    </row>
    <row r="70" spans="1:10" s="1" customFormat="1" ht="12.95" customHeight="1" x14ac:dyDescent="0.2">
      <c r="A70" s="36">
        <v>28</v>
      </c>
      <c r="B70" s="93" t="s">
        <v>56</v>
      </c>
      <c r="C70" s="90">
        <v>8</v>
      </c>
      <c r="D70" s="35">
        <v>5</v>
      </c>
      <c r="E70" s="38">
        <v>3000</v>
      </c>
      <c r="F70" s="35">
        <v>5542.6</v>
      </c>
      <c r="G70" s="38">
        <v>3000</v>
      </c>
      <c r="H70" s="40">
        <v>10</v>
      </c>
      <c r="I70" s="39">
        <v>34.5</v>
      </c>
      <c r="J70" s="35">
        <v>44.99</v>
      </c>
    </row>
    <row r="71" spans="1:10" s="1" customFormat="1" ht="12.95" customHeight="1" x14ac:dyDescent="0.2">
      <c r="A71" s="36">
        <v>28</v>
      </c>
      <c r="B71" s="93" t="s">
        <v>57</v>
      </c>
      <c r="C71" s="35">
        <v>12</v>
      </c>
      <c r="D71" s="35">
        <v>6</v>
      </c>
      <c r="E71" s="37">
        <v>6000</v>
      </c>
      <c r="F71" s="35">
        <v>8838.7999999999993</v>
      </c>
      <c r="G71" s="37">
        <v>6000</v>
      </c>
      <c r="H71" s="40">
        <v>10</v>
      </c>
      <c r="I71" s="35">
        <v>40.35</v>
      </c>
      <c r="J71" s="40">
        <v>47</v>
      </c>
    </row>
    <row r="72" spans="1:10" s="1" customFormat="1" ht="12.95" customHeight="1" x14ac:dyDescent="0.2">
      <c r="A72" s="36">
        <v>28</v>
      </c>
      <c r="B72" s="93" t="s">
        <v>58</v>
      </c>
      <c r="C72" s="90">
        <v>9</v>
      </c>
      <c r="D72" s="35">
        <v>7</v>
      </c>
      <c r="E72" s="38">
        <v>9000</v>
      </c>
      <c r="F72" s="35">
        <v>13714.3</v>
      </c>
      <c r="G72" s="38">
        <v>9000</v>
      </c>
      <c r="H72" s="40">
        <v>10</v>
      </c>
      <c r="I72" s="36">
        <v>36.71</v>
      </c>
      <c r="J72" s="40">
        <v>40.35</v>
      </c>
    </row>
    <row r="73" spans="1:10" s="1" customFormat="1" ht="12.95" customHeight="1" x14ac:dyDescent="0.2">
      <c r="A73" s="94">
        <v>28</v>
      </c>
      <c r="B73" s="95" t="s">
        <v>59</v>
      </c>
      <c r="C73" s="96">
        <v>11</v>
      </c>
      <c r="D73" s="26">
        <v>11</v>
      </c>
      <c r="E73" s="97">
        <v>8000</v>
      </c>
      <c r="F73" s="26">
        <v>7512.9</v>
      </c>
      <c r="G73" s="97">
        <v>7512.9</v>
      </c>
      <c r="H73" s="28">
        <v>30</v>
      </c>
      <c r="I73" s="94">
        <v>84.06</v>
      </c>
      <c r="J73" s="28">
        <v>245</v>
      </c>
    </row>
    <row r="74" spans="1:10" s="2" customFormat="1" ht="12.95" customHeight="1" x14ac:dyDescent="0.2">
      <c r="A74" s="36">
        <v>35</v>
      </c>
      <c r="B74" s="34" t="s">
        <v>60</v>
      </c>
      <c r="C74" s="65">
        <v>9</v>
      </c>
      <c r="D74" s="98">
        <v>9</v>
      </c>
      <c r="E74" s="57">
        <v>6500</v>
      </c>
      <c r="F74" s="56">
        <v>5347.8</v>
      </c>
      <c r="G74" s="57">
        <v>5347.8</v>
      </c>
      <c r="H74" s="78">
        <v>10</v>
      </c>
      <c r="I74" s="58">
        <v>52.4</v>
      </c>
      <c r="J74" s="76">
        <v>300.52999999999997</v>
      </c>
    </row>
    <row r="75" spans="1:10" s="2" customFormat="1" ht="12.95" customHeight="1" x14ac:dyDescent="0.2">
      <c r="A75" s="36">
        <v>35</v>
      </c>
      <c r="B75" s="34" t="s">
        <v>61</v>
      </c>
      <c r="C75" s="74">
        <v>10</v>
      </c>
      <c r="D75" s="99">
        <v>7</v>
      </c>
      <c r="E75" s="57">
        <v>1600</v>
      </c>
      <c r="F75" s="56">
        <v>2457.1</v>
      </c>
      <c r="G75" s="57">
        <v>1600</v>
      </c>
      <c r="H75" s="78">
        <v>30</v>
      </c>
      <c r="I75" s="58">
        <v>35.96</v>
      </c>
      <c r="J75" s="76">
        <v>46.99</v>
      </c>
    </row>
    <row r="76" spans="1:10" s="1" customFormat="1" ht="12.95" customHeight="1" x14ac:dyDescent="0.2">
      <c r="A76" s="36">
        <v>35</v>
      </c>
      <c r="B76" s="79" t="s">
        <v>62</v>
      </c>
      <c r="C76" s="65">
        <v>11</v>
      </c>
      <c r="D76" s="98">
        <v>10</v>
      </c>
      <c r="E76" s="57">
        <v>7000</v>
      </c>
      <c r="F76" s="56">
        <v>12260.1</v>
      </c>
      <c r="G76" s="57">
        <v>7000</v>
      </c>
      <c r="H76" s="78">
        <v>10</v>
      </c>
      <c r="I76" s="58">
        <v>30.92</v>
      </c>
      <c r="J76" s="76">
        <v>36</v>
      </c>
    </row>
    <row r="77" spans="1:10" s="1" customFormat="1" ht="12.95" customHeight="1" x14ac:dyDescent="0.2">
      <c r="A77" s="94">
        <v>35</v>
      </c>
      <c r="B77" s="100" t="s">
        <v>63</v>
      </c>
      <c r="C77" s="101">
        <v>12</v>
      </c>
      <c r="D77" s="102">
        <v>9</v>
      </c>
      <c r="E77" s="62">
        <v>3500</v>
      </c>
      <c r="F77" s="61">
        <v>6726.5</v>
      </c>
      <c r="G77" s="62">
        <v>3500</v>
      </c>
      <c r="H77" s="103">
        <v>28</v>
      </c>
      <c r="I77" s="63">
        <v>32.729999999999997</v>
      </c>
      <c r="J77" s="104">
        <v>35.5</v>
      </c>
    </row>
    <row r="78" spans="1:10" s="1" customFormat="1" ht="12.95" customHeight="1" x14ac:dyDescent="0.2">
      <c r="A78" s="94">
        <v>42</v>
      </c>
      <c r="B78" s="100" t="s">
        <v>64</v>
      </c>
      <c r="C78" s="101">
        <v>9</v>
      </c>
      <c r="D78" s="102">
        <v>6</v>
      </c>
      <c r="E78" s="62">
        <v>5000</v>
      </c>
      <c r="F78" s="61">
        <v>6010.8</v>
      </c>
      <c r="G78" s="62">
        <v>5000</v>
      </c>
      <c r="H78" s="103">
        <v>36</v>
      </c>
      <c r="I78" s="63">
        <v>49.99</v>
      </c>
      <c r="J78" s="104">
        <v>69.7</v>
      </c>
    </row>
    <row r="79" spans="1:10" s="1" customFormat="1" ht="12.95" customHeight="1" x14ac:dyDescent="0.2">
      <c r="A79" s="36">
        <v>49</v>
      </c>
      <c r="B79" s="29" t="s">
        <v>65</v>
      </c>
      <c r="C79" s="74">
        <v>9</v>
      </c>
      <c r="D79" s="99">
        <v>8</v>
      </c>
      <c r="E79" s="57">
        <v>6000</v>
      </c>
      <c r="F79" s="56">
        <v>7266.1</v>
      </c>
      <c r="G79" s="57">
        <v>6000</v>
      </c>
      <c r="H79" s="78">
        <v>10</v>
      </c>
      <c r="I79" s="58">
        <v>29.42</v>
      </c>
      <c r="J79" s="76">
        <v>43.5</v>
      </c>
    </row>
    <row r="80" spans="1:10" s="1" customFormat="1" ht="12.95" customHeight="1" x14ac:dyDescent="0.2">
      <c r="A80" s="36">
        <v>49</v>
      </c>
      <c r="B80" s="34" t="s">
        <v>66</v>
      </c>
      <c r="C80" s="74">
        <v>11</v>
      </c>
      <c r="D80" s="99">
        <v>10</v>
      </c>
      <c r="E80" s="57">
        <v>1500</v>
      </c>
      <c r="F80" s="56">
        <v>4510.3999999999996</v>
      </c>
      <c r="G80" s="57">
        <v>1500</v>
      </c>
      <c r="H80" s="78">
        <v>20.99</v>
      </c>
      <c r="I80" s="58">
        <v>32.99</v>
      </c>
      <c r="J80" s="76">
        <v>39</v>
      </c>
    </row>
    <row r="81" spans="1:10" s="1" customFormat="1" ht="12.95" customHeight="1" x14ac:dyDescent="0.2">
      <c r="A81" s="36">
        <v>49</v>
      </c>
      <c r="B81" s="34" t="s">
        <v>67</v>
      </c>
      <c r="C81" s="74">
        <v>8</v>
      </c>
      <c r="D81" s="99">
        <v>7</v>
      </c>
      <c r="E81" s="57">
        <v>1500</v>
      </c>
      <c r="F81" s="56">
        <v>2582.1999999999998</v>
      </c>
      <c r="G81" s="57">
        <v>1500</v>
      </c>
      <c r="H81" s="78">
        <v>28</v>
      </c>
      <c r="I81" s="58">
        <v>32.67</v>
      </c>
      <c r="J81" s="76">
        <v>37.5</v>
      </c>
    </row>
    <row r="82" spans="1:10" s="1" customFormat="1" ht="12.95" customHeight="1" x14ac:dyDescent="0.2">
      <c r="A82" s="94">
        <v>49</v>
      </c>
      <c r="B82" s="100" t="s">
        <v>68</v>
      </c>
      <c r="C82" s="101">
        <v>10</v>
      </c>
      <c r="D82" s="102">
        <v>7</v>
      </c>
      <c r="E82" s="62">
        <v>5000</v>
      </c>
      <c r="F82" s="61">
        <v>7945.3</v>
      </c>
      <c r="G82" s="62">
        <v>5000</v>
      </c>
      <c r="H82" s="103">
        <v>35</v>
      </c>
      <c r="I82" s="63">
        <v>44.4</v>
      </c>
      <c r="J82" s="104">
        <v>51.9</v>
      </c>
    </row>
    <row r="83" spans="1:10" s="1" customFormat="1" ht="12.95" customHeight="1" x14ac:dyDescent="0.2">
      <c r="A83" s="36">
        <v>56</v>
      </c>
      <c r="B83" s="53" t="s">
        <v>69</v>
      </c>
      <c r="C83" s="98">
        <v>12</v>
      </c>
      <c r="D83" s="65">
        <v>11</v>
      </c>
      <c r="E83" s="56">
        <v>6000</v>
      </c>
      <c r="F83" s="57">
        <v>8376</v>
      </c>
      <c r="G83" s="56">
        <v>6000</v>
      </c>
      <c r="H83" s="58">
        <v>25.78</v>
      </c>
      <c r="I83" s="78">
        <v>34.89</v>
      </c>
      <c r="J83" s="58">
        <v>78.98</v>
      </c>
    </row>
    <row r="84" spans="1:10" s="1" customFormat="1" ht="12.95" customHeight="1" x14ac:dyDescent="0.2">
      <c r="A84" s="94">
        <v>56</v>
      </c>
      <c r="B84" s="100" t="s">
        <v>70</v>
      </c>
      <c r="C84" s="101">
        <v>12</v>
      </c>
      <c r="D84" s="102">
        <v>9</v>
      </c>
      <c r="E84" s="62">
        <v>4500</v>
      </c>
      <c r="F84" s="61">
        <v>8004.9</v>
      </c>
      <c r="G84" s="62">
        <v>4500</v>
      </c>
      <c r="H84" s="103">
        <v>24.5</v>
      </c>
      <c r="I84" s="63">
        <v>33.33</v>
      </c>
      <c r="J84" s="104">
        <v>40</v>
      </c>
    </row>
    <row r="85" spans="1:10" s="2" customFormat="1" ht="15" customHeight="1" x14ac:dyDescent="0.2">
      <c r="A85" s="36">
        <v>63</v>
      </c>
      <c r="B85" s="20" t="s">
        <v>71</v>
      </c>
      <c r="C85" s="36">
        <v>11</v>
      </c>
      <c r="D85" s="35">
        <v>11</v>
      </c>
      <c r="E85" s="57">
        <v>10000</v>
      </c>
      <c r="F85" s="56">
        <v>9986.2000000000007</v>
      </c>
      <c r="G85" s="57">
        <v>9986.2000000000007</v>
      </c>
      <c r="H85" s="39">
        <v>20</v>
      </c>
      <c r="I85" s="40">
        <v>46.91</v>
      </c>
      <c r="J85" s="41">
        <v>245</v>
      </c>
    </row>
    <row r="86" spans="1:10" s="2" customFormat="1" ht="15" customHeight="1" x14ac:dyDescent="0.2">
      <c r="A86" s="36">
        <v>63</v>
      </c>
      <c r="B86" s="53" t="s">
        <v>65</v>
      </c>
      <c r="C86" s="36">
        <v>9</v>
      </c>
      <c r="D86" s="35">
        <v>8</v>
      </c>
      <c r="E86" s="57">
        <v>5000</v>
      </c>
      <c r="F86" s="56">
        <v>5937.4</v>
      </c>
      <c r="G86" s="57">
        <v>5000</v>
      </c>
      <c r="H86" s="39">
        <v>27</v>
      </c>
      <c r="I86" s="40">
        <v>59.32</v>
      </c>
      <c r="J86" s="41">
        <v>139</v>
      </c>
    </row>
    <row r="87" spans="1:10" s="2" customFormat="1" ht="15" customHeight="1" x14ac:dyDescent="0.2">
      <c r="A87" s="94">
        <v>63</v>
      </c>
      <c r="B87" s="25" t="s">
        <v>72</v>
      </c>
      <c r="C87" s="105">
        <v>12</v>
      </c>
      <c r="D87" s="102">
        <v>8</v>
      </c>
      <c r="E87" s="62">
        <v>4000</v>
      </c>
      <c r="F87" s="61">
        <v>6067.4</v>
      </c>
      <c r="G87" s="62">
        <v>4000</v>
      </c>
      <c r="H87" s="103">
        <v>33.99</v>
      </c>
      <c r="I87" s="63">
        <v>40.229999999999997</v>
      </c>
      <c r="J87" s="104">
        <v>44</v>
      </c>
    </row>
    <row r="88" spans="1:10" s="2" customFormat="1" ht="15" customHeight="1" x14ac:dyDescent="0.2">
      <c r="A88" s="36">
        <v>70</v>
      </c>
      <c r="B88" s="20" t="s">
        <v>73</v>
      </c>
      <c r="C88" s="67">
        <v>11</v>
      </c>
      <c r="D88" s="36">
        <v>11</v>
      </c>
      <c r="E88" s="57">
        <v>5000</v>
      </c>
      <c r="F88" s="56">
        <v>8583.5</v>
      </c>
      <c r="G88" s="57">
        <v>5000</v>
      </c>
      <c r="H88" s="39">
        <v>30</v>
      </c>
      <c r="I88" s="40">
        <v>41.87</v>
      </c>
      <c r="J88" s="41">
        <v>52</v>
      </c>
    </row>
    <row r="89" spans="1:10" s="2" customFormat="1" ht="15" customHeight="1" x14ac:dyDescent="0.2">
      <c r="A89" s="36">
        <v>70</v>
      </c>
      <c r="B89" s="53" t="s">
        <v>74</v>
      </c>
      <c r="C89" s="67">
        <v>9</v>
      </c>
      <c r="D89" s="36">
        <v>9</v>
      </c>
      <c r="E89" s="57">
        <v>5000</v>
      </c>
      <c r="F89" s="56">
        <v>6375.5</v>
      </c>
      <c r="G89" s="57">
        <v>5000</v>
      </c>
      <c r="H89" s="39">
        <v>30.25</v>
      </c>
      <c r="I89" s="40">
        <v>44.93</v>
      </c>
      <c r="J89" s="41">
        <v>52</v>
      </c>
    </row>
    <row r="90" spans="1:10" s="2" customFormat="1" ht="15" customHeight="1" x14ac:dyDescent="0.2">
      <c r="A90" s="36">
        <v>70</v>
      </c>
      <c r="B90" s="53" t="s">
        <v>75</v>
      </c>
      <c r="C90" s="67">
        <v>8</v>
      </c>
      <c r="D90" s="36">
        <v>8</v>
      </c>
      <c r="E90" s="57">
        <v>1500</v>
      </c>
      <c r="F90" s="56">
        <v>4625.8</v>
      </c>
      <c r="G90" s="57">
        <v>1500</v>
      </c>
      <c r="H90" s="39">
        <v>25.56</v>
      </c>
      <c r="I90" s="40">
        <v>31.56</v>
      </c>
      <c r="J90" s="41">
        <v>39</v>
      </c>
    </row>
    <row r="91" spans="1:10" s="2" customFormat="1" ht="15" customHeight="1" x14ac:dyDescent="0.2">
      <c r="A91" s="94">
        <v>70</v>
      </c>
      <c r="B91" s="25" t="s">
        <v>76</v>
      </c>
      <c r="C91" s="105">
        <v>11</v>
      </c>
      <c r="D91" s="102">
        <v>9</v>
      </c>
      <c r="E91" s="62">
        <v>4000</v>
      </c>
      <c r="F91" s="61">
        <v>7803.5</v>
      </c>
      <c r="G91" s="62">
        <v>4000</v>
      </c>
      <c r="H91" s="103">
        <v>30</v>
      </c>
      <c r="I91" s="63">
        <v>39.270000000000003</v>
      </c>
      <c r="J91" s="104">
        <v>44</v>
      </c>
    </row>
    <row r="92" spans="1:10" s="2" customFormat="1" ht="15" customHeight="1" x14ac:dyDescent="0.2">
      <c r="A92" s="94">
        <v>77</v>
      </c>
      <c r="B92" s="25" t="s">
        <v>77</v>
      </c>
      <c r="C92" s="105">
        <v>12</v>
      </c>
      <c r="D92" s="102">
        <v>12</v>
      </c>
      <c r="E92" s="62">
        <v>7000</v>
      </c>
      <c r="F92" s="61">
        <v>7610.6</v>
      </c>
      <c r="G92" s="62">
        <v>7000</v>
      </c>
      <c r="H92" s="103">
        <v>30</v>
      </c>
      <c r="I92" s="63">
        <v>45.64</v>
      </c>
      <c r="J92" s="104">
        <v>89.9</v>
      </c>
    </row>
    <row r="93" spans="1:10" s="2" customFormat="1" ht="15" customHeight="1" x14ac:dyDescent="0.2">
      <c r="A93" s="94">
        <v>84</v>
      </c>
      <c r="B93" s="106" t="s">
        <v>78</v>
      </c>
      <c r="C93" s="105">
        <v>10</v>
      </c>
      <c r="D93" s="102">
        <v>9</v>
      </c>
      <c r="E93" s="62">
        <v>4000</v>
      </c>
      <c r="F93" s="61">
        <v>6130.3</v>
      </c>
      <c r="G93" s="62">
        <v>4000</v>
      </c>
      <c r="H93" s="103">
        <v>25.99</v>
      </c>
      <c r="I93" s="63">
        <v>35.409999999999997</v>
      </c>
      <c r="J93" s="104">
        <v>43</v>
      </c>
    </row>
    <row r="94" spans="1:10" s="2" customFormat="1" ht="15" customHeight="1" x14ac:dyDescent="0.2">
      <c r="A94" s="36">
        <v>91</v>
      </c>
      <c r="B94" s="53" t="s">
        <v>383</v>
      </c>
      <c r="C94" s="66" t="s">
        <v>374</v>
      </c>
      <c r="D94" s="98" t="s">
        <v>374</v>
      </c>
      <c r="E94" s="57">
        <v>1000</v>
      </c>
      <c r="F94" s="57">
        <v>1289</v>
      </c>
      <c r="G94" s="57">
        <v>1000</v>
      </c>
      <c r="H94" s="39">
        <f>0.2635*100</f>
        <v>26.35</v>
      </c>
      <c r="I94" s="40">
        <f>0.3627*100</f>
        <v>36.270000000000003</v>
      </c>
      <c r="J94" s="41">
        <f>0.48*100</f>
        <v>48</v>
      </c>
    </row>
    <row r="95" spans="1:10" s="2" customFormat="1" ht="15" customHeight="1" x14ac:dyDescent="0.2">
      <c r="A95" s="36">
        <v>91</v>
      </c>
      <c r="B95" s="53" t="s">
        <v>384</v>
      </c>
      <c r="C95" s="66" t="s">
        <v>374</v>
      </c>
      <c r="D95" s="98" t="s">
        <v>374</v>
      </c>
      <c r="E95" s="57">
        <v>1100</v>
      </c>
      <c r="F95" s="57">
        <v>1574</v>
      </c>
      <c r="G95" s="57">
        <v>1100</v>
      </c>
      <c r="H95" s="39">
        <f>0.2785*100</f>
        <v>27.85</v>
      </c>
      <c r="I95" s="40">
        <f>0.371*100</f>
        <v>37.1</v>
      </c>
      <c r="J95" s="41">
        <f>0.42*100</f>
        <v>42</v>
      </c>
    </row>
    <row r="96" spans="1:10" s="6" customFormat="1" ht="15" customHeight="1" x14ac:dyDescent="0.2">
      <c r="A96" s="36">
        <v>91</v>
      </c>
      <c r="B96" s="53" t="s">
        <v>385</v>
      </c>
      <c r="C96" s="66" t="s">
        <v>374</v>
      </c>
      <c r="D96" s="98" t="s">
        <v>374</v>
      </c>
      <c r="E96" s="57">
        <v>1000</v>
      </c>
      <c r="F96" s="57">
        <v>1278</v>
      </c>
      <c r="G96" s="57">
        <v>1000</v>
      </c>
      <c r="H96" s="39">
        <f>0.2597*100</f>
        <v>25.97</v>
      </c>
      <c r="I96" s="40">
        <f>0.47*100</f>
        <v>47</v>
      </c>
      <c r="J96" s="41">
        <f>0.5997*100</f>
        <v>59.97</v>
      </c>
    </row>
    <row r="97" spans="1:33" s="6" customFormat="1" ht="15" customHeight="1" x14ac:dyDescent="0.2">
      <c r="A97" s="36">
        <v>91</v>
      </c>
      <c r="B97" s="53" t="s">
        <v>386</v>
      </c>
      <c r="C97" s="66" t="s">
        <v>374</v>
      </c>
      <c r="D97" s="98" t="s">
        <v>374</v>
      </c>
      <c r="E97" s="57">
        <v>800</v>
      </c>
      <c r="F97" s="57">
        <v>416</v>
      </c>
      <c r="G97" s="57">
        <v>416</v>
      </c>
      <c r="H97" s="39">
        <f>0.3999*100</f>
        <v>39.989999999999995</v>
      </c>
      <c r="I97" s="40">
        <f>0.4403*100</f>
        <v>44.03</v>
      </c>
      <c r="J97" s="41">
        <f>0.579*100</f>
        <v>57.9</v>
      </c>
    </row>
    <row r="98" spans="1:33" x14ac:dyDescent="0.2">
      <c r="A98" s="36">
        <v>91</v>
      </c>
      <c r="B98" s="53" t="s">
        <v>387</v>
      </c>
      <c r="C98" s="66" t="s">
        <v>374</v>
      </c>
      <c r="D98" s="98" t="s">
        <v>374</v>
      </c>
      <c r="E98" s="57">
        <v>1200</v>
      </c>
      <c r="F98" s="57">
        <v>2623.2</v>
      </c>
      <c r="G98" s="57">
        <v>1200</v>
      </c>
      <c r="H98" s="39">
        <f>0.25*100</f>
        <v>25</v>
      </c>
      <c r="I98" s="40">
        <f>0.4047*100</f>
        <v>40.47</v>
      </c>
      <c r="J98" s="41">
        <f>0.44*100</f>
        <v>44</v>
      </c>
      <c r="K98" s="5"/>
      <c r="L98" s="2"/>
    </row>
    <row r="99" spans="1:33" x14ac:dyDescent="0.2">
      <c r="A99" s="36">
        <v>91</v>
      </c>
      <c r="B99" s="53" t="s">
        <v>388</v>
      </c>
      <c r="C99" s="66" t="s">
        <v>374</v>
      </c>
      <c r="D99" s="98" t="s">
        <v>374</v>
      </c>
      <c r="E99" s="57">
        <v>1350</v>
      </c>
      <c r="F99" s="57">
        <v>1686.8</v>
      </c>
      <c r="G99" s="57">
        <v>1350</v>
      </c>
      <c r="H99" s="39">
        <f>0.35*100</f>
        <v>35</v>
      </c>
      <c r="I99" s="40">
        <f>0.4342*100</f>
        <v>43.419999999999995</v>
      </c>
      <c r="J99" s="41">
        <f>0.49*100</f>
        <v>49</v>
      </c>
      <c r="K99" s="5"/>
      <c r="L99" s="2"/>
    </row>
    <row r="100" spans="1:33" x14ac:dyDescent="0.2">
      <c r="A100" s="36">
        <v>91</v>
      </c>
      <c r="B100" s="53" t="s">
        <v>389</v>
      </c>
      <c r="C100" s="66" t="s">
        <v>374</v>
      </c>
      <c r="D100" s="98" t="s">
        <v>374</v>
      </c>
      <c r="E100" s="57">
        <v>1350</v>
      </c>
      <c r="F100" s="57">
        <v>2285</v>
      </c>
      <c r="G100" s="57">
        <v>1350</v>
      </c>
      <c r="H100" s="39">
        <f>0.36*100</f>
        <v>36</v>
      </c>
      <c r="I100" s="40">
        <f>0.422*100</f>
        <v>42.199999999999996</v>
      </c>
      <c r="J100" s="41">
        <f>0.4391*100</f>
        <v>43.91</v>
      </c>
      <c r="L100" s="2"/>
    </row>
    <row r="101" spans="1:33" x14ac:dyDescent="0.2">
      <c r="A101" s="36">
        <v>91</v>
      </c>
      <c r="B101" s="53" t="s">
        <v>390</v>
      </c>
      <c r="C101" s="66" t="s">
        <v>374</v>
      </c>
      <c r="D101" s="98" t="s">
        <v>374</v>
      </c>
      <c r="E101" s="57">
        <v>1300</v>
      </c>
      <c r="F101" s="57">
        <v>1737.8</v>
      </c>
      <c r="G101" s="57">
        <v>1300</v>
      </c>
      <c r="H101" s="39">
        <f>0.3384*100</f>
        <v>33.839999999999996</v>
      </c>
      <c r="I101" s="40">
        <f>0.4129*100</f>
        <v>41.29</v>
      </c>
      <c r="J101" s="41">
        <f>0.435*100</f>
        <v>43.5</v>
      </c>
    </row>
    <row r="102" spans="1:33" x14ac:dyDescent="0.2">
      <c r="A102" s="36">
        <v>91</v>
      </c>
      <c r="B102" s="53" t="s">
        <v>391</v>
      </c>
      <c r="C102" s="66" t="s">
        <v>374</v>
      </c>
      <c r="D102" s="98" t="s">
        <v>374</v>
      </c>
      <c r="E102" s="57">
        <v>1000</v>
      </c>
      <c r="F102" s="57">
        <v>2136.6</v>
      </c>
      <c r="G102" s="57">
        <v>1000</v>
      </c>
      <c r="H102" s="39">
        <f>0.34*100</f>
        <v>34</v>
      </c>
      <c r="I102" s="40">
        <f>0.3913*100</f>
        <v>39.129999999999995</v>
      </c>
      <c r="J102" s="41">
        <f>0.4*100</f>
        <v>40</v>
      </c>
    </row>
    <row r="103" spans="1:33" x14ac:dyDescent="0.2">
      <c r="A103" s="36">
        <v>91</v>
      </c>
      <c r="B103" s="53" t="s">
        <v>392</v>
      </c>
      <c r="C103" s="66" t="s">
        <v>374</v>
      </c>
      <c r="D103" s="98" t="s">
        <v>374</v>
      </c>
      <c r="E103" s="57">
        <v>1000</v>
      </c>
      <c r="F103" s="57">
        <v>2684.5</v>
      </c>
      <c r="G103" s="57">
        <v>1000</v>
      </c>
      <c r="H103" s="39">
        <f>0.295*100</f>
        <v>29.5</v>
      </c>
      <c r="I103" s="40">
        <f>0.3184*100</f>
        <v>31.840000000000003</v>
      </c>
      <c r="J103" s="41">
        <f>0.32*100</f>
        <v>32</v>
      </c>
    </row>
    <row r="104" spans="1:33" x14ac:dyDescent="0.2">
      <c r="A104" s="36">
        <v>91</v>
      </c>
      <c r="B104" s="53" t="s">
        <v>393</v>
      </c>
      <c r="C104" s="66" t="s">
        <v>374</v>
      </c>
      <c r="D104" s="98" t="s">
        <v>374</v>
      </c>
      <c r="E104" s="57">
        <v>1300</v>
      </c>
      <c r="F104" s="57">
        <f>3601.2</f>
        <v>3601.2</v>
      </c>
      <c r="G104" s="57">
        <v>1300</v>
      </c>
      <c r="H104" s="39">
        <f>0.245*100</f>
        <v>24.5</v>
      </c>
      <c r="I104" s="40">
        <f>0.2932*100</f>
        <v>29.32</v>
      </c>
      <c r="J104" s="41">
        <f>0.297*100</f>
        <v>29.7</v>
      </c>
    </row>
    <row r="105" spans="1:33" x14ac:dyDescent="0.2">
      <c r="A105" s="36">
        <v>91</v>
      </c>
      <c r="B105" s="53" t="s">
        <v>394</v>
      </c>
      <c r="C105" s="66" t="s">
        <v>374</v>
      </c>
      <c r="D105" s="98" t="s">
        <v>374</v>
      </c>
      <c r="E105" s="57">
        <v>2700</v>
      </c>
      <c r="F105" s="57">
        <v>7902.4</v>
      </c>
      <c r="G105" s="57">
        <v>2700</v>
      </c>
      <c r="H105" s="39">
        <f>0.2122*100</f>
        <v>21.22</v>
      </c>
      <c r="I105" s="40">
        <f>0.2188*100</f>
        <v>21.88</v>
      </c>
      <c r="J105" s="41">
        <f>0.2249*100</f>
        <v>22.49</v>
      </c>
    </row>
    <row r="106" spans="1:33" x14ac:dyDescent="0.2">
      <c r="A106" s="36">
        <v>91</v>
      </c>
      <c r="B106" s="53" t="s">
        <v>395</v>
      </c>
      <c r="C106" s="66" t="s">
        <v>374</v>
      </c>
      <c r="D106" s="98" t="s">
        <v>374</v>
      </c>
      <c r="E106" s="57">
        <v>1200</v>
      </c>
      <c r="F106" s="57">
        <v>2607</v>
      </c>
      <c r="G106" s="57">
        <v>1200</v>
      </c>
      <c r="H106" s="39">
        <f>0.2*100</f>
        <v>20</v>
      </c>
      <c r="I106" s="40">
        <f>0.2148*100</f>
        <v>21.48</v>
      </c>
      <c r="J106" s="41">
        <f>0.22*100</f>
        <v>22</v>
      </c>
    </row>
    <row r="107" spans="1:33" x14ac:dyDescent="0.2">
      <c r="A107" s="36">
        <v>91</v>
      </c>
      <c r="B107" s="53" t="s">
        <v>396</v>
      </c>
      <c r="C107" s="66" t="s">
        <v>374</v>
      </c>
      <c r="D107" s="98" t="s">
        <v>374</v>
      </c>
      <c r="E107" s="57">
        <v>2200</v>
      </c>
      <c r="F107" s="57">
        <v>4410.5</v>
      </c>
      <c r="G107" s="57">
        <v>2200</v>
      </c>
      <c r="H107" s="39">
        <f>0.2*100</f>
        <v>20</v>
      </c>
      <c r="I107" s="40">
        <f>0.257*100</f>
        <v>25.7</v>
      </c>
      <c r="J107" s="41">
        <f>0.297*100</f>
        <v>29.7</v>
      </c>
    </row>
    <row r="108" spans="1:33" s="2" customFormat="1" x14ac:dyDescent="0.2">
      <c r="A108" s="36">
        <v>91</v>
      </c>
      <c r="B108" s="53" t="s">
        <v>397</v>
      </c>
      <c r="C108" s="66" t="s">
        <v>374</v>
      </c>
      <c r="D108" s="98" t="s">
        <v>374</v>
      </c>
      <c r="E108" s="57">
        <v>3000</v>
      </c>
      <c r="F108" s="57">
        <v>5442.6</v>
      </c>
      <c r="G108" s="57">
        <v>3000</v>
      </c>
      <c r="H108" s="39">
        <f>0.22*100</f>
        <v>22</v>
      </c>
      <c r="I108" s="40">
        <f>0.2311*100</f>
        <v>23.11</v>
      </c>
      <c r="J108" s="41">
        <f>0.235*100</f>
        <v>23.5</v>
      </c>
      <c r="K108" s="7"/>
    </row>
    <row r="109" spans="1:33" ht="12.95" customHeight="1" x14ac:dyDescent="0.2">
      <c r="A109" s="36">
        <v>91</v>
      </c>
      <c r="B109" s="53" t="s">
        <v>398</v>
      </c>
      <c r="C109" s="66" t="s">
        <v>374</v>
      </c>
      <c r="D109" s="98" t="s">
        <v>374</v>
      </c>
      <c r="E109" s="57">
        <v>2500</v>
      </c>
      <c r="F109" s="57">
        <v>3742.9</v>
      </c>
      <c r="G109" s="57">
        <v>2500</v>
      </c>
      <c r="H109" s="39">
        <f>0.214*100</f>
        <v>21.4</v>
      </c>
      <c r="I109" s="40">
        <f>0.248*100</f>
        <v>24.8</v>
      </c>
      <c r="J109" s="41">
        <f>0.25*100</f>
        <v>25</v>
      </c>
      <c r="K109" s="8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ht="12.95" customHeight="1" x14ac:dyDescent="0.2">
      <c r="A110" s="36">
        <v>91</v>
      </c>
      <c r="B110" s="53" t="s">
        <v>399</v>
      </c>
      <c r="C110" s="66" t="s">
        <v>374</v>
      </c>
      <c r="D110" s="98" t="s">
        <v>374</v>
      </c>
      <c r="E110" s="57">
        <v>3000</v>
      </c>
      <c r="F110" s="57">
        <v>3340.2</v>
      </c>
      <c r="G110" s="57">
        <v>3000</v>
      </c>
      <c r="H110" s="39">
        <f>0.23*100</f>
        <v>23</v>
      </c>
      <c r="I110" s="40">
        <f>0.2991*100</f>
        <v>29.909999999999997</v>
      </c>
      <c r="J110" s="41">
        <f>0.39*100</f>
        <v>39</v>
      </c>
      <c r="K110" s="8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s="1" customFormat="1" ht="12.95" customHeight="1" x14ac:dyDescent="0.2">
      <c r="A111" s="36">
        <v>91</v>
      </c>
      <c r="B111" s="53" t="s">
        <v>400</v>
      </c>
      <c r="C111" s="66" t="s">
        <v>374</v>
      </c>
      <c r="D111" s="98" t="s">
        <v>374</v>
      </c>
      <c r="E111" s="57">
        <v>1000</v>
      </c>
      <c r="F111" s="57">
        <v>1924.5</v>
      </c>
      <c r="G111" s="57">
        <v>1000</v>
      </c>
      <c r="H111" s="39">
        <f>0.1799*100</f>
        <v>17.990000000000002</v>
      </c>
      <c r="I111" s="40">
        <f>0.2946*100</f>
        <v>29.459999999999997</v>
      </c>
      <c r="J111" s="41">
        <f>0.2949*100</f>
        <v>29.49</v>
      </c>
    </row>
    <row r="112" spans="1:33" s="2" customFormat="1" ht="12.95" customHeight="1" x14ac:dyDescent="0.2">
      <c r="A112" s="36">
        <v>91</v>
      </c>
      <c r="B112" s="53" t="s">
        <v>401</v>
      </c>
      <c r="C112" s="66" t="s">
        <v>374</v>
      </c>
      <c r="D112" s="98" t="s">
        <v>374</v>
      </c>
      <c r="E112" s="57">
        <v>2000</v>
      </c>
      <c r="F112" s="57">
        <v>697</v>
      </c>
      <c r="G112" s="57">
        <v>697</v>
      </c>
      <c r="H112" s="39">
        <f>0.295*100</f>
        <v>29.5</v>
      </c>
      <c r="I112" s="40">
        <f>0.4464*100</f>
        <v>44.64</v>
      </c>
      <c r="J112" s="41">
        <f>0.48*100</f>
        <v>48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2" customFormat="1" ht="12.95" customHeight="1" x14ac:dyDescent="0.2">
      <c r="A113" s="36">
        <v>91</v>
      </c>
      <c r="B113" s="53" t="s">
        <v>402</v>
      </c>
      <c r="C113" s="66" t="s">
        <v>374</v>
      </c>
      <c r="D113" s="98" t="s">
        <v>374</v>
      </c>
      <c r="E113" s="57">
        <v>1250</v>
      </c>
      <c r="F113" s="57">
        <v>2540.3000000000002</v>
      </c>
      <c r="G113" s="57">
        <v>1250</v>
      </c>
      <c r="H113" s="39">
        <f>0.27*100</f>
        <v>27</v>
      </c>
      <c r="I113" s="40">
        <f>0.3277*100</f>
        <v>32.769999999999996</v>
      </c>
      <c r="J113" s="41">
        <f>0.42*100</f>
        <v>42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1" customFormat="1" ht="12.95" customHeight="1" x14ac:dyDescent="0.2">
      <c r="A114" s="36">
        <v>91</v>
      </c>
      <c r="B114" s="53" t="s">
        <v>403</v>
      </c>
      <c r="C114" s="66" t="s">
        <v>374</v>
      </c>
      <c r="D114" s="98" t="s">
        <v>374</v>
      </c>
      <c r="E114" s="57">
        <v>5800</v>
      </c>
      <c r="F114" s="57">
        <v>7405.5</v>
      </c>
      <c r="G114" s="57">
        <v>5800</v>
      </c>
      <c r="H114" s="39">
        <f>0.285*100</f>
        <v>28.499999999999996</v>
      </c>
      <c r="I114" s="40">
        <f>0.2959*100</f>
        <v>29.59</v>
      </c>
      <c r="J114" s="41">
        <f>0.3*100</f>
        <v>30</v>
      </c>
    </row>
    <row r="115" spans="1:33" s="1" customFormat="1" ht="12.95" customHeight="1" x14ac:dyDescent="0.2">
      <c r="A115" s="36">
        <v>91</v>
      </c>
      <c r="B115" s="53" t="s">
        <v>404</v>
      </c>
      <c r="C115" s="66" t="s">
        <v>374</v>
      </c>
      <c r="D115" s="98" t="s">
        <v>374</v>
      </c>
      <c r="E115" s="57">
        <v>3000</v>
      </c>
      <c r="F115" s="57">
        <v>1827.7</v>
      </c>
      <c r="G115" s="57">
        <v>1827.7</v>
      </c>
      <c r="H115" s="39">
        <f>0.295*100</f>
        <v>29.5</v>
      </c>
      <c r="I115" s="40">
        <f>0.3994*100</f>
        <v>39.94</v>
      </c>
      <c r="J115" s="41">
        <f>0.57*100</f>
        <v>56.999999999999993</v>
      </c>
    </row>
    <row r="116" spans="1:33" s="1" customFormat="1" ht="12.95" customHeight="1" x14ac:dyDescent="0.2">
      <c r="A116" s="36">
        <v>91</v>
      </c>
      <c r="B116" s="53" t="s">
        <v>405</v>
      </c>
      <c r="C116" s="66" t="s">
        <v>374</v>
      </c>
      <c r="D116" s="98" t="s">
        <v>374</v>
      </c>
      <c r="E116" s="57">
        <v>1350</v>
      </c>
      <c r="F116" s="57">
        <v>1350</v>
      </c>
      <c r="G116" s="57">
        <v>1350</v>
      </c>
      <c r="H116" s="39">
        <f>0.34*100</f>
        <v>34</v>
      </c>
      <c r="I116" s="40">
        <f>0.4676*100</f>
        <v>46.760000000000005</v>
      </c>
      <c r="J116" s="41">
        <f>0.6*100</f>
        <v>60</v>
      </c>
    </row>
    <row r="117" spans="1:33" s="1" customFormat="1" ht="12.95" customHeight="1" x14ac:dyDescent="0.2">
      <c r="A117" s="36">
        <v>91</v>
      </c>
      <c r="B117" s="53" t="s">
        <v>406</v>
      </c>
      <c r="C117" s="66" t="s">
        <v>374</v>
      </c>
      <c r="D117" s="98" t="s">
        <v>374</v>
      </c>
      <c r="E117" s="57">
        <v>1000</v>
      </c>
      <c r="F117" s="57">
        <v>1926</v>
      </c>
      <c r="G117" s="57">
        <v>1000</v>
      </c>
      <c r="H117" s="39">
        <f>0.32*100</f>
        <v>32</v>
      </c>
      <c r="I117" s="40">
        <f>0.3685*100</f>
        <v>36.85</v>
      </c>
      <c r="J117" s="41">
        <f>0.39*100</f>
        <v>39</v>
      </c>
    </row>
    <row r="118" spans="1:33" s="1" customFormat="1" ht="12.95" customHeight="1" x14ac:dyDescent="0.2">
      <c r="A118" s="36">
        <v>91</v>
      </c>
      <c r="B118" s="53" t="s">
        <v>407</v>
      </c>
      <c r="C118" s="66" t="s">
        <v>374</v>
      </c>
      <c r="D118" s="98" t="s">
        <v>374</v>
      </c>
      <c r="E118" s="57">
        <v>1200</v>
      </c>
      <c r="F118" s="57">
        <v>2286.4</v>
      </c>
      <c r="G118" s="57">
        <v>1200</v>
      </c>
      <c r="H118" s="39">
        <f>0.35*100</f>
        <v>35</v>
      </c>
      <c r="I118" s="40">
        <f>0.3789*100</f>
        <v>37.89</v>
      </c>
      <c r="J118" s="41">
        <f>0.39*100</f>
        <v>39</v>
      </c>
    </row>
    <row r="119" spans="1:33" s="1" customFormat="1" ht="12.95" customHeight="1" x14ac:dyDescent="0.2">
      <c r="A119" s="36">
        <v>91</v>
      </c>
      <c r="B119" s="53" t="s">
        <v>408</v>
      </c>
      <c r="C119" s="66" t="s">
        <v>374</v>
      </c>
      <c r="D119" s="98" t="s">
        <v>374</v>
      </c>
      <c r="E119" s="57">
        <v>1000</v>
      </c>
      <c r="F119" s="57">
        <v>1150.5999999999999</v>
      </c>
      <c r="G119" s="57">
        <v>1000</v>
      </c>
      <c r="H119" s="39">
        <f>0.33*100</f>
        <v>33</v>
      </c>
      <c r="I119" s="40">
        <f>0.3817*100</f>
        <v>38.17</v>
      </c>
      <c r="J119" s="41">
        <f>0.41*100</f>
        <v>41</v>
      </c>
    </row>
    <row r="120" spans="1:33" s="1" customFormat="1" ht="12" customHeight="1" x14ac:dyDescent="0.2">
      <c r="A120" s="36">
        <v>91</v>
      </c>
      <c r="B120" s="53" t="s">
        <v>409</v>
      </c>
      <c r="C120" s="66" t="s">
        <v>374</v>
      </c>
      <c r="D120" s="98" t="s">
        <v>374</v>
      </c>
      <c r="E120" s="57">
        <v>1000</v>
      </c>
      <c r="F120" s="57">
        <v>913.7</v>
      </c>
      <c r="G120" s="57">
        <v>913.7</v>
      </c>
      <c r="H120" s="39">
        <f>0.39*100</f>
        <v>39</v>
      </c>
      <c r="I120" s="40">
        <f>0.3913*100</f>
        <v>39.129999999999995</v>
      </c>
      <c r="J120" s="41">
        <f>0.43*100</f>
        <v>43</v>
      </c>
    </row>
    <row r="121" spans="1:33" s="1" customFormat="1" ht="12.95" customHeight="1" x14ac:dyDescent="0.2">
      <c r="A121" s="36">
        <v>91</v>
      </c>
      <c r="B121" s="53" t="s">
        <v>79</v>
      </c>
      <c r="C121" s="55">
        <v>3</v>
      </c>
      <c r="D121" s="107">
        <v>2</v>
      </c>
      <c r="E121" s="81">
        <v>900</v>
      </c>
      <c r="F121" s="57">
        <v>932</v>
      </c>
      <c r="G121" s="57">
        <v>900</v>
      </c>
      <c r="H121" s="58">
        <v>12.99</v>
      </c>
      <c r="I121" s="58">
        <v>15.84</v>
      </c>
      <c r="J121" s="41">
        <v>19.989999999999998</v>
      </c>
    </row>
    <row r="122" spans="1:33" s="1" customFormat="1" ht="12.95" customHeight="1" x14ac:dyDescent="0.2">
      <c r="A122" s="36">
        <v>91</v>
      </c>
      <c r="B122" s="53" t="s">
        <v>80</v>
      </c>
      <c r="C122" s="67">
        <v>1</v>
      </c>
      <c r="D122" s="35">
        <v>1</v>
      </c>
      <c r="E122" s="37">
        <v>1000</v>
      </c>
      <c r="F122" s="37">
        <v>148</v>
      </c>
      <c r="G122" s="37">
        <v>148</v>
      </c>
      <c r="H122" s="40">
        <v>16</v>
      </c>
      <c r="I122" s="35">
        <v>19.75</v>
      </c>
      <c r="J122" s="40">
        <v>24</v>
      </c>
    </row>
    <row r="123" spans="1:33" s="1" customFormat="1" ht="12.95" customHeight="1" x14ac:dyDescent="0.2">
      <c r="A123" s="36">
        <v>91</v>
      </c>
      <c r="B123" s="93" t="s">
        <v>81</v>
      </c>
      <c r="C123" s="67">
        <v>2</v>
      </c>
      <c r="D123" s="36">
        <v>2</v>
      </c>
      <c r="E123" s="108">
        <v>1000</v>
      </c>
      <c r="F123" s="109">
        <v>353.3</v>
      </c>
      <c r="G123" s="108">
        <v>353.3</v>
      </c>
      <c r="H123" s="83">
        <v>9.99</v>
      </c>
      <c r="I123" s="54">
        <v>10.97</v>
      </c>
      <c r="J123" s="55">
        <v>12.5</v>
      </c>
    </row>
    <row r="124" spans="1:33" s="1" customFormat="1" ht="12.95" customHeight="1" x14ac:dyDescent="0.2">
      <c r="A124" s="36">
        <v>91</v>
      </c>
      <c r="B124" s="53" t="s">
        <v>82</v>
      </c>
      <c r="C124" s="36">
        <v>4</v>
      </c>
      <c r="D124" s="35">
        <v>4</v>
      </c>
      <c r="E124" s="110">
        <v>1000</v>
      </c>
      <c r="F124" s="37">
        <v>1320</v>
      </c>
      <c r="G124" s="110">
        <v>1000</v>
      </c>
      <c r="H124" s="40">
        <v>9.49</v>
      </c>
      <c r="I124" s="67">
        <v>38.630000000000003</v>
      </c>
      <c r="J124" s="40">
        <v>47.8</v>
      </c>
    </row>
    <row r="125" spans="1:33" s="1" customFormat="1" ht="12.95" customHeight="1" x14ac:dyDescent="0.2">
      <c r="A125" s="36">
        <v>91</v>
      </c>
      <c r="B125" s="93" t="s">
        <v>83</v>
      </c>
      <c r="C125" s="67">
        <v>2</v>
      </c>
      <c r="D125" s="36">
        <v>2</v>
      </c>
      <c r="E125" s="108">
        <v>1750</v>
      </c>
      <c r="F125" s="109">
        <v>2375</v>
      </c>
      <c r="G125" s="108">
        <v>1750</v>
      </c>
      <c r="H125" s="83">
        <v>11.49</v>
      </c>
      <c r="I125" s="54">
        <v>22.55</v>
      </c>
      <c r="J125" s="55">
        <v>27.99</v>
      </c>
    </row>
    <row r="126" spans="1:33" s="11" customFormat="1" ht="12.95" customHeight="1" x14ac:dyDescent="0.2">
      <c r="A126" s="36">
        <v>91</v>
      </c>
      <c r="B126" s="53" t="s">
        <v>84</v>
      </c>
      <c r="C126" s="36">
        <v>3</v>
      </c>
      <c r="D126" s="35">
        <v>3</v>
      </c>
      <c r="E126" s="38">
        <v>1700</v>
      </c>
      <c r="F126" s="37">
        <v>1800</v>
      </c>
      <c r="G126" s="38">
        <v>1700</v>
      </c>
      <c r="H126" s="40">
        <v>16.100000000000001</v>
      </c>
      <c r="I126" s="36">
        <v>24.98</v>
      </c>
      <c r="J126" s="40">
        <v>29.83</v>
      </c>
    </row>
    <row r="127" spans="1:33" s="12" customFormat="1" ht="12.95" customHeight="1" x14ac:dyDescent="0.2">
      <c r="A127" s="36">
        <v>91</v>
      </c>
      <c r="B127" s="93" t="s">
        <v>85</v>
      </c>
      <c r="C127" s="35">
        <v>2</v>
      </c>
      <c r="D127" s="35">
        <v>2</v>
      </c>
      <c r="E127" s="108">
        <v>1700</v>
      </c>
      <c r="F127" s="108">
        <v>1800</v>
      </c>
      <c r="G127" s="108">
        <v>1700</v>
      </c>
      <c r="H127" s="111">
        <v>28.44</v>
      </c>
      <c r="I127" s="54">
        <v>29.25</v>
      </c>
      <c r="J127" s="54">
        <v>29.83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s="1" customFormat="1" ht="12" customHeight="1" x14ac:dyDescent="0.2">
      <c r="A128" s="36">
        <v>91</v>
      </c>
      <c r="B128" s="86" t="s">
        <v>86</v>
      </c>
      <c r="C128" s="35">
        <v>3</v>
      </c>
      <c r="D128" s="36">
        <v>3</v>
      </c>
      <c r="E128" s="112">
        <v>1500</v>
      </c>
      <c r="F128" s="81">
        <v>1700</v>
      </c>
      <c r="G128" s="81">
        <v>1500</v>
      </c>
      <c r="H128" s="83">
        <v>16.98</v>
      </c>
      <c r="I128" s="84">
        <v>21.28</v>
      </c>
      <c r="J128" s="85">
        <v>29.99</v>
      </c>
    </row>
    <row r="129" spans="1:15" s="11" customFormat="1" ht="12" customHeight="1" x14ac:dyDescent="0.2">
      <c r="A129" s="36">
        <v>91</v>
      </c>
      <c r="B129" s="88" t="s">
        <v>87</v>
      </c>
      <c r="C129" s="35">
        <v>1</v>
      </c>
      <c r="D129" s="36">
        <v>1</v>
      </c>
      <c r="E129" s="113">
        <v>1950</v>
      </c>
      <c r="F129" s="108">
        <v>800</v>
      </c>
      <c r="G129" s="108">
        <v>800</v>
      </c>
      <c r="H129" s="83">
        <v>20.97</v>
      </c>
      <c r="I129" s="54">
        <v>20.97</v>
      </c>
      <c r="J129" s="55">
        <v>20.97</v>
      </c>
    </row>
    <row r="130" spans="1:15" s="11" customFormat="1" ht="12" customHeight="1" x14ac:dyDescent="0.2">
      <c r="A130" s="36">
        <v>91</v>
      </c>
      <c r="B130" s="79" t="s">
        <v>88</v>
      </c>
      <c r="C130" s="35">
        <v>1</v>
      </c>
      <c r="D130" s="36">
        <v>1</v>
      </c>
      <c r="E130" s="114">
        <v>1900</v>
      </c>
      <c r="F130" s="57">
        <v>1300</v>
      </c>
      <c r="G130" s="57">
        <v>1300</v>
      </c>
      <c r="H130" s="39">
        <v>29.99</v>
      </c>
      <c r="I130" s="58">
        <v>32.450000000000003</v>
      </c>
      <c r="J130" s="41">
        <v>35.99</v>
      </c>
      <c r="K130" s="10"/>
      <c r="L130" s="10"/>
      <c r="M130" s="10"/>
      <c r="N130" s="10"/>
      <c r="O130" s="10"/>
    </row>
    <row r="131" spans="1:15" s="11" customFormat="1" ht="12" customHeight="1" x14ac:dyDescent="0.2">
      <c r="A131" s="36">
        <v>91</v>
      </c>
      <c r="B131" s="88" t="s">
        <v>89</v>
      </c>
      <c r="C131" s="35">
        <v>4</v>
      </c>
      <c r="D131" s="36">
        <v>4</v>
      </c>
      <c r="E131" s="113">
        <v>1600</v>
      </c>
      <c r="F131" s="108">
        <v>2366.1</v>
      </c>
      <c r="G131" s="108">
        <v>1600</v>
      </c>
      <c r="H131" s="83">
        <v>27.97</v>
      </c>
      <c r="I131" s="54">
        <v>32.28</v>
      </c>
      <c r="J131" s="55">
        <v>35.909999999999997</v>
      </c>
      <c r="K131" s="10"/>
      <c r="L131" s="10"/>
      <c r="M131" s="10"/>
      <c r="N131" s="10"/>
      <c r="O131" s="10"/>
    </row>
    <row r="132" spans="1:15" s="11" customFormat="1" ht="12" customHeight="1" x14ac:dyDescent="0.2">
      <c r="A132" s="36">
        <v>91</v>
      </c>
      <c r="B132" s="80" t="s">
        <v>90</v>
      </c>
      <c r="C132" s="35">
        <v>5</v>
      </c>
      <c r="D132" s="36">
        <v>5</v>
      </c>
      <c r="E132" s="113">
        <v>1000</v>
      </c>
      <c r="F132" s="108">
        <v>1911</v>
      </c>
      <c r="G132" s="108">
        <v>1000</v>
      </c>
      <c r="H132" s="107">
        <v>28.49</v>
      </c>
      <c r="I132" s="54">
        <v>31.41</v>
      </c>
      <c r="J132" s="55">
        <v>33.65</v>
      </c>
      <c r="K132" s="10"/>
      <c r="L132" s="10"/>
      <c r="M132" s="10"/>
      <c r="N132" s="10"/>
      <c r="O132" s="10"/>
    </row>
    <row r="133" spans="1:15" s="11" customFormat="1" ht="12" customHeight="1" x14ac:dyDescent="0.2">
      <c r="A133" s="36">
        <v>91</v>
      </c>
      <c r="B133" s="88" t="s">
        <v>91</v>
      </c>
      <c r="C133" s="35">
        <v>5</v>
      </c>
      <c r="D133" s="36">
        <v>5</v>
      </c>
      <c r="E133" s="113">
        <v>1500</v>
      </c>
      <c r="F133" s="108">
        <v>1744.4</v>
      </c>
      <c r="G133" s="108">
        <v>1500</v>
      </c>
      <c r="H133" s="83">
        <v>26</v>
      </c>
      <c r="I133" s="54">
        <v>41.44</v>
      </c>
      <c r="J133" s="55">
        <v>45.99</v>
      </c>
      <c r="K133" s="10"/>
      <c r="L133" s="10"/>
      <c r="M133" s="10"/>
      <c r="N133" s="10"/>
      <c r="O133" s="10"/>
    </row>
    <row r="134" spans="1:15" s="11" customFormat="1" ht="12" customHeight="1" x14ac:dyDescent="0.2">
      <c r="A134" s="36">
        <v>91</v>
      </c>
      <c r="B134" s="88" t="s">
        <v>92</v>
      </c>
      <c r="C134" s="35">
        <v>6</v>
      </c>
      <c r="D134" s="36">
        <v>6</v>
      </c>
      <c r="E134" s="91">
        <v>1000</v>
      </c>
      <c r="F134" s="35">
        <v>2302.3000000000002</v>
      </c>
      <c r="G134" s="37">
        <v>1000</v>
      </c>
      <c r="H134" s="36">
        <v>17.77</v>
      </c>
      <c r="I134" s="35">
        <v>21.07</v>
      </c>
      <c r="J134" s="35">
        <v>24.99</v>
      </c>
      <c r="K134" s="10"/>
      <c r="L134" s="10"/>
      <c r="M134" s="10"/>
      <c r="N134" s="10"/>
      <c r="O134" s="10"/>
    </row>
    <row r="135" spans="1:15" s="11" customFormat="1" ht="12" customHeight="1" x14ac:dyDescent="0.2">
      <c r="A135" s="36">
        <v>91</v>
      </c>
      <c r="B135" s="88" t="s">
        <v>93</v>
      </c>
      <c r="C135" s="35">
        <v>7</v>
      </c>
      <c r="D135" s="35">
        <v>7</v>
      </c>
      <c r="E135" s="91">
        <v>2000</v>
      </c>
      <c r="F135" s="35">
        <v>3022.5</v>
      </c>
      <c r="G135" s="37">
        <v>2000</v>
      </c>
      <c r="H135" s="36">
        <v>18.05</v>
      </c>
      <c r="I135" s="35">
        <v>21.32</v>
      </c>
      <c r="J135" s="35">
        <v>24.99</v>
      </c>
      <c r="K135" s="10"/>
      <c r="L135" s="10"/>
      <c r="M135" s="10"/>
      <c r="N135" s="10"/>
      <c r="O135" s="10"/>
    </row>
    <row r="136" spans="1:15" s="11" customFormat="1" ht="12" customHeight="1" x14ac:dyDescent="0.2">
      <c r="A136" s="36">
        <v>91</v>
      </c>
      <c r="B136" s="88" t="s">
        <v>94</v>
      </c>
      <c r="C136" s="35">
        <v>7</v>
      </c>
      <c r="D136" s="36">
        <v>7</v>
      </c>
      <c r="E136" s="91">
        <v>1750</v>
      </c>
      <c r="F136" s="37">
        <v>1704</v>
      </c>
      <c r="G136" s="37">
        <v>1704</v>
      </c>
      <c r="H136" s="39">
        <v>19</v>
      </c>
      <c r="I136" s="35">
        <v>28.85</v>
      </c>
      <c r="J136" s="40">
        <v>45</v>
      </c>
      <c r="K136" s="10"/>
      <c r="L136" s="10"/>
      <c r="M136" s="10"/>
      <c r="N136" s="10"/>
      <c r="O136" s="10"/>
    </row>
    <row r="137" spans="1:15" s="11" customFormat="1" ht="12" customHeight="1" x14ac:dyDescent="0.2">
      <c r="A137" s="36">
        <v>91</v>
      </c>
      <c r="B137" s="92" t="s">
        <v>95</v>
      </c>
      <c r="C137" s="35">
        <v>6</v>
      </c>
      <c r="D137" s="36">
        <v>6</v>
      </c>
      <c r="E137" s="91">
        <v>1750</v>
      </c>
      <c r="F137" s="37">
        <v>1962.3</v>
      </c>
      <c r="G137" s="37">
        <v>1750</v>
      </c>
      <c r="H137" s="39">
        <v>24.04</v>
      </c>
      <c r="I137" s="35">
        <v>40.96</v>
      </c>
      <c r="J137" s="40">
        <v>46</v>
      </c>
      <c r="K137" s="10"/>
      <c r="L137" s="10"/>
      <c r="M137" s="10"/>
      <c r="N137" s="10"/>
      <c r="O137" s="10"/>
    </row>
    <row r="138" spans="1:15" s="11" customFormat="1" ht="12" customHeight="1" x14ac:dyDescent="0.2">
      <c r="A138" s="36">
        <v>91</v>
      </c>
      <c r="B138" s="88" t="s">
        <v>96</v>
      </c>
      <c r="C138" s="35">
        <v>5</v>
      </c>
      <c r="D138" s="36">
        <v>5</v>
      </c>
      <c r="E138" s="91">
        <v>1300</v>
      </c>
      <c r="F138" s="37">
        <v>1590</v>
      </c>
      <c r="G138" s="37">
        <v>1300</v>
      </c>
      <c r="H138" s="39">
        <v>22.29</v>
      </c>
      <c r="I138" s="40">
        <v>31.6</v>
      </c>
      <c r="J138" s="40">
        <v>39.99</v>
      </c>
      <c r="K138" s="10"/>
      <c r="L138" s="10"/>
      <c r="M138" s="10"/>
      <c r="N138" s="10"/>
      <c r="O138" s="10"/>
    </row>
    <row r="139" spans="1:15" s="11" customFormat="1" ht="12.95" customHeight="1" x14ac:dyDescent="0.2">
      <c r="A139" s="36">
        <v>91</v>
      </c>
      <c r="B139" s="88" t="s">
        <v>97</v>
      </c>
      <c r="C139" s="35">
        <v>5</v>
      </c>
      <c r="D139" s="36">
        <v>5</v>
      </c>
      <c r="E139" s="91">
        <v>1300</v>
      </c>
      <c r="F139" s="37">
        <v>1220.5999999999999</v>
      </c>
      <c r="G139" s="37">
        <v>1220.5999999999999</v>
      </c>
      <c r="H139" s="39">
        <v>27.29</v>
      </c>
      <c r="I139" s="35">
        <v>24.35</v>
      </c>
      <c r="J139" s="40">
        <v>42.99</v>
      </c>
    </row>
    <row r="140" spans="1:15" s="11" customFormat="1" ht="12.95" customHeight="1" x14ac:dyDescent="0.2">
      <c r="A140" s="36">
        <v>91</v>
      </c>
      <c r="B140" s="92" t="s">
        <v>98</v>
      </c>
      <c r="C140" s="35">
        <v>5</v>
      </c>
      <c r="D140" s="36">
        <v>4</v>
      </c>
      <c r="E140" s="91">
        <v>1700</v>
      </c>
      <c r="F140" s="37">
        <v>2283.5</v>
      </c>
      <c r="G140" s="37">
        <v>1700</v>
      </c>
      <c r="H140" s="39">
        <v>30.97</v>
      </c>
      <c r="I140" s="35">
        <v>40.65</v>
      </c>
      <c r="J140" s="40">
        <v>45</v>
      </c>
      <c r="K140" s="10"/>
      <c r="L140" s="10"/>
      <c r="M140" s="10"/>
      <c r="N140" s="10"/>
      <c r="O140" s="10"/>
    </row>
    <row r="141" spans="1:15" s="11" customFormat="1" ht="12.95" customHeight="1" x14ac:dyDescent="0.2">
      <c r="A141" s="36">
        <v>91</v>
      </c>
      <c r="B141" s="88" t="s">
        <v>99</v>
      </c>
      <c r="C141" s="35">
        <v>5</v>
      </c>
      <c r="D141" s="36">
        <v>5</v>
      </c>
      <c r="E141" s="91">
        <v>1200</v>
      </c>
      <c r="F141" s="37">
        <v>2240</v>
      </c>
      <c r="G141" s="37">
        <v>1200</v>
      </c>
      <c r="H141" s="39">
        <v>24</v>
      </c>
      <c r="I141" s="35">
        <v>35.14</v>
      </c>
      <c r="J141" s="40">
        <v>39.99</v>
      </c>
      <c r="K141" s="10"/>
      <c r="L141" s="10"/>
      <c r="M141" s="10"/>
      <c r="N141" s="10"/>
      <c r="O141" s="10"/>
    </row>
    <row r="142" spans="1:15" s="11" customFormat="1" ht="12.95" customHeight="1" x14ac:dyDescent="0.2">
      <c r="A142" s="36">
        <v>91</v>
      </c>
      <c r="B142" s="92" t="s">
        <v>100</v>
      </c>
      <c r="C142" s="35">
        <v>6</v>
      </c>
      <c r="D142" s="36">
        <v>5</v>
      </c>
      <c r="E142" s="91">
        <v>2200</v>
      </c>
      <c r="F142" s="37">
        <v>2565</v>
      </c>
      <c r="G142" s="37">
        <v>2200</v>
      </c>
      <c r="H142" s="39">
        <v>28.9</v>
      </c>
      <c r="I142" s="35">
        <v>41.28</v>
      </c>
      <c r="J142" s="40">
        <v>45</v>
      </c>
      <c r="K142" s="10"/>
      <c r="L142" s="10"/>
      <c r="M142" s="10"/>
      <c r="N142" s="10"/>
      <c r="O142" s="10"/>
    </row>
    <row r="143" spans="1:15" s="11" customFormat="1" ht="12.95" customHeight="1" x14ac:dyDescent="0.2">
      <c r="A143" s="36">
        <v>91</v>
      </c>
      <c r="B143" s="92" t="s">
        <v>101</v>
      </c>
      <c r="C143" s="35">
        <v>2</v>
      </c>
      <c r="D143" s="36">
        <v>2</v>
      </c>
      <c r="E143" s="91">
        <v>1900</v>
      </c>
      <c r="F143" s="37">
        <v>703</v>
      </c>
      <c r="G143" s="37">
        <v>703</v>
      </c>
      <c r="H143" s="39">
        <v>37.770000000000003</v>
      </c>
      <c r="I143" s="35">
        <v>42.86</v>
      </c>
      <c r="J143" s="40">
        <v>58.9</v>
      </c>
      <c r="K143" s="10"/>
      <c r="L143" s="10"/>
      <c r="M143" s="10"/>
      <c r="N143" s="10"/>
      <c r="O143" s="10"/>
    </row>
    <row r="144" spans="1:15" s="11" customFormat="1" ht="12.95" customHeight="1" x14ac:dyDescent="0.2">
      <c r="A144" s="36">
        <v>91</v>
      </c>
      <c r="B144" s="93" t="s">
        <v>102</v>
      </c>
      <c r="C144" s="35">
        <v>4</v>
      </c>
      <c r="D144" s="35">
        <v>4</v>
      </c>
      <c r="E144" s="37">
        <v>1900</v>
      </c>
      <c r="F144" s="37">
        <v>797.2</v>
      </c>
      <c r="G144" s="37">
        <v>797.2</v>
      </c>
      <c r="H144" s="40">
        <v>37.770000000000003</v>
      </c>
      <c r="I144" s="35">
        <v>51.82</v>
      </c>
      <c r="J144" s="40">
        <v>109.9</v>
      </c>
      <c r="K144" s="10"/>
      <c r="L144" s="10"/>
      <c r="M144" s="10"/>
      <c r="N144" s="10"/>
      <c r="O144" s="10"/>
    </row>
    <row r="145" spans="1:15" s="11" customFormat="1" ht="12.95" customHeight="1" x14ac:dyDescent="0.2">
      <c r="A145" s="36">
        <v>91</v>
      </c>
      <c r="B145" s="93" t="s">
        <v>1</v>
      </c>
      <c r="C145" s="36">
        <v>4</v>
      </c>
      <c r="D145" s="35">
        <v>2</v>
      </c>
      <c r="E145" s="38">
        <v>2200</v>
      </c>
      <c r="F145" s="37">
        <v>658.8</v>
      </c>
      <c r="G145" s="38">
        <v>658.8</v>
      </c>
      <c r="H145" s="40">
        <v>54.99</v>
      </c>
      <c r="I145" s="36">
        <v>93.24</v>
      </c>
      <c r="J145" s="40">
        <v>190.9</v>
      </c>
      <c r="K145" s="10"/>
      <c r="L145" s="10"/>
      <c r="M145" s="10"/>
      <c r="N145" s="10"/>
      <c r="O145" s="10"/>
    </row>
    <row r="146" spans="1:15" s="11" customFormat="1" ht="12.95" customHeight="1" x14ac:dyDescent="0.2">
      <c r="A146" s="36">
        <v>91</v>
      </c>
      <c r="B146" s="93" t="s">
        <v>103</v>
      </c>
      <c r="C146" s="36">
        <v>8</v>
      </c>
      <c r="D146" s="35">
        <v>4</v>
      </c>
      <c r="E146" s="38">
        <v>1000</v>
      </c>
      <c r="F146" s="37">
        <v>2166.5</v>
      </c>
      <c r="G146" s="38">
        <v>1000</v>
      </c>
      <c r="H146" s="40">
        <v>30</v>
      </c>
      <c r="I146" s="39">
        <v>40</v>
      </c>
      <c r="J146" s="40">
        <v>47</v>
      </c>
      <c r="K146" s="10"/>
      <c r="L146" s="10"/>
      <c r="M146" s="10"/>
      <c r="N146" s="10"/>
      <c r="O146" s="10"/>
    </row>
    <row r="147" spans="1:15" s="11" customFormat="1" ht="12.95" customHeight="1" x14ac:dyDescent="0.2">
      <c r="A147" s="36">
        <v>91</v>
      </c>
      <c r="B147" s="53" t="s">
        <v>104</v>
      </c>
      <c r="C147" s="36">
        <v>10</v>
      </c>
      <c r="D147" s="35">
        <v>9</v>
      </c>
      <c r="E147" s="56">
        <v>3500</v>
      </c>
      <c r="F147" s="57">
        <v>4746.3999999999996</v>
      </c>
      <c r="G147" s="56">
        <v>3500</v>
      </c>
      <c r="H147" s="40">
        <v>10</v>
      </c>
      <c r="I147" s="78">
        <v>37.56</v>
      </c>
      <c r="J147" s="40">
        <v>52</v>
      </c>
      <c r="K147" s="10"/>
      <c r="L147" s="10"/>
      <c r="M147" s="10"/>
      <c r="N147" s="10"/>
      <c r="O147" s="10"/>
    </row>
    <row r="148" spans="1:15" s="11" customFormat="1" ht="12.95" customHeight="1" x14ac:dyDescent="0.2">
      <c r="A148" s="36">
        <v>91</v>
      </c>
      <c r="B148" s="53" t="s">
        <v>105</v>
      </c>
      <c r="C148" s="99">
        <v>9</v>
      </c>
      <c r="D148" s="74">
        <v>7</v>
      </c>
      <c r="E148" s="56">
        <v>3500</v>
      </c>
      <c r="F148" s="57">
        <v>7180.2</v>
      </c>
      <c r="G148" s="56">
        <v>3500</v>
      </c>
      <c r="H148" s="58">
        <v>10</v>
      </c>
      <c r="I148" s="78">
        <v>29.9</v>
      </c>
      <c r="J148" s="58">
        <v>46</v>
      </c>
      <c r="K148" s="10"/>
      <c r="L148" s="10"/>
      <c r="M148" s="10"/>
      <c r="N148" s="10"/>
      <c r="O148" s="10"/>
    </row>
    <row r="149" spans="1:15" s="11" customFormat="1" ht="12.95" customHeight="1" x14ac:dyDescent="0.2">
      <c r="A149" s="36">
        <v>91</v>
      </c>
      <c r="B149" s="53" t="s">
        <v>106</v>
      </c>
      <c r="C149" s="99">
        <v>11</v>
      </c>
      <c r="D149" s="74">
        <v>8</v>
      </c>
      <c r="E149" s="56">
        <v>4000</v>
      </c>
      <c r="F149" s="57">
        <v>8375.5</v>
      </c>
      <c r="G149" s="56">
        <v>4000</v>
      </c>
      <c r="H149" s="58">
        <v>27.35</v>
      </c>
      <c r="I149" s="78">
        <v>31.16</v>
      </c>
      <c r="J149" s="58">
        <v>36.5</v>
      </c>
      <c r="K149" s="10"/>
      <c r="L149" s="10"/>
      <c r="M149" s="10"/>
      <c r="N149" s="10"/>
      <c r="O149" s="10"/>
    </row>
    <row r="150" spans="1:15" s="11" customFormat="1" ht="12.95" customHeight="1" x14ac:dyDescent="0.2">
      <c r="A150" s="36">
        <v>91</v>
      </c>
      <c r="B150" s="53" t="s">
        <v>78</v>
      </c>
      <c r="C150" s="36">
        <v>11</v>
      </c>
      <c r="D150" s="35">
        <v>10</v>
      </c>
      <c r="E150" s="56">
        <v>4000</v>
      </c>
      <c r="F150" s="57">
        <v>5356.2</v>
      </c>
      <c r="G150" s="56">
        <v>4000</v>
      </c>
      <c r="H150" s="40">
        <v>32</v>
      </c>
      <c r="I150" s="78">
        <v>59.6</v>
      </c>
      <c r="J150" s="40">
        <v>123</v>
      </c>
      <c r="K150" s="10"/>
      <c r="L150" s="10"/>
      <c r="M150" s="10"/>
      <c r="N150" s="10"/>
      <c r="O150" s="10"/>
    </row>
    <row r="151" spans="1:15" s="11" customFormat="1" ht="12.95" customHeight="1" x14ac:dyDescent="0.2">
      <c r="A151" s="36">
        <v>91</v>
      </c>
      <c r="B151" s="53" t="s">
        <v>107</v>
      </c>
      <c r="C151" s="36">
        <v>12</v>
      </c>
      <c r="D151" s="35">
        <v>9</v>
      </c>
      <c r="E151" s="56">
        <v>5000</v>
      </c>
      <c r="F151" s="57">
        <v>7699.9</v>
      </c>
      <c r="G151" s="56">
        <v>5000</v>
      </c>
      <c r="H151" s="40">
        <v>15</v>
      </c>
      <c r="I151" s="78">
        <v>34.159999999999997</v>
      </c>
      <c r="J151" s="40">
        <v>45.4</v>
      </c>
      <c r="K151" s="10"/>
      <c r="L151" s="10"/>
      <c r="M151" s="10"/>
      <c r="N151" s="10"/>
      <c r="O151" s="10"/>
    </row>
    <row r="152" spans="1:15" s="11" customFormat="1" ht="12.95" customHeight="1" x14ac:dyDescent="0.2">
      <c r="A152" s="36">
        <v>91</v>
      </c>
      <c r="B152" s="53" t="s">
        <v>108</v>
      </c>
      <c r="C152" s="36">
        <v>11</v>
      </c>
      <c r="D152" s="35">
        <v>9</v>
      </c>
      <c r="E152" s="56">
        <v>6000</v>
      </c>
      <c r="F152" s="57">
        <v>9953.4</v>
      </c>
      <c r="G152" s="56">
        <v>6000</v>
      </c>
      <c r="H152" s="40">
        <v>30</v>
      </c>
      <c r="I152" s="78">
        <v>42.61</v>
      </c>
      <c r="J152" s="40">
        <v>49</v>
      </c>
    </row>
    <row r="153" spans="1:15" s="11" customFormat="1" ht="12.95" customHeight="1" x14ac:dyDescent="0.2">
      <c r="A153" s="94">
        <v>91</v>
      </c>
      <c r="B153" s="100" t="s">
        <v>109</v>
      </c>
      <c r="C153" s="101">
        <v>12</v>
      </c>
      <c r="D153" s="102">
        <v>11</v>
      </c>
      <c r="E153" s="62">
        <v>7000</v>
      </c>
      <c r="F153" s="61">
        <v>10304</v>
      </c>
      <c r="G153" s="62">
        <v>7000</v>
      </c>
      <c r="H153" s="103">
        <v>36</v>
      </c>
      <c r="I153" s="63">
        <v>44.51</v>
      </c>
      <c r="J153" s="104">
        <v>47.5</v>
      </c>
    </row>
    <row r="154" spans="1:15" s="11" customFormat="1" ht="12.95" customHeight="1" x14ac:dyDescent="0.2">
      <c r="A154" s="36">
        <v>98</v>
      </c>
      <c r="B154" s="29" t="s">
        <v>110</v>
      </c>
      <c r="C154" s="21">
        <v>13</v>
      </c>
      <c r="D154" s="30">
        <v>12</v>
      </c>
      <c r="E154" s="51">
        <v>6000</v>
      </c>
      <c r="F154" s="50">
        <v>8914.5</v>
      </c>
      <c r="G154" s="51">
        <v>6000</v>
      </c>
      <c r="H154" s="32">
        <v>10</v>
      </c>
      <c r="I154" s="52">
        <v>44.65</v>
      </c>
      <c r="J154" s="33">
        <v>61.9</v>
      </c>
    </row>
    <row r="155" spans="1:15" s="11" customFormat="1" ht="12.95" customHeight="1" x14ac:dyDescent="0.2">
      <c r="A155" s="36">
        <v>98</v>
      </c>
      <c r="B155" s="34" t="s">
        <v>111</v>
      </c>
      <c r="C155" s="35">
        <v>12</v>
      </c>
      <c r="D155" s="36">
        <v>11</v>
      </c>
      <c r="E155" s="57">
        <v>5000</v>
      </c>
      <c r="F155" s="56">
        <v>7763.2</v>
      </c>
      <c r="G155" s="57">
        <v>5000</v>
      </c>
      <c r="H155" s="39">
        <v>15</v>
      </c>
      <c r="I155" s="58">
        <v>39.880000000000003</v>
      </c>
      <c r="J155" s="41">
        <v>52.5</v>
      </c>
    </row>
    <row r="156" spans="1:15" s="11" customFormat="1" ht="13.5" customHeight="1" x14ac:dyDescent="0.2">
      <c r="A156" s="36">
        <v>98</v>
      </c>
      <c r="B156" s="34" t="s">
        <v>112</v>
      </c>
      <c r="C156" s="35">
        <v>10</v>
      </c>
      <c r="D156" s="36">
        <v>4</v>
      </c>
      <c r="E156" s="57">
        <v>5000</v>
      </c>
      <c r="F156" s="56">
        <v>9037.4</v>
      </c>
      <c r="G156" s="57">
        <v>5000</v>
      </c>
      <c r="H156" s="39">
        <v>38</v>
      </c>
      <c r="I156" s="58">
        <v>41.88</v>
      </c>
      <c r="J156" s="41">
        <v>46</v>
      </c>
    </row>
    <row r="157" spans="1:15" s="11" customFormat="1" ht="12.95" customHeight="1" x14ac:dyDescent="0.2">
      <c r="A157" s="94">
        <v>98</v>
      </c>
      <c r="B157" s="100" t="s">
        <v>113</v>
      </c>
      <c r="C157" s="101">
        <v>11</v>
      </c>
      <c r="D157" s="102">
        <v>8</v>
      </c>
      <c r="E157" s="62">
        <v>7000</v>
      </c>
      <c r="F157" s="61">
        <v>9670.2000000000007</v>
      </c>
      <c r="G157" s="62">
        <v>7000</v>
      </c>
      <c r="H157" s="103">
        <v>36</v>
      </c>
      <c r="I157" s="63">
        <v>46.09</v>
      </c>
      <c r="J157" s="104">
        <v>52.5</v>
      </c>
    </row>
    <row r="158" spans="1:15" s="11" customFormat="1" ht="12.95" customHeight="1" x14ac:dyDescent="0.2">
      <c r="A158" s="94">
        <v>105</v>
      </c>
      <c r="B158" s="100" t="s">
        <v>114</v>
      </c>
      <c r="C158" s="101">
        <v>10</v>
      </c>
      <c r="D158" s="102">
        <v>10</v>
      </c>
      <c r="E158" s="62">
        <v>7000</v>
      </c>
      <c r="F158" s="61">
        <v>9185.7000000000007</v>
      </c>
      <c r="G158" s="62">
        <v>7000</v>
      </c>
      <c r="H158" s="103">
        <v>32</v>
      </c>
      <c r="I158" s="63">
        <v>38.340000000000003</v>
      </c>
      <c r="J158" s="104">
        <v>42.99</v>
      </c>
    </row>
    <row r="159" spans="1:15" s="11" customFormat="1" ht="12.95" customHeight="1" x14ac:dyDescent="0.2">
      <c r="A159" s="36">
        <v>112</v>
      </c>
      <c r="B159" s="20" t="s">
        <v>115</v>
      </c>
      <c r="C159" s="36">
        <v>10</v>
      </c>
      <c r="D159" s="35">
        <v>9</v>
      </c>
      <c r="E159" s="56">
        <v>5000</v>
      </c>
      <c r="F159" s="57">
        <v>8589.2999999999993</v>
      </c>
      <c r="G159" s="56">
        <v>5000</v>
      </c>
      <c r="H159" s="40">
        <v>36</v>
      </c>
      <c r="I159" s="78">
        <v>43.49</v>
      </c>
      <c r="J159" s="40">
        <v>54.8</v>
      </c>
    </row>
    <row r="160" spans="1:15" s="11" customFormat="1" ht="12.95" customHeight="1" x14ac:dyDescent="0.2">
      <c r="A160" s="36">
        <v>112</v>
      </c>
      <c r="B160" s="53" t="s">
        <v>116</v>
      </c>
      <c r="C160" s="36">
        <v>11</v>
      </c>
      <c r="D160" s="35">
        <v>9</v>
      </c>
      <c r="E160" s="56">
        <v>5000</v>
      </c>
      <c r="F160" s="57">
        <v>5980.5</v>
      </c>
      <c r="G160" s="56">
        <v>5000</v>
      </c>
      <c r="H160" s="40">
        <v>15</v>
      </c>
      <c r="I160" s="78">
        <v>62.2</v>
      </c>
      <c r="J160" s="40">
        <v>83.8</v>
      </c>
    </row>
    <row r="161" spans="1:33" s="2" customFormat="1" ht="12.95" customHeight="1" x14ac:dyDescent="0.2">
      <c r="A161" s="36">
        <v>112</v>
      </c>
      <c r="B161" s="53" t="s">
        <v>117</v>
      </c>
      <c r="C161" s="36">
        <v>10</v>
      </c>
      <c r="D161" s="35">
        <v>6</v>
      </c>
      <c r="E161" s="56">
        <v>1500</v>
      </c>
      <c r="F161" s="57">
        <v>3507.5</v>
      </c>
      <c r="G161" s="56">
        <v>1500</v>
      </c>
      <c r="H161" s="40">
        <v>35</v>
      </c>
      <c r="I161" s="78">
        <v>42.89</v>
      </c>
      <c r="J161" s="40">
        <v>49.98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s="2" customFormat="1" ht="12.95" customHeight="1" x14ac:dyDescent="0.2">
      <c r="A162" s="36">
        <v>112</v>
      </c>
      <c r="B162" s="53" t="s">
        <v>118</v>
      </c>
      <c r="C162" s="115">
        <v>11</v>
      </c>
      <c r="D162" s="116">
        <v>8</v>
      </c>
      <c r="E162" s="117">
        <v>4000</v>
      </c>
      <c r="F162" s="118">
        <v>5380.4</v>
      </c>
      <c r="G162" s="117">
        <v>4000</v>
      </c>
      <c r="H162" s="119">
        <v>36</v>
      </c>
      <c r="I162" s="120">
        <v>42.06</v>
      </c>
      <c r="J162" s="121">
        <v>47.5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s="2" customFormat="1" ht="12.95" customHeight="1" x14ac:dyDescent="0.2">
      <c r="A163" s="36">
        <v>112</v>
      </c>
      <c r="B163" s="53" t="s">
        <v>119</v>
      </c>
      <c r="C163" s="67">
        <v>10</v>
      </c>
      <c r="D163" s="36">
        <v>7</v>
      </c>
      <c r="E163" s="57">
        <v>4000</v>
      </c>
      <c r="F163" s="56">
        <v>4512.5</v>
      </c>
      <c r="G163" s="57">
        <v>4000</v>
      </c>
      <c r="H163" s="39">
        <v>45</v>
      </c>
      <c r="I163" s="58">
        <v>71.81</v>
      </c>
      <c r="J163" s="41">
        <v>115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s="11" customFormat="1" ht="12.95" customHeight="1" x14ac:dyDescent="0.2">
      <c r="A164" s="94">
        <v>112</v>
      </c>
      <c r="B164" s="100" t="s">
        <v>120</v>
      </c>
      <c r="C164" s="101">
        <v>13</v>
      </c>
      <c r="D164" s="102">
        <v>4</v>
      </c>
      <c r="E164" s="62">
        <v>4000</v>
      </c>
      <c r="F164" s="61">
        <v>12413.2</v>
      </c>
      <c r="G164" s="62">
        <v>4000</v>
      </c>
      <c r="H164" s="103">
        <v>33.799999999999997</v>
      </c>
      <c r="I164" s="63">
        <v>34.35</v>
      </c>
      <c r="J164" s="104">
        <v>35.799999999999997</v>
      </c>
    </row>
    <row r="165" spans="1:33" s="11" customFormat="1" ht="13.5" customHeight="1" x14ac:dyDescent="0.2">
      <c r="A165" s="16">
        <v>119</v>
      </c>
      <c r="B165" s="53" t="s">
        <v>121</v>
      </c>
      <c r="C165" s="116">
        <v>12</v>
      </c>
      <c r="D165" s="122">
        <v>10</v>
      </c>
      <c r="E165" s="118">
        <v>5000</v>
      </c>
      <c r="F165" s="117">
        <v>15766.1</v>
      </c>
      <c r="G165" s="118">
        <v>5000</v>
      </c>
      <c r="H165" s="120">
        <v>27.8</v>
      </c>
      <c r="I165" s="119">
        <v>29.6</v>
      </c>
      <c r="J165" s="120">
        <v>30.99</v>
      </c>
    </row>
    <row r="166" spans="1:33" s="11" customFormat="1" ht="12.95" customHeight="1" x14ac:dyDescent="0.2">
      <c r="A166" s="16">
        <v>119</v>
      </c>
      <c r="B166" s="53" t="s">
        <v>122</v>
      </c>
      <c r="C166" s="116">
        <v>11</v>
      </c>
      <c r="D166" s="122">
        <v>9</v>
      </c>
      <c r="E166" s="118">
        <v>8000</v>
      </c>
      <c r="F166" s="117">
        <v>15091.1</v>
      </c>
      <c r="G166" s="118">
        <v>8000</v>
      </c>
      <c r="H166" s="120">
        <v>24</v>
      </c>
      <c r="I166" s="119">
        <v>31.05</v>
      </c>
      <c r="J166" s="120">
        <v>34.700000000000003</v>
      </c>
    </row>
    <row r="167" spans="1:33" s="11" customFormat="1" ht="12.95" customHeight="1" x14ac:dyDescent="0.2">
      <c r="A167" s="16">
        <v>119</v>
      </c>
      <c r="B167" s="53" t="s">
        <v>123</v>
      </c>
      <c r="C167" s="116">
        <v>10</v>
      </c>
      <c r="D167" s="122">
        <v>10</v>
      </c>
      <c r="E167" s="118">
        <v>4000</v>
      </c>
      <c r="F167" s="117">
        <v>9583.4</v>
      </c>
      <c r="G167" s="118">
        <v>4000</v>
      </c>
      <c r="H167" s="120">
        <v>28.8</v>
      </c>
      <c r="I167" s="119">
        <v>30.14</v>
      </c>
      <c r="J167" s="120">
        <v>31.6</v>
      </c>
    </row>
    <row r="168" spans="1:33" s="11" customFormat="1" ht="12.95" customHeight="1" x14ac:dyDescent="0.2">
      <c r="A168" s="16">
        <v>119</v>
      </c>
      <c r="B168" s="53" t="s">
        <v>124</v>
      </c>
      <c r="C168" s="116">
        <v>11</v>
      </c>
      <c r="D168" s="122">
        <v>11</v>
      </c>
      <c r="E168" s="118">
        <v>5000</v>
      </c>
      <c r="F168" s="117">
        <v>9882.9</v>
      </c>
      <c r="G168" s="118">
        <v>5000</v>
      </c>
      <c r="H168" s="120">
        <v>27</v>
      </c>
      <c r="I168" s="119">
        <v>29.79</v>
      </c>
      <c r="J168" s="120">
        <v>30.98</v>
      </c>
    </row>
    <row r="169" spans="1:33" s="11" customFormat="1" ht="13.5" customHeight="1" x14ac:dyDescent="0.2">
      <c r="A169" s="16">
        <v>119</v>
      </c>
      <c r="B169" s="53" t="s">
        <v>125</v>
      </c>
      <c r="C169" s="116">
        <v>13</v>
      </c>
      <c r="D169" s="122">
        <v>12</v>
      </c>
      <c r="E169" s="118">
        <v>6000</v>
      </c>
      <c r="F169" s="117">
        <v>10610.3</v>
      </c>
      <c r="G169" s="118">
        <v>6000</v>
      </c>
      <c r="H169" s="120">
        <v>28</v>
      </c>
      <c r="I169" s="119">
        <v>30.72</v>
      </c>
      <c r="J169" s="120">
        <v>32</v>
      </c>
    </row>
    <row r="170" spans="1:33" s="11" customFormat="1" ht="12.95" customHeight="1" x14ac:dyDescent="0.2">
      <c r="A170" s="16">
        <v>119</v>
      </c>
      <c r="B170" s="53" t="s">
        <v>126</v>
      </c>
      <c r="C170" s="116">
        <v>13</v>
      </c>
      <c r="D170" s="122">
        <v>10</v>
      </c>
      <c r="E170" s="118">
        <v>4500</v>
      </c>
      <c r="F170" s="117">
        <v>6002.3</v>
      </c>
      <c r="G170" s="118">
        <v>4500</v>
      </c>
      <c r="H170" s="120">
        <v>30</v>
      </c>
      <c r="I170" s="119">
        <v>38.590000000000003</v>
      </c>
      <c r="J170" s="120">
        <v>70</v>
      </c>
    </row>
    <row r="171" spans="1:33" s="11" customFormat="1" ht="12.95" customHeight="1" x14ac:dyDescent="0.2">
      <c r="A171" s="16">
        <v>119</v>
      </c>
      <c r="B171" s="34" t="s">
        <v>127</v>
      </c>
      <c r="C171" s="122">
        <v>12</v>
      </c>
      <c r="D171" s="116">
        <v>8</v>
      </c>
      <c r="E171" s="117">
        <v>2500</v>
      </c>
      <c r="F171" s="118">
        <v>3742.7</v>
      </c>
      <c r="G171" s="117">
        <v>2500</v>
      </c>
      <c r="H171" s="119">
        <v>28.5</v>
      </c>
      <c r="I171" s="120">
        <v>34.11</v>
      </c>
      <c r="J171" s="121">
        <v>39.700000000000003</v>
      </c>
    </row>
    <row r="172" spans="1:33" s="11" customFormat="1" ht="12.95" customHeight="1" x14ac:dyDescent="0.2">
      <c r="A172" s="16">
        <v>119</v>
      </c>
      <c r="B172" s="34" t="s">
        <v>128</v>
      </c>
      <c r="C172" s="122">
        <v>13</v>
      </c>
      <c r="D172" s="116">
        <v>13</v>
      </c>
      <c r="E172" s="117">
        <v>5000</v>
      </c>
      <c r="F172" s="118">
        <v>7019.6</v>
      </c>
      <c r="G172" s="117">
        <v>5000</v>
      </c>
      <c r="H172" s="119">
        <v>29</v>
      </c>
      <c r="I172" s="120">
        <v>39.26</v>
      </c>
      <c r="J172" s="121">
        <v>46</v>
      </c>
    </row>
    <row r="173" spans="1:33" s="11" customFormat="1" ht="12.95" customHeight="1" x14ac:dyDescent="0.2">
      <c r="A173" s="16">
        <v>119</v>
      </c>
      <c r="B173" s="34" t="s">
        <v>129</v>
      </c>
      <c r="C173" s="122">
        <v>13</v>
      </c>
      <c r="D173" s="116">
        <v>12</v>
      </c>
      <c r="E173" s="117">
        <v>2000</v>
      </c>
      <c r="F173" s="118">
        <v>2927</v>
      </c>
      <c r="G173" s="117">
        <v>2000</v>
      </c>
      <c r="H173" s="119">
        <v>30</v>
      </c>
      <c r="I173" s="120">
        <v>44.12</v>
      </c>
      <c r="J173" s="121">
        <v>51</v>
      </c>
    </row>
    <row r="174" spans="1:33" s="11" customFormat="1" ht="12.95" customHeight="1" x14ac:dyDescent="0.2">
      <c r="A174" s="94">
        <v>119</v>
      </c>
      <c r="B174" s="100" t="s">
        <v>130</v>
      </c>
      <c r="C174" s="101">
        <v>13</v>
      </c>
      <c r="D174" s="102">
        <v>9</v>
      </c>
      <c r="E174" s="62">
        <v>2000</v>
      </c>
      <c r="F174" s="61">
        <v>5012.3999999999996</v>
      </c>
      <c r="G174" s="62">
        <v>2000</v>
      </c>
      <c r="H174" s="103">
        <v>30</v>
      </c>
      <c r="I174" s="63">
        <v>40.130000000000003</v>
      </c>
      <c r="J174" s="104">
        <v>45</v>
      </c>
    </row>
    <row r="175" spans="1:33" s="11" customFormat="1" ht="12.95" customHeight="1" x14ac:dyDescent="0.2">
      <c r="A175" s="16">
        <v>126</v>
      </c>
      <c r="B175" s="123" t="s">
        <v>131</v>
      </c>
      <c r="C175" s="124">
        <v>9</v>
      </c>
      <c r="D175" s="125">
        <v>5</v>
      </c>
      <c r="E175" s="126">
        <v>4000</v>
      </c>
      <c r="F175" s="127">
        <v>4815.5</v>
      </c>
      <c r="G175" s="126">
        <v>4000</v>
      </c>
      <c r="H175" s="128">
        <v>10</v>
      </c>
      <c r="I175" s="129">
        <v>36.89</v>
      </c>
      <c r="J175" s="130">
        <v>39.5</v>
      </c>
    </row>
    <row r="176" spans="1:33" s="11" customFormat="1" ht="12.95" customHeight="1" x14ac:dyDescent="0.2">
      <c r="A176" s="16">
        <v>126</v>
      </c>
      <c r="B176" s="131" t="s">
        <v>132</v>
      </c>
      <c r="C176" s="122">
        <v>11</v>
      </c>
      <c r="D176" s="116">
        <v>9</v>
      </c>
      <c r="E176" s="117">
        <v>4000</v>
      </c>
      <c r="F176" s="118">
        <v>5392.1</v>
      </c>
      <c r="G176" s="117">
        <v>4000</v>
      </c>
      <c r="H176" s="119">
        <v>32</v>
      </c>
      <c r="I176" s="120">
        <v>39.21</v>
      </c>
      <c r="J176" s="121">
        <v>88</v>
      </c>
    </row>
    <row r="177" spans="1:33" s="11" customFormat="1" ht="12.95" customHeight="1" x14ac:dyDescent="0.2">
      <c r="A177" s="16">
        <v>126</v>
      </c>
      <c r="B177" s="131" t="s">
        <v>133</v>
      </c>
      <c r="C177" s="122">
        <v>9</v>
      </c>
      <c r="D177" s="116">
        <v>8</v>
      </c>
      <c r="E177" s="117">
        <v>2000</v>
      </c>
      <c r="F177" s="118">
        <v>5211.1000000000004</v>
      </c>
      <c r="G177" s="117">
        <v>2000</v>
      </c>
      <c r="H177" s="119">
        <v>29</v>
      </c>
      <c r="I177" s="120">
        <v>32.700000000000003</v>
      </c>
      <c r="J177" s="121">
        <v>35.799999999999997</v>
      </c>
    </row>
    <row r="178" spans="1:33" s="11" customFormat="1" ht="12.95" customHeight="1" x14ac:dyDescent="0.2">
      <c r="A178" s="16">
        <v>126</v>
      </c>
      <c r="B178" s="131" t="s">
        <v>134</v>
      </c>
      <c r="C178" s="122">
        <v>11</v>
      </c>
      <c r="D178" s="116">
        <v>6</v>
      </c>
      <c r="E178" s="117">
        <v>3000</v>
      </c>
      <c r="F178" s="118">
        <v>7222.3</v>
      </c>
      <c r="G178" s="117">
        <v>3000</v>
      </c>
      <c r="H178" s="119">
        <v>34</v>
      </c>
      <c r="I178" s="120">
        <v>37.5</v>
      </c>
      <c r="J178" s="121">
        <v>40</v>
      </c>
    </row>
    <row r="179" spans="1:33" s="11" customFormat="1" ht="12.95" customHeight="1" x14ac:dyDescent="0.2">
      <c r="A179" s="16">
        <v>126</v>
      </c>
      <c r="B179" s="131" t="s">
        <v>135</v>
      </c>
      <c r="C179" s="122">
        <v>12</v>
      </c>
      <c r="D179" s="116">
        <v>9</v>
      </c>
      <c r="E179" s="117">
        <v>5000</v>
      </c>
      <c r="F179" s="118">
        <v>11239.7</v>
      </c>
      <c r="G179" s="117">
        <v>5000</v>
      </c>
      <c r="H179" s="119">
        <v>34</v>
      </c>
      <c r="I179" s="120">
        <v>36.54</v>
      </c>
      <c r="J179" s="121">
        <v>37.700000000000003</v>
      </c>
    </row>
    <row r="180" spans="1:33" s="11" customFormat="1" ht="12.95" customHeight="1" x14ac:dyDescent="0.2">
      <c r="A180" s="16">
        <v>126</v>
      </c>
      <c r="B180" s="131" t="s">
        <v>136</v>
      </c>
      <c r="C180" s="122">
        <v>12</v>
      </c>
      <c r="D180" s="116">
        <v>9</v>
      </c>
      <c r="E180" s="117">
        <v>6000</v>
      </c>
      <c r="F180" s="118">
        <v>8866.7000000000007</v>
      </c>
      <c r="G180" s="117">
        <v>6000</v>
      </c>
      <c r="H180" s="119">
        <v>34</v>
      </c>
      <c r="I180" s="120">
        <v>37.17</v>
      </c>
      <c r="J180" s="121">
        <v>38.75</v>
      </c>
    </row>
    <row r="181" spans="1:33" s="2" customFormat="1" ht="12.95" customHeight="1" x14ac:dyDescent="0.2">
      <c r="A181" s="16">
        <v>126</v>
      </c>
      <c r="B181" s="53" t="s">
        <v>137</v>
      </c>
      <c r="C181" s="122">
        <v>12</v>
      </c>
      <c r="D181" s="116">
        <v>12</v>
      </c>
      <c r="E181" s="117">
        <v>6000</v>
      </c>
      <c r="F181" s="118">
        <v>5413.1</v>
      </c>
      <c r="G181" s="117">
        <v>5413.1</v>
      </c>
      <c r="H181" s="119">
        <v>36</v>
      </c>
      <c r="I181" s="120">
        <v>46.64</v>
      </c>
      <c r="J181" s="121">
        <v>85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s="2" customFormat="1" ht="12.95" customHeight="1" x14ac:dyDescent="0.2">
      <c r="A182" s="16">
        <v>126</v>
      </c>
      <c r="B182" s="53" t="s">
        <v>138</v>
      </c>
      <c r="C182" s="122">
        <v>9</v>
      </c>
      <c r="D182" s="116">
        <v>8</v>
      </c>
      <c r="E182" s="117">
        <v>3000</v>
      </c>
      <c r="F182" s="118">
        <v>3777.6</v>
      </c>
      <c r="G182" s="117">
        <v>3000</v>
      </c>
      <c r="H182" s="119">
        <v>37</v>
      </c>
      <c r="I182" s="120">
        <v>52.4</v>
      </c>
      <c r="J182" s="121">
        <v>74.44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11" customFormat="1" ht="12.95" customHeight="1" x14ac:dyDescent="0.2">
      <c r="A183" s="16">
        <v>126</v>
      </c>
      <c r="B183" s="53" t="s">
        <v>139</v>
      </c>
      <c r="C183" s="122">
        <v>10</v>
      </c>
      <c r="D183" s="116">
        <v>7</v>
      </c>
      <c r="E183" s="117">
        <v>5000</v>
      </c>
      <c r="F183" s="118">
        <v>9584.1</v>
      </c>
      <c r="G183" s="117">
        <v>5000</v>
      </c>
      <c r="H183" s="119">
        <v>39</v>
      </c>
      <c r="I183" s="120">
        <v>45.86</v>
      </c>
      <c r="J183" s="121">
        <v>47.7</v>
      </c>
    </row>
    <row r="184" spans="1:33" s="11" customFormat="1" ht="12.95" customHeight="1" x14ac:dyDescent="0.2">
      <c r="A184" s="16">
        <v>126</v>
      </c>
      <c r="B184" s="131" t="s">
        <v>140</v>
      </c>
      <c r="C184" s="122">
        <v>11</v>
      </c>
      <c r="D184" s="116">
        <v>10</v>
      </c>
      <c r="E184" s="117">
        <v>4000</v>
      </c>
      <c r="F184" s="118">
        <v>6236.3</v>
      </c>
      <c r="G184" s="117">
        <v>4000</v>
      </c>
      <c r="H184" s="119">
        <v>40</v>
      </c>
      <c r="I184" s="120">
        <v>49.11</v>
      </c>
      <c r="J184" s="121">
        <v>52</v>
      </c>
    </row>
    <row r="185" spans="1:33" s="11" customFormat="1" ht="12.95" customHeight="1" x14ac:dyDescent="0.2">
      <c r="A185" s="16">
        <v>126</v>
      </c>
      <c r="B185" s="53" t="s">
        <v>141</v>
      </c>
      <c r="C185" s="122">
        <v>10</v>
      </c>
      <c r="D185" s="116">
        <v>10</v>
      </c>
      <c r="E185" s="117">
        <v>5000</v>
      </c>
      <c r="F185" s="118">
        <v>6380.3</v>
      </c>
      <c r="G185" s="117">
        <v>5000</v>
      </c>
      <c r="H185" s="119">
        <v>42</v>
      </c>
      <c r="I185" s="120">
        <v>49.72</v>
      </c>
      <c r="J185" s="121">
        <v>53.25</v>
      </c>
    </row>
    <row r="186" spans="1:33" s="11" customFormat="1" ht="12.95" customHeight="1" x14ac:dyDescent="0.2">
      <c r="A186" s="16">
        <v>126</v>
      </c>
      <c r="B186" s="53" t="s">
        <v>142</v>
      </c>
      <c r="C186" s="122">
        <v>10</v>
      </c>
      <c r="D186" s="116">
        <v>10</v>
      </c>
      <c r="E186" s="117">
        <v>4500</v>
      </c>
      <c r="F186" s="118">
        <v>4672.8999999999996</v>
      </c>
      <c r="G186" s="117">
        <v>4500</v>
      </c>
      <c r="H186" s="119">
        <v>38</v>
      </c>
      <c r="I186" s="120">
        <v>53.16</v>
      </c>
      <c r="J186" s="121">
        <v>68</v>
      </c>
    </row>
    <row r="187" spans="1:33" s="11" customFormat="1" ht="12.95" customHeight="1" x14ac:dyDescent="0.2">
      <c r="A187" s="94">
        <v>126</v>
      </c>
      <c r="B187" s="100" t="s">
        <v>143</v>
      </c>
      <c r="C187" s="101">
        <v>9</v>
      </c>
      <c r="D187" s="102">
        <v>9</v>
      </c>
      <c r="E187" s="62">
        <v>5600</v>
      </c>
      <c r="F187" s="61">
        <v>5265.9</v>
      </c>
      <c r="G187" s="62">
        <v>5265.9</v>
      </c>
      <c r="H187" s="103">
        <v>45</v>
      </c>
      <c r="I187" s="63">
        <v>56.49</v>
      </c>
      <c r="J187" s="104">
        <v>198.77</v>
      </c>
    </row>
    <row r="188" spans="1:33" s="11" customFormat="1" ht="12.95" customHeight="1" x14ac:dyDescent="0.2">
      <c r="A188" s="16">
        <v>133</v>
      </c>
      <c r="B188" s="123" t="s">
        <v>132</v>
      </c>
      <c r="C188" s="132">
        <v>15</v>
      </c>
      <c r="D188" s="132">
        <v>9</v>
      </c>
      <c r="E188" s="126">
        <v>5000</v>
      </c>
      <c r="F188" s="127">
        <v>6771.8</v>
      </c>
      <c r="G188" s="126">
        <v>5000</v>
      </c>
      <c r="H188" s="128">
        <v>32</v>
      </c>
      <c r="I188" s="129">
        <v>41.48</v>
      </c>
      <c r="J188" s="130">
        <v>89.7</v>
      </c>
    </row>
    <row r="189" spans="1:33" s="11" customFormat="1" ht="12.95" customHeight="1" x14ac:dyDescent="0.2">
      <c r="A189" s="16">
        <v>133</v>
      </c>
      <c r="B189" s="131" t="s">
        <v>144</v>
      </c>
      <c r="C189" s="133">
        <v>10</v>
      </c>
      <c r="D189" s="133">
        <v>8</v>
      </c>
      <c r="E189" s="117">
        <v>5500</v>
      </c>
      <c r="F189" s="118">
        <v>9127.9</v>
      </c>
      <c r="G189" s="117">
        <v>5500</v>
      </c>
      <c r="H189" s="119">
        <v>38</v>
      </c>
      <c r="I189" s="120">
        <v>47.95</v>
      </c>
      <c r="J189" s="121">
        <v>49.5</v>
      </c>
    </row>
    <row r="190" spans="1:33" s="11" customFormat="1" ht="12.95" customHeight="1" x14ac:dyDescent="0.2">
      <c r="A190" s="16">
        <v>133</v>
      </c>
      <c r="B190" s="131" t="s">
        <v>145</v>
      </c>
      <c r="C190" s="133">
        <v>14</v>
      </c>
      <c r="D190" s="133">
        <v>8</v>
      </c>
      <c r="E190" s="117">
        <v>7000</v>
      </c>
      <c r="F190" s="118">
        <v>15210.7</v>
      </c>
      <c r="G190" s="117">
        <v>7000</v>
      </c>
      <c r="H190" s="119">
        <v>36</v>
      </c>
      <c r="I190" s="120">
        <v>38.06</v>
      </c>
      <c r="J190" s="121">
        <v>47</v>
      </c>
    </row>
    <row r="191" spans="1:33" s="11" customFormat="1" ht="12.95" customHeight="1" x14ac:dyDescent="0.2">
      <c r="A191" s="16">
        <v>133</v>
      </c>
      <c r="B191" s="131" t="s">
        <v>146</v>
      </c>
      <c r="C191" s="133">
        <v>11</v>
      </c>
      <c r="D191" s="133">
        <v>8</v>
      </c>
      <c r="E191" s="117">
        <v>7000</v>
      </c>
      <c r="F191" s="118">
        <v>13436</v>
      </c>
      <c r="G191" s="117">
        <v>7000</v>
      </c>
      <c r="H191" s="119">
        <v>36</v>
      </c>
      <c r="I191" s="120">
        <v>36.56</v>
      </c>
      <c r="J191" s="121">
        <v>39.700000000000003</v>
      </c>
    </row>
    <row r="192" spans="1:33" s="11" customFormat="1" ht="12.95" customHeight="1" x14ac:dyDescent="0.2">
      <c r="A192" s="16">
        <v>133</v>
      </c>
      <c r="B192" s="131" t="s">
        <v>147</v>
      </c>
      <c r="C192" s="133">
        <v>9</v>
      </c>
      <c r="D192" s="133">
        <v>8</v>
      </c>
      <c r="E192" s="117">
        <v>7000</v>
      </c>
      <c r="F192" s="118">
        <v>10717.3</v>
      </c>
      <c r="G192" s="117">
        <v>7000</v>
      </c>
      <c r="H192" s="119">
        <v>31</v>
      </c>
      <c r="I192" s="120">
        <v>37.07</v>
      </c>
      <c r="J192" s="121">
        <v>43</v>
      </c>
    </row>
    <row r="193" spans="1:33" s="11" customFormat="1" ht="12.95" customHeight="1" x14ac:dyDescent="0.2">
      <c r="A193" s="16">
        <v>133</v>
      </c>
      <c r="B193" s="131" t="s">
        <v>148</v>
      </c>
      <c r="C193" s="133">
        <v>8</v>
      </c>
      <c r="D193" s="133">
        <v>6</v>
      </c>
      <c r="E193" s="117">
        <v>3000</v>
      </c>
      <c r="F193" s="118">
        <v>6424.7</v>
      </c>
      <c r="G193" s="117">
        <v>3000</v>
      </c>
      <c r="H193" s="119">
        <v>33</v>
      </c>
      <c r="I193" s="120">
        <v>37.770000000000003</v>
      </c>
      <c r="J193" s="121">
        <v>39.700000000000003</v>
      </c>
    </row>
    <row r="194" spans="1:33" s="11" customFormat="1" ht="12.95" customHeight="1" x14ac:dyDescent="0.2">
      <c r="A194" s="16">
        <v>133</v>
      </c>
      <c r="B194" s="131" t="s">
        <v>149</v>
      </c>
      <c r="C194" s="133">
        <v>8</v>
      </c>
      <c r="D194" s="133">
        <v>8</v>
      </c>
      <c r="E194" s="117">
        <v>6000</v>
      </c>
      <c r="F194" s="118">
        <v>8112.3</v>
      </c>
      <c r="G194" s="117">
        <v>6000</v>
      </c>
      <c r="H194" s="119">
        <v>35</v>
      </c>
      <c r="I194" s="120">
        <v>39.21</v>
      </c>
      <c r="J194" s="121">
        <v>48</v>
      </c>
    </row>
    <row r="195" spans="1:33" s="11" customFormat="1" ht="12.95" customHeight="1" x14ac:dyDescent="0.2">
      <c r="A195" s="16">
        <v>133</v>
      </c>
      <c r="B195" s="131" t="s">
        <v>150</v>
      </c>
      <c r="C195" s="133">
        <v>10</v>
      </c>
      <c r="D195" s="133">
        <v>10</v>
      </c>
      <c r="E195" s="117">
        <v>3000</v>
      </c>
      <c r="F195" s="118">
        <v>3323.3</v>
      </c>
      <c r="G195" s="117">
        <v>3000</v>
      </c>
      <c r="H195" s="119">
        <v>37.69</v>
      </c>
      <c r="I195" s="120">
        <v>44.56</v>
      </c>
      <c r="J195" s="121">
        <v>56</v>
      </c>
    </row>
    <row r="196" spans="1:33" s="11" customFormat="1" ht="12.95" customHeight="1" x14ac:dyDescent="0.2">
      <c r="A196" s="94">
        <v>133</v>
      </c>
      <c r="B196" s="100" t="s">
        <v>151</v>
      </c>
      <c r="C196" s="101">
        <v>6</v>
      </c>
      <c r="D196" s="102">
        <v>6</v>
      </c>
      <c r="E196" s="62">
        <v>3500</v>
      </c>
      <c r="F196" s="61">
        <v>3952.5</v>
      </c>
      <c r="G196" s="62">
        <v>3500</v>
      </c>
      <c r="H196" s="103">
        <v>38.700000000000003</v>
      </c>
      <c r="I196" s="63">
        <v>47.52</v>
      </c>
      <c r="J196" s="104">
        <v>80</v>
      </c>
    </row>
    <row r="197" spans="1:33" s="11" customFormat="1" ht="12.95" customHeight="1" x14ac:dyDescent="0.2">
      <c r="A197" s="16">
        <v>140</v>
      </c>
      <c r="B197" s="29" t="s">
        <v>55</v>
      </c>
      <c r="C197" s="21">
        <v>8</v>
      </c>
      <c r="D197" s="30">
        <v>6</v>
      </c>
      <c r="E197" s="51">
        <v>1000</v>
      </c>
      <c r="F197" s="50">
        <v>1428.6</v>
      </c>
      <c r="G197" s="51">
        <v>1000</v>
      </c>
      <c r="H197" s="32">
        <v>40.14</v>
      </c>
      <c r="I197" s="52">
        <v>78.13</v>
      </c>
      <c r="J197" s="33">
        <v>84</v>
      </c>
    </row>
    <row r="198" spans="1:33" s="11" customFormat="1" ht="12.95" customHeight="1" x14ac:dyDescent="0.2">
      <c r="A198" s="16">
        <v>140</v>
      </c>
      <c r="B198" s="34" t="s">
        <v>5</v>
      </c>
      <c r="C198" s="35">
        <v>5</v>
      </c>
      <c r="D198" s="36">
        <v>4</v>
      </c>
      <c r="E198" s="57">
        <v>1000</v>
      </c>
      <c r="F198" s="56">
        <v>1282.5999999999999</v>
      </c>
      <c r="G198" s="57">
        <v>1000</v>
      </c>
      <c r="H198" s="39">
        <v>48</v>
      </c>
      <c r="I198" s="58">
        <v>54.84</v>
      </c>
      <c r="J198" s="41">
        <v>84</v>
      </c>
    </row>
    <row r="199" spans="1:33" s="11" customFormat="1" ht="12.95" customHeight="1" x14ac:dyDescent="0.2">
      <c r="A199" s="16">
        <v>140</v>
      </c>
      <c r="B199" s="34" t="s">
        <v>56</v>
      </c>
      <c r="C199" s="35">
        <v>3</v>
      </c>
      <c r="D199" s="36">
        <v>3</v>
      </c>
      <c r="E199" s="57">
        <v>1000</v>
      </c>
      <c r="F199" s="56">
        <v>819</v>
      </c>
      <c r="G199" s="57">
        <v>819</v>
      </c>
      <c r="H199" s="39">
        <v>54.98</v>
      </c>
      <c r="I199" s="58">
        <v>81.400000000000006</v>
      </c>
      <c r="J199" s="41">
        <v>188.88</v>
      </c>
    </row>
    <row r="200" spans="1:33" s="11" customFormat="1" ht="12.95" customHeight="1" x14ac:dyDescent="0.2">
      <c r="A200" s="16">
        <v>140</v>
      </c>
      <c r="B200" s="134" t="s">
        <v>152</v>
      </c>
      <c r="C200" s="122">
        <v>8</v>
      </c>
      <c r="D200" s="116">
        <v>5</v>
      </c>
      <c r="E200" s="117">
        <v>5500</v>
      </c>
      <c r="F200" s="118">
        <v>7651.9</v>
      </c>
      <c r="G200" s="117">
        <v>5500</v>
      </c>
      <c r="H200" s="119">
        <v>43.7</v>
      </c>
      <c r="I200" s="120">
        <v>45.23</v>
      </c>
      <c r="J200" s="121">
        <v>48.7</v>
      </c>
    </row>
    <row r="201" spans="1:33" s="2" customFormat="1" ht="12.95" customHeight="1" x14ac:dyDescent="0.2">
      <c r="A201" s="16">
        <v>140</v>
      </c>
      <c r="B201" s="134" t="s">
        <v>153</v>
      </c>
      <c r="C201" s="122">
        <v>9</v>
      </c>
      <c r="D201" s="116">
        <v>9</v>
      </c>
      <c r="E201" s="117">
        <v>4700</v>
      </c>
      <c r="F201" s="118">
        <v>5390.2</v>
      </c>
      <c r="G201" s="117">
        <v>4700</v>
      </c>
      <c r="H201" s="119">
        <v>40</v>
      </c>
      <c r="I201" s="120">
        <v>46.63</v>
      </c>
      <c r="J201" s="121">
        <v>55</v>
      </c>
    </row>
    <row r="202" spans="1:33" s="2" customFormat="1" ht="12.95" customHeight="1" x14ac:dyDescent="0.2">
      <c r="A202" s="16">
        <v>140</v>
      </c>
      <c r="B202" s="134" t="s">
        <v>154</v>
      </c>
      <c r="C202" s="122">
        <v>10</v>
      </c>
      <c r="D202" s="116">
        <v>9</v>
      </c>
      <c r="E202" s="117">
        <v>3000</v>
      </c>
      <c r="F202" s="118">
        <v>5093.1000000000004</v>
      </c>
      <c r="G202" s="117">
        <v>3000</v>
      </c>
      <c r="H202" s="119">
        <v>44</v>
      </c>
      <c r="I202" s="120">
        <v>54.61</v>
      </c>
      <c r="J202" s="121">
        <v>65</v>
      </c>
    </row>
    <row r="203" spans="1:33" s="2" customFormat="1" ht="12.95" customHeight="1" x14ac:dyDescent="0.2">
      <c r="A203" s="16">
        <v>140</v>
      </c>
      <c r="B203" s="134" t="s">
        <v>155</v>
      </c>
      <c r="C203" s="122">
        <v>8</v>
      </c>
      <c r="D203" s="116">
        <v>8</v>
      </c>
      <c r="E203" s="117">
        <v>2500</v>
      </c>
      <c r="F203" s="118">
        <v>3603.6</v>
      </c>
      <c r="G203" s="117">
        <v>2500</v>
      </c>
      <c r="H203" s="119">
        <v>44</v>
      </c>
      <c r="I203" s="120">
        <v>60.09</v>
      </c>
      <c r="J203" s="121">
        <v>84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12.95" customHeight="1" x14ac:dyDescent="0.2">
      <c r="A204" s="16">
        <v>140</v>
      </c>
      <c r="B204" s="134" t="s">
        <v>156</v>
      </c>
      <c r="C204" s="122">
        <v>10</v>
      </c>
      <c r="D204" s="116">
        <v>10</v>
      </c>
      <c r="E204" s="117">
        <v>3000</v>
      </c>
      <c r="F204" s="118">
        <v>4074.2</v>
      </c>
      <c r="G204" s="117">
        <v>3000</v>
      </c>
      <c r="H204" s="119">
        <v>50</v>
      </c>
      <c r="I204" s="120">
        <v>76.86</v>
      </c>
      <c r="J204" s="121">
        <v>88.45</v>
      </c>
    </row>
    <row r="205" spans="1:33" s="11" customFormat="1" ht="12.95" customHeight="1" x14ac:dyDescent="0.2">
      <c r="A205" s="16">
        <v>140</v>
      </c>
      <c r="B205" s="134" t="s">
        <v>157</v>
      </c>
      <c r="C205" s="122">
        <v>11</v>
      </c>
      <c r="D205" s="116">
        <v>7</v>
      </c>
      <c r="E205" s="117">
        <v>1500</v>
      </c>
      <c r="F205" s="118">
        <v>3904.2</v>
      </c>
      <c r="G205" s="117">
        <v>1500</v>
      </c>
      <c r="H205" s="119">
        <v>50</v>
      </c>
      <c r="I205" s="120">
        <v>61.94</v>
      </c>
      <c r="J205" s="121">
        <v>71</v>
      </c>
    </row>
    <row r="206" spans="1:33" s="11" customFormat="1" ht="12.95" customHeight="1" x14ac:dyDescent="0.2">
      <c r="A206" s="16">
        <v>140</v>
      </c>
      <c r="B206" s="134" t="s">
        <v>158</v>
      </c>
      <c r="C206" s="122">
        <v>8</v>
      </c>
      <c r="D206" s="116">
        <v>7</v>
      </c>
      <c r="E206" s="117">
        <v>7000</v>
      </c>
      <c r="F206" s="118">
        <v>9776.4</v>
      </c>
      <c r="G206" s="117">
        <v>7000</v>
      </c>
      <c r="H206" s="119">
        <v>36</v>
      </c>
      <c r="I206" s="120">
        <v>55.7</v>
      </c>
      <c r="J206" s="121">
        <v>62.95</v>
      </c>
    </row>
    <row r="207" spans="1:33" s="11" customFormat="1" ht="12.95" customHeight="1" x14ac:dyDescent="0.2">
      <c r="A207" s="16">
        <v>140</v>
      </c>
      <c r="B207" s="134" t="s">
        <v>159</v>
      </c>
      <c r="C207" s="122">
        <v>10</v>
      </c>
      <c r="D207" s="116">
        <v>9</v>
      </c>
      <c r="E207" s="117">
        <v>7000</v>
      </c>
      <c r="F207" s="118">
        <v>9612.6</v>
      </c>
      <c r="G207" s="117">
        <v>7000</v>
      </c>
      <c r="H207" s="119">
        <v>44</v>
      </c>
      <c r="I207" s="120">
        <v>55.06</v>
      </c>
      <c r="J207" s="121">
        <v>59</v>
      </c>
    </row>
    <row r="208" spans="1:33" s="11" customFormat="1" ht="12.95" customHeight="1" x14ac:dyDescent="0.2">
      <c r="A208" s="16">
        <v>140</v>
      </c>
      <c r="B208" s="134" t="s">
        <v>160</v>
      </c>
      <c r="C208" s="122">
        <v>9</v>
      </c>
      <c r="D208" s="116">
        <v>7</v>
      </c>
      <c r="E208" s="117">
        <v>5000</v>
      </c>
      <c r="F208" s="118">
        <v>6507.2</v>
      </c>
      <c r="G208" s="117">
        <v>5000</v>
      </c>
      <c r="H208" s="119">
        <v>50</v>
      </c>
      <c r="I208" s="120">
        <v>55.04</v>
      </c>
      <c r="J208" s="121">
        <v>58</v>
      </c>
    </row>
    <row r="209" spans="1:10" s="11" customFormat="1" ht="12.95" customHeight="1" x14ac:dyDescent="0.2">
      <c r="A209" s="16">
        <v>140</v>
      </c>
      <c r="B209" s="134" t="s">
        <v>161</v>
      </c>
      <c r="C209" s="122">
        <v>8</v>
      </c>
      <c r="D209" s="116">
        <v>8</v>
      </c>
      <c r="E209" s="117">
        <v>3500</v>
      </c>
      <c r="F209" s="118">
        <v>5513</v>
      </c>
      <c r="G209" s="117">
        <v>3500</v>
      </c>
      <c r="H209" s="119">
        <v>50</v>
      </c>
      <c r="I209" s="120">
        <v>55.07</v>
      </c>
      <c r="J209" s="121">
        <v>57</v>
      </c>
    </row>
    <row r="210" spans="1:10" s="11" customFormat="1" ht="12.95" customHeight="1" x14ac:dyDescent="0.2">
      <c r="A210" s="16">
        <v>140</v>
      </c>
      <c r="B210" s="134" t="s">
        <v>162</v>
      </c>
      <c r="C210" s="122">
        <v>8</v>
      </c>
      <c r="D210" s="116">
        <v>7</v>
      </c>
      <c r="E210" s="117">
        <v>8000</v>
      </c>
      <c r="F210" s="118">
        <v>10820</v>
      </c>
      <c r="G210" s="117">
        <v>8000</v>
      </c>
      <c r="H210" s="119">
        <v>25</v>
      </c>
      <c r="I210" s="120">
        <v>34.99</v>
      </c>
      <c r="J210" s="121">
        <v>57.98</v>
      </c>
    </row>
    <row r="211" spans="1:10" s="11" customFormat="1" ht="12.95" customHeight="1" x14ac:dyDescent="0.2">
      <c r="A211" s="16">
        <v>140</v>
      </c>
      <c r="B211" s="134" t="s">
        <v>163</v>
      </c>
      <c r="C211" s="122">
        <v>8</v>
      </c>
      <c r="D211" s="116">
        <v>3</v>
      </c>
      <c r="E211" s="117">
        <v>5500</v>
      </c>
      <c r="F211" s="118">
        <v>8358.5</v>
      </c>
      <c r="G211" s="117">
        <v>5500</v>
      </c>
      <c r="H211" s="119">
        <v>25</v>
      </c>
      <c r="I211" s="120">
        <v>28.53</v>
      </c>
      <c r="J211" s="121">
        <v>45</v>
      </c>
    </row>
    <row r="212" spans="1:10" s="11" customFormat="1" ht="12.95" customHeight="1" x14ac:dyDescent="0.2">
      <c r="A212" s="16">
        <v>140</v>
      </c>
      <c r="B212" s="131" t="s">
        <v>164</v>
      </c>
      <c r="C212" s="116">
        <v>9</v>
      </c>
      <c r="D212" s="122">
        <v>7</v>
      </c>
      <c r="E212" s="118">
        <v>3500</v>
      </c>
      <c r="F212" s="117">
        <v>7739.6</v>
      </c>
      <c r="G212" s="118">
        <v>3500</v>
      </c>
      <c r="H212" s="120">
        <v>36</v>
      </c>
      <c r="I212" s="119">
        <v>40.229999999999997</v>
      </c>
      <c r="J212" s="120">
        <v>42.7</v>
      </c>
    </row>
    <row r="213" spans="1:10" s="11" customFormat="1" ht="12.95" customHeight="1" x14ac:dyDescent="0.2">
      <c r="A213" s="94">
        <v>140</v>
      </c>
      <c r="B213" s="100" t="s">
        <v>165</v>
      </c>
      <c r="C213" s="101">
        <v>10</v>
      </c>
      <c r="D213" s="102">
        <v>5</v>
      </c>
      <c r="E213" s="62">
        <v>5000</v>
      </c>
      <c r="F213" s="61">
        <v>12477.2</v>
      </c>
      <c r="G213" s="62">
        <v>5000</v>
      </c>
      <c r="H213" s="103">
        <v>35.5</v>
      </c>
      <c r="I213" s="63">
        <v>36.82</v>
      </c>
      <c r="J213" s="104">
        <v>37</v>
      </c>
    </row>
    <row r="214" spans="1:10" s="11" customFormat="1" ht="12.95" customHeight="1" x14ac:dyDescent="0.2">
      <c r="A214" s="16">
        <v>147</v>
      </c>
      <c r="B214" s="123" t="s">
        <v>166</v>
      </c>
      <c r="C214" s="125">
        <v>10</v>
      </c>
      <c r="D214" s="124">
        <v>5</v>
      </c>
      <c r="E214" s="127">
        <v>3500</v>
      </c>
      <c r="F214" s="126">
        <v>5246.1</v>
      </c>
      <c r="G214" s="135">
        <v>3500</v>
      </c>
      <c r="H214" s="129">
        <v>30</v>
      </c>
      <c r="I214" s="136">
        <v>30</v>
      </c>
      <c r="J214" s="129">
        <v>30</v>
      </c>
    </row>
    <row r="215" spans="1:10" s="11" customFormat="1" ht="12.95" customHeight="1" x14ac:dyDescent="0.2">
      <c r="A215" s="16">
        <v>147</v>
      </c>
      <c r="B215" s="131" t="s">
        <v>167</v>
      </c>
      <c r="C215" s="116">
        <v>8</v>
      </c>
      <c r="D215" s="122">
        <v>3</v>
      </c>
      <c r="E215" s="118">
        <v>2500</v>
      </c>
      <c r="F215" s="117">
        <v>4453.5</v>
      </c>
      <c r="G215" s="118">
        <v>2500</v>
      </c>
      <c r="H215" s="120">
        <v>38</v>
      </c>
      <c r="I215" s="119">
        <v>38.549999999999997</v>
      </c>
      <c r="J215" s="120">
        <v>55</v>
      </c>
    </row>
    <row r="216" spans="1:10" s="11" customFormat="1" ht="12.95" customHeight="1" x14ac:dyDescent="0.2">
      <c r="A216" s="94">
        <v>147</v>
      </c>
      <c r="B216" s="100" t="s">
        <v>168</v>
      </c>
      <c r="C216" s="101">
        <v>8</v>
      </c>
      <c r="D216" s="102">
        <v>7</v>
      </c>
      <c r="E216" s="62">
        <v>2500</v>
      </c>
      <c r="F216" s="61">
        <v>3616.9</v>
      </c>
      <c r="G216" s="62">
        <v>2500</v>
      </c>
      <c r="H216" s="103">
        <v>48.5</v>
      </c>
      <c r="I216" s="63">
        <v>66.069999999999993</v>
      </c>
      <c r="J216" s="104">
        <v>79</v>
      </c>
    </row>
    <row r="217" spans="1:10" s="11" customFormat="1" ht="12.95" customHeight="1" x14ac:dyDescent="0.2">
      <c r="A217" s="16">
        <v>182</v>
      </c>
      <c r="B217" s="34" t="s">
        <v>63</v>
      </c>
      <c r="C217" s="35">
        <v>9</v>
      </c>
      <c r="D217" s="36">
        <v>6</v>
      </c>
      <c r="E217" s="57">
        <v>1500</v>
      </c>
      <c r="F217" s="56">
        <v>6125.4</v>
      </c>
      <c r="G217" s="57">
        <v>1500</v>
      </c>
      <c r="H217" s="39">
        <v>32</v>
      </c>
      <c r="I217" s="58">
        <v>72.27</v>
      </c>
      <c r="J217" s="41">
        <v>85</v>
      </c>
    </row>
    <row r="218" spans="1:10" s="11" customFormat="1" ht="12.95" customHeight="1" x14ac:dyDescent="0.2">
      <c r="A218" s="16">
        <v>182</v>
      </c>
      <c r="B218" s="131" t="s">
        <v>169</v>
      </c>
      <c r="C218" s="116">
        <v>11</v>
      </c>
      <c r="D218" s="122">
        <v>9</v>
      </c>
      <c r="E218" s="118">
        <v>5500</v>
      </c>
      <c r="F218" s="117">
        <v>8722.5</v>
      </c>
      <c r="G218" s="118">
        <v>5500</v>
      </c>
      <c r="H218" s="120">
        <v>33</v>
      </c>
      <c r="I218" s="119">
        <v>80.319999999999993</v>
      </c>
      <c r="J218" s="120">
        <v>94</v>
      </c>
    </row>
    <row r="219" spans="1:10" s="11" customFormat="1" ht="12.95" customHeight="1" x14ac:dyDescent="0.2">
      <c r="A219" s="16">
        <v>182</v>
      </c>
      <c r="B219" s="131" t="s">
        <v>170</v>
      </c>
      <c r="C219" s="116">
        <v>11</v>
      </c>
      <c r="D219" s="122">
        <v>4</v>
      </c>
      <c r="E219" s="118">
        <v>2500</v>
      </c>
      <c r="F219" s="117">
        <v>11089</v>
      </c>
      <c r="G219" s="118">
        <v>2500</v>
      </c>
      <c r="H219" s="120">
        <v>23.97</v>
      </c>
      <c r="I219" s="137">
        <v>24.32</v>
      </c>
      <c r="J219" s="120">
        <v>24.5</v>
      </c>
    </row>
    <row r="220" spans="1:10" s="11" customFormat="1" ht="12.95" customHeight="1" x14ac:dyDescent="0.2">
      <c r="A220" s="16">
        <v>182</v>
      </c>
      <c r="B220" s="131" t="s">
        <v>171</v>
      </c>
      <c r="C220" s="116">
        <v>10</v>
      </c>
      <c r="D220" s="122">
        <v>6</v>
      </c>
      <c r="E220" s="118">
        <v>3000</v>
      </c>
      <c r="F220" s="117">
        <v>13882.5</v>
      </c>
      <c r="G220" s="118">
        <v>3000</v>
      </c>
      <c r="H220" s="120">
        <v>20</v>
      </c>
      <c r="I220" s="119">
        <v>21.85</v>
      </c>
      <c r="J220" s="120">
        <v>21.9</v>
      </c>
    </row>
    <row r="221" spans="1:10" x14ac:dyDescent="0.2">
      <c r="A221" s="16">
        <v>182</v>
      </c>
      <c r="B221" s="131" t="s">
        <v>172</v>
      </c>
      <c r="C221" s="116">
        <v>10</v>
      </c>
      <c r="D221" s="122">
        <v>5</v>
      </c>
      <c r="E221" s="118">
        <v>3000</v>
      </c>
      <c r="F221" s="117">
        <v>12047.7</v>
      </c>
      <c r="G221" s="118">
        <v>3000</v>
      </c>
      <c r="H221" s="120">
        <v>17.28</v>
      </c>
      <c r="I221" s="137">
        <v>18.64</v>
      </c>
      <c r="J221" s="120">
        <v>20.399999999999999</v>
      </c>
    </row>
    <row r="222" spans="1:10" x14ac:dyDescent="0.2">
      <c r="A222" s="16">
        <v>182</v>
      </c>
      <c r="B222" s="131" t="s">
        <v>173</v>
      </c>
      <c r="C222" s="122">
        <v>11</v>
      </c>
      <c r="D222" s="122">
        <v>9</v>
      </c>
      <c r="E222" s="117">
        <v>10000</v>
      </c>
      <c r="F222" s="117">
        <v>12367.4</v>
      </c>
      <c r="G222" s="117">
        <v>10000</v>
      </c>
      <c r="H222" s="120">
        <v>17</v>
      </c>
      <c r="I222" s="120">
        <v>23.64</v>
      </c>
      <c r="J222" s="120">
        <v>37.869999999999997</v>
      </c>
    </row>
    <row r="223" spans="1:10" x14ac:dyDescent="0.2">
      <c r="A223" s="16">
        <v>182</v>
      </c>
      <c r="B223" s="131" t="s">
        <v>174</v>
      </c>
      <c r="C223" s="116">
        <v>12</v>
      </c>
      <c r="D223" s="122">
        <v>8</v>
      </c>
      <c r="E223" s="118">
        <v>10000</v>
      </c>
      <c r="F223" s="117">
        <v>14645.2</v>
      </c>
      <c r="G223" s="118">
        <v>10000</v>
      </c>
      <c r="H223" s="120">
        <v>17</v>
      </c>
      <c r="I223" s="137">
        <v>24.63</v>
      </c>
      <c r="J223" s="120">
        <v>34.85</v>
      </c>
    </row>
    <row r="224" spans="1:10" x14ac:dyDescent="0.2">
      <c r="A224" s="16">
        <v>182</v>
      </c>
      <c r="B224" s="138" t="s">
        <v>175</v>
      </c>
      <c r="C224" s="122">
        <v>10</v>
      </c>
      <c r="D224" s="122">
        <v>8</v>
      </c>
      <c r="E224" s="117">
        <v>4000</v>
      </c>
      <c r="F224" s="117">
        <v>11190.9</v>
      </c>
      <c r="G224" s="117">
        <v>4000</v>
      </c>
      <c r="H224" s="120">
        <v>17</v>
      </c>
      <c r="I224" s="120">
        <v>20.34</v>
      </c>
      <c r="J224" s="120">
        <v>22.5</v>
      </c>
    </row>
    <row r="225" spans="1:10" x14ac:dyDescent="0.2">
      <c r="A225" s="16">
        <v>182</v>
      </c>
      <c r="B225" s="139" t="s">
        <v>176</v>
      </c>
      <c r="C225" s="116">
        <v>7</v>
      </c>
      <c r="D225" s="122">
        <v>5</v>
      </c>
      <c r="E225" s="118">
        <v>2000</v>
      </c>
      <c r="F225" s="117">
        <v>6631.7</v>
      </c>
      <c r="G225" s="118">
        <v>2000</v>
      </c>
      <c r="H225" s="120">
        <v>12</v>
      </c>
      <c r="I225" s="137">
        <v>13.33</v>
      </c>
      <c r="J225" s="120">
        <v>14.2</v>
      </c>
    </row>
    <row r="226" spans="1:10" x14ac:dyDescent="0.2">
      <c r="A226" s="16">
        <v>182</v>
      </c>
      <c r="B226" s="138" t="s">
        <v>177</v>
      </c>
      <c r="C226" s="122">
        <v>7</v>
      </c>
      <c r="D226" s="122">
        <v>5</v>
      </c>
      <c r="E226" s="117">
        <v>2000</v>
      </c>
      <c r="F226" s="117">
        <v>4346.3</v>
      </c>
      <c r="G226" s="117">
        <v>2000</v>
      </c>
      <c r="H226" s="120">
        <v>12</v>
      </c>
      <c r="I226" s="120">
        <v>13.33</v>
      </c>
      <c r="J226" s="120">
        <v>13.49</v>
      </c>
    </row>
    <row r="227" spans="1:10" x14ac:dyDescent="0.2">
      <c r="A227" s="16">
        <v>182</v>
      </c>
      <c r="B227" s="139" t="s">
        <v>178</v>
      </c>
      <c r="C227" s="116">
        <v>9</v>
      </c>
      <c r="D227" s="122">
        <v>5</v>
      </c>
      <c r="E227" s="118">
        <v>2000</v>
      </c>
      <c r="F227" s="117">
        <v>8327.9</v>
      </c>
      <c r="G227" s="118">
        <v>2000</v>
      </c>
      <c r="H227" s="120">
        <v>9</v>
      </c>
      <c r="I227" s="137">
        <v>9.66</v>
      </c>
      <c r="J227" s="120">
        <v>10.5</v>
      </c>
    </row>
    <row r="228" spans="1:10" x14ac:dyDescent="0.2">
      <c r="A228" s="16">
        <v>182</v>
      </c>
      <c r="B228" s="138" t="s">
        <v>179</v>
      </c>
      <c r="C228" s="122">
        <v>6</v>
      </c>
      <c r="D228" s="122">
        <v>3</v>
      </c>
      <c r="E228" s="117">
        <v>2000</v>
      </c>
      <c r="F228" s="117">
        <v>6130</v>
      </c>
      <c r="G228" s="117">
        <v>2000</v>
      </c>
      <c r="H228" s="120">
        <v>7.9</v>
      </c>
      <c r="I228" s="120">
        <v>9.34</v>
      </c>
      <c r="J228" s="120">
        <v>9.4</v>
      </c>
    </row>
    <row r="229" spans="1:10" x14ac:dyDescent="0.2">
      <c r="A229" s="94">
        <v>182</v>
      </c>
      <c r="B229" s="100" t="s">
        <v>180</v>
      </c>
      <c r="C229" s="101">
        <v>3</v>
      </c>
      <c r="D229" s="102">
        <v>2</v>
      </c>
      <c r="E229" s="62">
        <v>2000</v>
      </c>
      <c r="F229" s="61">
        <v>3060</v>
      </c>
      <c r="G229" s="62">
        <v>2000</v>
      </c>
      <c r="H229" s="103">
        <v>8.8800000000000008</v>
      </c>
      <c r="I229" s="63">
        <v>9.49</v>
      </c>
      <c r="J229" s="104">
        <v>10.3</v>
      </c>
    </row>
    <row r="230" spans="1:10" x14ac:dyDescent="0.2">
      <c r="A230" s="16">
        <v>189</v>
      </c>
      <c r="B230" s="123" t="s">
        <v>181</v>
      </c>
      <c r="C230" s="125">
        <v>8</v>
      </c>
      <c r="D230" s="124">
        <v>6</v>
      </c>
      <c r="E230" s="127">
        <v>4000</v>
      </c>
      <c r="F230" s="126">
        <v>8748</v>
      </c>
      <c r="G230" s="127">
        <v>4000</v>
      </c>
      <c r="H230" s="129">
        <v>17</v>
      </c>
      <c r="I230" s="136">
        <v>21.49</v>
      </c>
      <c r="J230" s="129">
        <v>22.7</v>
      </c>
    </row>
    <row r="231" spans="1:10" x14ac:dyDescent="0.2">
      <c r="A231" s="16">
        <v>189</v>
      </c>
      <c r="B231" s="139" t="s">
        <v>182</v>
      </c>
      <c r="C231" s="122">
        <v>10</v>
      </c>
      <c r="D231" s="122">
        <v>8</v>
      </c>
      <c r="E231" s="117">
        <v>4000</v>
      </c>
      <c r="F231" s="117">
        <v>10154.1</v>
      </c>
      <c r="G231" s="117">
        <v>4000</v>
      </c>
      <c r="H231" s="120">
        <v>17</v>
      </c>
      <c r="I231" s="120">
        <v>22.29</v>
      </c>
      <c r="J231" s="120">
        <v>24</v>
      </c>
    </row>
    <row r="232" spans="1:10" x14ac:dyDescent="0.2">
      <c r="A232" s="94">
        <v>189</v>
      </c>
      <c r="B232" s="100" t="s">
        <v>183</v>
      </c>
      <c r="C232" s="101">
        <v>6</v>
      </c>
      <c r="D232" s="102">
        <v>4</v>
      </c>
      <c r="E232" s="62">
        <v>2000</v>
      </c>
      <c r="F232" s="61">
        <v>4722.8999999999996</v>
      </c>
      <c r="G232" s="62">
        <v>2000</v>
      </c>
      <c r="H232" s="103">
        <v>8.5</v>
      </c>
      <c r="I232" s="63">
        <v>9.41</v>
      </c>
      <c r="J232" s="104">
        <v>9.7799999999999994</v>
      </c>
    </row>
    <row r="233" spans="1:10" x14ac:dyDescent="0.2">
      <c r="A233" s="16">
        <v>196</v>
      </c>
      <c r="B233" s="131" t="s">
        <v>184</v>
      </c>
      <c r="C233" s="124">
        <v>11</v>
      </c>
      <c r="D233" s="116">
        <v>8</v>
      </c>
      <c r="E233" s="126">
        <v>5000</v>
      </c>
      <c r="F233" s="118">
        <v>12497.9</v>
      </c>
      <c r="G233" s="126">
        <v>5000</v>
      </c>
      <c r="H233" s="119">
        <v>17</v>
      </c>
      <c r="I233" s="129">
        <v>22.12</v>
      </c>
      <c r="J233" s="121">
        <v>28</v>
      </c>
    </row>
    <row r="234" spans="1:10" x14ac:dyDescent="0.2">
      <c r="A234" s="16">
        <v>196</v>
      </c>
      <c r="B234" s="131" t="s">
        <v>185</v>
      </c>
      <c r="C234" s="122">
        <v>11</v>
      </c>
      <c r="D234" s="116">
        <v>9</v>
      </c>
      <c r="E234" s="117">
        <v>7000</v>
      </c>
      <c r="F234" s="118">
        <v>11108.1</v>
      </c>
      <c r="G234" s="117">
        <v>7000</v>
      </c>
      <c r="H234" s="119">
        <v>17</v>
      </c>
      <c r="I234" s="120">
        <v>24.52</v>
      </c>
      <c r="J234" s="121">
        <v>31.5</v>
      </c>
    </row>
    <row r="235" spans="1:10" x14ac:dyDescent="0.2">
      <c r="A235" s="16">
        <v>196</v>
      </c>
      <c r="B235" s="134" t="s">
        <v>186</v>
      </c>
      <c r="C235" s="122">
        <v>11</v>
      </c>
      <c r="D235" s="116">
        <v>9</v>
      </c>
      <c r="E235" s="117">
        <v>5000</v>
      </c>
      <c r="F235" s="118">
        <v>9506.5</v>
      </c>
      <c r="G235" s="117">
        <v>5000</v>
      </c>
      <c r="H235" s="119">
        <v>17</v>
      </c>
      <c r="I235" s="120">
        <v>23.17</v>
      </c>
      <c r="J235" s="121">
        <v>26</v>
      </c>
    </row>
    <row r="236" spans="1:10" x14ac:dyDescent="0.2">
      <c r="A236" s="94">
        <v>196</v>
      </c>
      <c r="B236" s="100" t="s">
        <v>187</v>
      </c>
      <c r="C236" s="101">
        <v>8</v>
      </c>
      <c r="D236" s="102">
        <v>4</v>
      </c>
      <c r="E236" s="62">
        <v>5000</v>
      </c>
      <c r="F236" s="61">
        <v>11549.4</v>
      </c>
      <c r="G236" s="62">
        <v>5000</v>
      </c>
      <c r="H236" s="103">
        <v>17</v>
      </c>
      <c r="I236" s="63">
        <v>19.46</v>
      </c>
      <c r="J236" s="104">
        <v>24</v>
      </c>
    </row>
    <row r="237" spans="1:10" x14ac:dyDescent="0.2">
      <c r="A237" s="94">
        <v>245</v>
      </c>
      <c r="B237" s="100" t="s">
        <v>188</v>
      </c>
      <c r="C237" s="101">
        <v>11</v>
      </c>
      <c r="D237" s="102">
        <v>7</v>
      </c>
      <c r="E237" s="62">
        <v>4500</v>
      </c>
      <c r="F237" s="61">
        <v>14476.4</v>
      </c>
      <c r="G237" s="62">
        <v>4500</v>
      </c>
      <c r="H237" s="103">
        <v>26</v>
      </c>
      <c r="I237" s="63">
        <v>32.1</v>
      </c>
      <c r="J237" s="104">
        <v>35.5</v>
      </c>
    </row>
    <row r="238" spans="1:10" x14ac:dyDescent="0.2">
      <c r="A238" s="94">
        <v>252</v>
      </c>
      <c r="B238" s="100" t="s">
        <v>189</v>
      </c>
      <c r="C238" s="101">
        <v>11</v>
      </c>
      <c r="D238" s="102">
        <v>8</v>
      </c>
      <c r="E238" s="62">
        <v>3000</v>
      </c>
      <c r="F238" s="61">
        <v>11683.7</v>
      </c>
      <c r="G238" s="62">
        <v>3000</v>
      </c>
      <c r="H238" s="103">
        <v>26</v>
      </c>
      <c r="I238" s="63">
        <v>28.02</v>
      </c>
      <c r="J238" s="104">
        <v>30</v>
      </c>
    </row>
    <row r="239" spans="1:10" x14ac:dyDescent="0.2">
      <c r="A239" s="94">
        <v>259</v>
      </c>
      <c r="B239" s="100" t="s">
        <v>190</v>
      </c>
      <c r="C239" s="101">
        <v>6</v>
      </c>
      <c r="D239" s="102">
        <v>2</v>
      </c>
      <c r="E239" s="62">
        <v>5100</v>
      </c>
      <c r="F239" s="61">
        <v>7726.6</v>
      </c>
      <c r="G239" s="62">
        <v>5100</v>
      </c>
      <c r="H239" s="103">
        <v>46</v>
      </c>
      <c r="I239" s="63">
        <v>47.12</v>
      </c>
      <c r="J239" s="104">
        <v>48.5</v>
      </c>
    </row>
    <row r="240" spans="1:10" x14ac:dyDescent="0.2">
      <c r="A240" s="16">
        <v>364</v>
      </c>
      <c r="B240" s="123" t="s">
        <v>191</v>
      </c>
      <c r="C240" s="125">
        <v>9</v>
      </c>
      <c r="D240" s="124">
        <v>3</v>
      </c>
      <c r="E240" s="127">
        <v>3500</v>
      </c>
      <c r="F240" s="126">
        <v>6473.8</v>
      </c>
      <c r="G240" s="127">
        <v>3500</v>
      </c>
      <c r="H240" s="129">
        <v>17</v>
      </c>
      <c r="I240" s="136">
        <v>21.25</v>
      </c>
      <c r="J240" s="129">
        <v>34</v>
      </c>
    </row>
    <row r="241" spans="1:10" x14ac:dyDescent="0.2">
      <c r="A241" s="16">
        <v>364</v>
      </c>
      <c r="B241" s="131" t="s">
        <v>192</v>
      </c>
      <c r="C241" s="116">
        <v>8</v>
      </c>
      <c r="D241" s="122">
        <v>4</v>
      </c>
      <c r="E241" s="118">
        <v>3000</v>
      </c>
      <c r="F241" s="117">
        <v>8285</v>
      </c>
      <c r="G241" s="118">
        <v>3000</v>
      </c>
      <c r="H241" s="120">
        <v>17</v>
      </c>
      <c r="I241" s="119">
        <v>19.07</v>
      </c>
      <c r="J241" s="120">
        <v>30</v>
      </c>
    </row>
    <row r="242" spans="1:10" x14ac:dyDescent="0.2">
      <c r="A242" s="16">
        <v>364</v>
      </c>
      <c r="B242" s="131" t="s">
        <v>193</v>
      </c>
      <c r="C242" s="116">
        <v>8</v>
      </c>
      <c r="D242" s="122">
        <v>3</v>
      </c>
      <c r="E242" s="118">
        <v>3000</v>
      </c>
      <c r="F242" s="117">
        <v>7214.9</v>
      </c>
      <c r="G242" s="118">
        <v>3000</v>
      </c>
      <c r="H242" s="120">
        <v>17</v>
      </c>
      <c r="I242" s="137">
        <v>18.47</v>
      </c>
      <c r="J242" s="120">
        <v>25</v>
      </c>
    </row>
    <row r="243" spans="1:10" x14ac:dyDescent="0.2">
      <c r="A243" s="16">
        <v>364</v>
      </c>
      <c r="B243" s="131" t="s">
        <v>194</v>
      </c>
      <c r="C243" s="122">
        <v>9</v>
      </c>
      <c r="D243" s="122">
        <v>6</v>
      </c>
      <c r="E243" s="117">
        <v>3500</v>
      </c>
      <c r="F243" s="117">
        <v>8019.6</v>
      </c>
      <c r="G243" s="117">
        <v>3500</v>
      </c>
      <c r="H243" s="120">
        <v>17</v>
      </c>
      <c r="I243" s="120">
        <v>19.670000000000002</v>
      </c>
      <c r="J243" s="120">
        <v>25</v>
      </c>
    </row>
    <row r="244" spans="1:10" x14ac:dyDescent="0.2">
      <c r="A244" s="16">
        <v>364</v>
      </c>
      <c r="B244" s="131" t="s">
        <v>195</v>
      </c>
      <c r="C244" s="116">
        <v>7</v>
      </c>
      <c r="D244" s="122">
        <v>7</v>
      </c>
      <c r="E244" s="118">
        <v>3500</v>
      </c>
      <c r="F244" s="117">
        <v>5074.6000000000004</v>
      </c>
      <c r="G244" s="118">
        <v>3500</v>
      </c>
      <c r="H244" s="120">
        <v>20</v>
      </c>
      <c r="I244" s="137">
        <v>26.59</v>
      </c>
      <c r="J244" s="120">
        <v>33</v>
      </c>
    </row>
    <row r="245" spans="1:10" x14ac:dyDescent="0.2">
      <c r="A245" s="16">
        <v>364</v>
      </c>
      <c r="B245" s="139" t="s">
        <v>196</v>
      </c>
      <c r="C245" s="122">
        <v>9</v>
      </c>
      <c r="D245" s="122">
        <v>5</v>
      </c>
      <c r="E245" s="117">
        <v>3000</v>
      </c>
      <c r="F245" s="117">
        <v>10738.2</v>
      </c>
      <c r="G245" s="117">
        <v>3000</v>
      </c>
      <c r="H245" s="120">
        <v>17</v>
      </c>
      <c r="I245" s="120">
        <v>20.47</v>
      </c>
      <c r="J245" s="120">
        <v>22</v>
      </c>
    </row>
    <row r="246" spans="1:10" x14ac:dyDescent="0.2">
      <c r="A246" s="16">
        <v>364</v>
      </c>
      <c r="B246" s="139" t="s">
        <v>197</v>
      </c>
      <c r="C246" s="116">
        <v>9</v>
      </c>
      <c r="D246" s="122">
        <v>5</v>
      </c>
      <c r="E246" s="118">
        <v>3000</v>
      </c>
      <c r="F246" s="117">
        <v>12441.7</v>
      </c>
      <c r="G246" s="118">
        <v>3000</v>
      </c>
      <c r="H246" s="120">
        <v>17</v>
      </c>
      <c r="I246" s="137">
        <v>18.23</v>
      </c>
      <c r="J246" s="120">
        <v>20.3</v>
      </c>
    </row>
    <row r="247" spans="1:10" x14ac:dyDescent="0.2">
      <c r="A247" s="16">
        <v>364</v>
      </c>
      <c r="B247" s="139" t="s">
        <v>198</v>
      </c>
      <c r="C247" s="122">
        <v>13</v>
      </c>
      <c r="D247" s="122">
        <v>5</v>
      </c>
      <c r="E247" s="117">
        <v>2000</v>
      </c>
      <c r="F247" s="117">
        <v>11608.4</v>
      </c>
      <c r="G247" s="117">
        <v>2000</v>
      </c>
      <c r="H247" s="120">
        <v>14.5</v>
      </c>
      <c r="I247" s="120">
        <v>15.35</v>
      </c>
      <c r="J247" s="120">
        <v>16</v>
      </c>
    </row>
    <row r="248" spans="1:10" x14ac:dyDescent="0.2">
      <c r="A248" s="16">
        <v>364</v>
      </c>
      <c r="B248" s="139" t="s">
        <v>199</v>
      </c>
      <c r="C248" s="116">
        <v>11</v>
      </c>
      <c r="D248" s="122">
        <v>4</v>
      </c>
      <c r="E248" s="118">
        <v>3000</v>
      </c>
      <c r="F248" s="117">
        <v>11433.4</v>
      </c>
      <c r="G248" s="118">
        <v>3000</v>
      </c>
      <c r="H248" s="120">
        <v>12</v>
      </c>
      <c r="I248" s="137">
        <v>12</v>
      </c>
      <c r="J248" s="120">
        <v>12</v>
      </c>
    </row>
    <row r="249" spans="1:10" x14ac:dyDescent="0.2">
      <c r="A249" s="16">
        <v>364</v>
      </c>
      <c r="B249" s="139" t="s">
        <v>200</v>
      </c>
      <c r="C249" s="122">
        <v>8</v>
      </c>
      <c r="D249" s="122">
        <v>4</v>
      </c>
      <c r="E249" s="117">
        <v>2000</v>
      </c>
      <c r="F249" s="117">
        <v>7659.8</v>
      </c>
      <c r="G249" s="117">
        <v>2000</v>
      </c>
      <c r="H249" s="120">
        <v>12</v>
      </c>
      <c r="I249" s="120">
        <v>12.52</v>
      </c>
      <c r="J249" s="120">
        <v>13</v>
      </c>
    </row>
    <row r="250" spans="1:10" x14ac:dyDescent="0.2">
      <c r="A250" s="16">
        <v>364</v>
      </c>
      <c r="B250" s="139" t="s">
        <v>201</v>
      </c>
      <c r="C250" s="116">
        <v>6</v>
      </c>
      <c r="D250" s="122">
        <v>5</v>
      </c>
      <c r="E250" s="118">
        <v>3000</v>
      </c>
      <c r="F250" s="117">
        <v>6323.6</v>
      </c>
      <c r="G250" s="118">
        <v>3000</v>
      </c>
      <c r="H250" s="120">
        <v>12.5</v>
      </c>
      <c r="I250" s="137">
        <v>14.06</v>
      </c>
      <c r="J250" s="120">
        <v>16</v>
      </c>
    </row>
    <row r="251" spans="1:10" x14ac:dyDescent="0.2">
      <c r="A251" s="16">
        <v>364</v>
      </c>
      <c r="B251" s="139" t="s">
        <v>202</v>
      </c>
      <c r="C251" s="122">
        <v>7</v>
      </c>
      <c r="D251" s="122">
        <v>5</v>
      </c>
      <c r="E251" s="117">
        <v>2000</v>
      </c>
      <c r="F251" s="117">
        <v>3857.2</v>
      </c>
      <c r="G251" s="117">
        <v>2000</v>
      </c>
      <c r="H251" s="120">
        <v>11</v>
      </c>
      <c r="I251" s="137">
        <v>14.66</v>
      </c>
      <c r="J251" s="120">
        <v>16</v>
      </c>
    </row>
    <row r="252" spans="1:10" x14ac:dyDescent="0.2">
      <c r="A252" s="16">
        <v>364</v>
      </c>
      <c r="B252" s="139" t="s">
        <v>203</v>
      </c>
      <c r="C252" s="122">
        <v>7</v>
      </c>
      <c r="D252" s="122">
        <v>5</v>
      </c>
      <c r="E252" s="117">
        <v>2000</v>
      </c>
      <c r="F252" s="117">
        <v>6411</v>
      </c>
      <c r="G252" s="117">
        <v>2000</v>
      </c>
      <c r="H252" s="120">
        <v>13</v>
      </c>
      <c r="I252" s="120">
        <v>14.23</v>
      </c>
      <c r="J252" s="120">
        <v>15</v>
      </c>
    </row>
    <row r="253" spans="1:10" x14ac:dyDescent="0.2">
      <c r="A253" s="16">
        <v>364</v>
      </c>
      <c r="B253" s="139" t="s">
        <v>204</v>
      </c>
      <c r="C253" s="122">
        <v>7</v>
      </c>
      <c r="D253" s="122">
        <v>5</v>
      </c>
      <c r="E253" s="117">
        <v>3000</v>
      </c>
      <c r="F253" s="117">
        <v>6164</v>
      </c>
      <c r="G253" s="117">
        <v>3000</v>
      </c>
      <c r="H253" s="120">
        <v>11.4</v>
      </c>
      <c r="I253" s="120">
        <v>12.54</v>
      </c>
      <c r="J253" s="120">
        <v>13</v>
      </c>
    </row>
    <row r="254" spans="1:10" x14ac:dyDescent="0.2">
      <c r="A254" s="16">
        <v>364</v>
      </c>
      <c r="B254" s="138" t="s">
        <v>205</v>
      </c>
      <c r="C254" s="122">
        <v>6</v>
      </c>
      <c r="D254" s="122">
        <v>5</v>
      </c>
      <c r="E254" s="117">
        <v>3000</v>
      </c>
      <c r="F254" s="117">
        <v>4390</v>
      </c>
      <c r="G254" s="118">
        <v>3000</v>
      </c>
      <c r="H254" s="120">
        <v>13</v>
      </c>
      <c r="I254" s="120">
        <v>14.27</v>
      </c>
      <c r="J254" s="120">
        <v>15</v>
      </c>
    </row>
    <row r="255" spans="1:10" x14ac:dyDescent="0.2">
      <c r="A255" s="16">
        <v>364</v>
      </c>
      <c r="B255" s="139" t="s">
        <v>206</v>
      </c>
      <c r="C255" s="122">
        <v>8</v>
      </c>
      <c r="D255" s="122">
        <v>5</v>
      </c>
      <c r="E255" s="117">
        <v>3000</v>
      </c>
      <c r="F255" s="117">
        <v>6096</v>
      </c>
      <c r="G255" s="117">
        <v>3000</v>
      </c>
      <c r="H255" s="120">
        <v>11</v>
      </c>
      <c r="I255" s="120">
        <v>14.25</v>
      </c>
      <c r="J255" s="120">
        <v>14.9</v>
      </c>
    </row>
    <row r="256" spans="1:10" x14ac:dyDescent="0.2">
      <c r="A256" s="16">
        <v>364</v>
      </c>
      <c r="B256" s="139" t="s">
        <v>207</v>
      </c>
      <c r="C256" s="122">
        <v>8</v>
      </c>
      <c r="D256" s="122">
        <v>8</v>
      </c>
      <c r="E256" s="117">
        <v>3000</v>
      </c>
      <c r="F256" s="117">
        <v>7005.3</v>
      </c>
      <c r="G256" s="117">
        <v>3000</v>
      </c>
      <c r="H256" s="120">
        <v>12.9</v>
      </c>
      <c r="I256" s="120">
        <v>13.79</v>
      </c>
      <c r="J256" s="120">
        <v>14</v>
      </c>
    </row>
    <row r="257" spans="1:10" x14ac:dyDescent="0.2">
      <c r="A257" s="16">
        <v>364</v>
      </c>
      <c r="B257" s="131" t="s">
        <v>208</v>
      </c>
      <c r="C257" s="122">
        <v>8</v>
      </c>
      <c r="D257" s="122">
        <v>8</v>
      </c>
      <c r="E257" s="117">
        <v>3000</v>
      </c>
      <c r="F257" s="117">
        <v>5031.3</v>
      </c>
      <c r="G257" s="117">
        <v>3000</v>
      </c>
      <c r="H257" s="120">
        <v>12.8</v>
      </c>
      <c r="I257" s="120">
        <v>13.38</v>
      </c>
      <c r="J257" s="120">
        <v>13.7</v>
      </c>
    </row>
    <row r="258" spans="1:10" x14ac:dyDescent="0.2">
      <c r="A258" s="16">
        <v>364</v>
      </c>
      <c r="B258" s="131" t="s">
        <v>209</v>
      </c>
      <c r="C258" s="122">
        <v>7</v>
      </c>
      <c r="D258" s="122">
        <v>6</v>
      </c>
      <c r="E258" s="117">
        <v>3000</v>
      </c>
      <c r="F258" s="117">
        <v>3009.4</v>
      </c>
      <c r="G258" s="117">
        <v>3000</v>
      </c>
      <c r="H258" s="120">
        <v>12.9</v>
      </c>
      <c r="I258" s="120">
        <v>13.44</v>
      </c>
      <c r="J258" s="120">
        <v>13.8</v>
      </c>
    </row>
    <row r="259" spans="1:10" x14ac:dyDescent="0.2">
      <c r="A259" s="16">
        <v>364</v>
      </c>
      <c r="B259" s="131" t="s">
        <v>210</v>
      </c>
      <c r="C259" s="122">
        <v>8</v>
      </c>
      <c r="D259" s="122">
        <v>7</v>
      </c>
      <c r="E259" s="117">
        <v>2100</v>
      </c>
      <c r="F259" s="117">
        <v>3773.6</v>
      </c>
      <c r="G259" s="117">
        <v>2100</v>
      </c>
      <c r="H259" s="120">
        <v>12.1</v>
      </c>
      <c r="I259" s="120">
        <v>13.69</v>
      </c>
      <c r="J259" s="120">
        <v>14.3</v>
      </c>
    </row>
    <row r="260" spans="1:10" x14ac:dyDescent="0.2">
      <c r="A260" s="16">
        <v>364</v>
      </c>
      <c r="B260" s="131" t="s">
        <v>211</v>
      </c>
      <c r="C260" s="122">
        <v>7</v>
      </c>
      <c r="D260" s="122">
        <v>6</v>
      </c>
      <c r="E260" s="117">
        <v>2100</v>
      </c>
      <c r="F260" s="117">
        <v>3211</v>
      </c>
      <c r="G260" s="117">
        <v>2100</v>
      </c>
      <c r="H260" s="120">
        <v>12.9</v>
      </c>
      <c r="I260" s="120">
        <v>13.63</v>
      </c>
      <c r="J260" s="120">
        <v>14</v>
      </c>
    </row>
    <row r="261" spans="1:10" x14ac:dyDescent="0.2">
      <c r="A261" s="16">
        <v>364</v>
      </c>
      <c r="B261" s="131" t="s">
        <v>212</v>
      </c>
      <c r="C261" s="122">
        <v>7</v>
      </c>
      <c r="D261" s="122">
        <v>7</v>
      </c>
      <c r="E261" s="117">
        <v>2100</v>
      </c>
      <c r="F261" s="117">
        <v>3143.6</v>
      </c>
      <c r="G261" s="117">
        <v>2100</v>
      </c>
      <c r="H261" s="120">
        <v>13</v>
      </c>
      <c r="I261" s="120">
        <v>14.05</v>
      </c>
      <c r="J261" s="120">
        <v>15.5</v>
      </c>
    </row>
    <row r="262" spans="1:10" x14ac:dyDescent="0.2">
      <c r="A262" s="16">
        <v>364</v>
      </c>
      <c r="B262" s="131" t="s">
        <v>213</v>
      </c>
      <c r="C262" s="122">
        <v>7</v>
      </c>
      <c r="D262" s="122">
        <v>5</v>
      </c>
      <c r="E262" s="117">
        <v>1300</v>
      </c>
      <c r="F262" s="117">
        <v>3312.3</v>
      </c>
      <c r="G262" s="117">
        <v>1300</v>
      </c>
      <c r="H262" s="120">
        <v>12.75</v>
      </c>
      <c r="I262" s="120">
        <v>13.31</v>
      </c>
      <c r="J262" s="120">
        <v>13.9</v>
      </c>
    </row>
    <row r="263" spans="1:10" x14ac:dyDescent="0.2">
      <c r="A263" s="16">
        <v>364</v>
      </c>
      <c r="B263" s="131" t="s">
        <v>214</v>
      </c>
      <c r="C263" s="122">
        <v>8</v>
      </c>
      <c r="D263" s="122">
        <v>7</v>
      </c>
      <c r="E263" s="117">
        <v>1500</v>
      </c>
      <c r="F263" s="117">
        <v>4760.5</v>
      </c>
      <c r="G263" s="117">
        <v>1500</v>
      </c>
      <c r="H263" s="120">
        <v>12.9</v>
      </c>
      <c r="I263" s="120">
        <v>13.2</v>
      </c>
      <c r="J263" s="120">
        <v>13.5</v>
      </c>
    </row>
    <row r="264" spans="1:10" x14ac:dyDescent="0.2">
      <c r="A264" s="16">
        <v>364</v>
      </c>
      <c r="B264" s="139" t="s">
        <v>215</v>
      </c>
      <c r="C264" s="122">
        <v>8</v>
      </c>
      <c r="D264" s="122">
        <v>3</v>
      </c>
      <c r="E264" s="117">
        <v>1500</v>
      </c>
      <c r="F264" s="117">
        <v>3818.5</v>
      </c>
      <c r="G264" s="117">
        <v>1500</v>
      </c>
      <c r="H264" s="120">
        <v>12.75</v>
      </c>
      <c r="I264" s="120">
        <v>12.79</v>
      </c>
      <c r="J264" s="120">
        <v>13</v>
      </c>
    </row>
    <row r="265" spans="1:10" x14ac:dyDescent="0.2">
      <c r="A265" s="16">
        <v>364</v>
      </c>
      <c r="B265" s="139" t="s">
        <v>216</v>
      </c>
      <c r="C265" s="122">
        <v>7</v>
      </c>
      <c r="D265" s="122">
        <v>6</v>
      </c>
      <c r="E265" s="117">
        <v>2000</v>
      </c>
      <c r="F265" s="117">
        <v>5410.3</v>
      </c>
      <c r="G265" s="117">
        <v>2000</v>
      </c>
      <c r="H265" s="120">
        <v>12</v>
      </c>
      <c r="I265" s="120">
        <v>12.74</v>
      </c>
      <c r="J265" s="120">
        <v>12.9</v>
      </c>
    </row>
    <row r="266" spans="1:10" x14ac:dyDescent="0.2">
      <c r="A266" s="16">
        <v>364</v>
      </c>
      <c r="B266" s="139" t="s">
        <v>217</v>
      </c>
      <c r="C266" s="122">
        <v>6</v>
      </c>
      <c r="D266" s="122">
        <v>6</v>
      </c>
      <c r="E266" s="117">
        <v>2000</v>
      </c>
      <c r="F266" s="117">
        <v>2467.9</v>
      </c>
      <c r="G266" s="117">
        <v>2000</v>
      </c>
      <c r="H266" s="120">
        <v>12.45</v>
      </c>
      <c r="I266" s="120">
        <v>13.06</v>
      </c>
      <c r="J266" s="120">
        <v>13.78</v>
      </c>
    </row>
    <row r="267" spans="1:10" x14ac:dyDescent="0.2">
      <c r="A267" s="16">
        <v>364</v>
      </c>
      <c r="B267" s="139" t="s">
        <v>218</v>
      </c>
      <c r="C267" s="122">
        <v>5</v>
      </c>
      <c r="D267" s="122">
        <v>4</v>
      </c>
      <c r="E267" s="117">
        <v>2000</v>
      </c>
      <c r="F267" s="117">
        <v>3642.6</v>
      </c>
      <c r="G267" s="117">
        <v>2000</v>
      </c>
      <c r="H267" s="120">
        <v>12.5</v>
      </c>
      <c r="I267" s="120">
        <v>15.87</v>
      </c>
      <c r="J267" s="120">
        <v>19.899999999999999</v>
      </c>
    </row>
    <row r="268" spans="1:10" x14ac:dyDescent="0.2">
      <c r="A268" s="16">
        <v>364</v>
      </c>
      <c r="B268" s="139" t="s">
        <v>219</v>
      </c>
      <c r="C268" s="122">
        <v>7</v>
      </c>
      <c r="D268" s="122">
        <v>4</v>
      </c>
      <c r="E268" s="117">
        <v>1500</v>
      </c>
      <c r="F268" s="117">
        <v>3808.4</v>
      </c>
      <c r="G268" s="117">
        <v>1500</v>
      </c>
      <c r="H268" s="120">
        <v>12.89</v>
      </c>
      <c r="I268" s="120">
        <v>15.3</v>
      </c>
      <c r="J268" s="120">
        <v>14.62</v>
      </c>
    </row>
    <row r="269" spans="1:10" x14ac:dyDescent="0.2">
      <c r="A269" s="16">
        <v>364</v>
      </c>
      <c r="B269" s="139" t="s">
        <v>220</v>
      </c>
      <c r="C269" s="122">
        <v>7</v>
      </c>
      <c r="D269" s="122">
        <v>5</v>
      </c>
      <c r="E269" s="117">
        <v>1600</v>
      </c>
      <c r="F269" s="117">
        <v>4144.8999999999996</v>
      </c>
      <c r="G269" s="117">
        <v>1600</v>
      </c>
      <c r="H269" s="120">
        <v>12.5</v>
      </c>
      <c r="I269" s="120">
        <v>13.68</v>
      </c>
      <c r="J269" s="120">
        <v>14</v>
      </c>
    </row>
    <row r="270" spans="1:10" x14ac:dyDescent="0.2">
      <c r="A270" s="16">
        <v>364</v>
      </c>
      <c r="B270" s="139" t="s">
        <v>221</v>
      </c>
      <c r="C270" s="122">
        <v>6</v>
      </c>
      <c r="D270" s="122">
        <v>3</v>
      </c>
      <c r="E270" s="117">
        <v>1700</v>
      </c>
      <c r="F270" s="117">
        <v>4390.7</v>
      </c>
      <c r="G270" s="117">
        <v>1700</v>
      </c>
      <c r="H270" s="120">
        <v>11.9</v>
      </c>
      <c r="I270" s="120">
        <v>12.76</v>
      </c>
      <c r="J270" s="120">
        <v>12.89</v>
      </c>
    </row>
    <row r="271" spans="1:10" x14ac:dyDescent="0.2">
      <c r="A271" s="16">
        <v>364</v>
      </c>
      <c r="B271" s="139" t="s">
        <v>222</v>
      </c>
      <c r="C271" s="122">
        <v>7</v>
      </c>
      <c r="D271" s="122">
        <v>5</v>
      </c>
      <c r="E271" s="117">
        <v>1800</v>
      </c>
      <c r="F271" s="117">
        <v>6646.8</v>
      </c>
      <c r="G271" s="117">
        <v>1800</v>
      </c>
      <c r="H271" s="120">
        <v>9.4</v>
      </c>
      <c r="I271" s="120">
        <v>10.44</v>
      </c>
      <c r="J271" s="120">
        <v>10.95</v>
      </c>
    </row>
    <row r="272" spans="1:10" x14ac:dyDescent="0.2">
      <c r="A272" s="16">
        <v>364</v>
      </c>
      <c r="B272" s="139" t="s">
        <v>223</v>
      </c>
      <c r="C272" s="122">
        <v>5</v>
      </c>
      <c r="D272" s="122">
        <v>5</v>
      </c>
      <c r="E272" s="117">
        <v>2000</v>
      </c>
      <c r="F272" s="117">
        <v>5450</v>
      </c>
      <c r="G272" s="117">
        <v>2000</v>
      </c>
      <c r="H272" s="120">
        <v>9.4</v>
      </c>
      <c r="I272" s="120">
        <v>10.43</v>
      </c>
      <c r="J272" s="120">
        <v>11.75</v>
      </c>
    </row>
    <row r="273" spans="1:10" x14ac:dyDescent="0.2">
      <c r="A273" s="16">
        <v>364</v>
      </c>
      <c r="B273" s="139" t="s">
        <v>224</v>
      </c>
      <c r="C273" s="122">
        <v>4</v>
      </c>
      <c r="D273" s="122">
        <v>4</v>
      </c>
      <c r="E273" s="117">
        <v>2000</v>
      </c>
      <c r="F273" s="117">
        <v>3270</v>
      </c>
      <c r="G273" s="117">
        <v>2000</v>
      </c>
      <c r="H273" s="120">
        <v>9.4</v>
      </c>
      <c r="I273" s="120">
        <v>10.62</v>
      </c>
      <c r="J273" s="120">
        <v>10.8</v>
      </c>
    </row>
    <row r="274" spans="1:10" x14ac:dyDescent="0.2">
      <c r="A274" s="94">
        <v>364</v>
      </c>
      <c r="B274" s="100" t="s">
        <v>225</v>
      </c>
      <c r="C274" s="101">
        <v>3</v>
      </c>
      <c r="D274" s="102">
        <v>3</v>
      </c>
      <c r="E274" s="62">
        <v>2000</v>
      </c>
      <c r="F274" s="61">
        <v>4030</v>
      </c>
      <c r="G274" s="62">
        <v>2000</v>
      </c>
      <c r="H274" s="103">
        <v>9.8000000000000007</v>
      </c>
      <c r="I274" s="63">
        <v>18.54</v>
      </c>
      <c r="J274" s="104">
        <v>19.8</v>
      </c>
    </row>
  </sheetData>
  <mergeCells count="8">
    <mergeCell ref="H4:J4"/>
    <mergeCell ref="A4:A5"/>
    <mergeCell ref="B4:B5"/>
    <mergeCell ref="C4:C5"/>
    <mergeCell ref="D4:D5"/>
    <mergeCell ref="E4:E5"/>
    <mergeCell ref="F4:F5"/>
    <mergeCell ref="G4:G5"/>
  </mergeCells>
  <phoneticPr fontId="0" type="noConversion"/>
  <pageMargins left="1.8" right="0.5" top="1.59" bottom="0.27" header="0.97" footer="0.19"/>
  <pageSetup orientation="landscape" horizontalDpi="300" verticalDpi="300" r:id="rId1"/>
  <headerFooter alignWithMargins="0">
    <oddHeader xml:space="preserve">&amp;C&amp;"LitMtavrPS,Regular"&amp;12 4.6. &amp;"Arial,Regular"Auctions of Treasury Bills
&amp;10(Thous. of GEL)&amp;"LitMtavrPS,Regular"
&amp;R
continued          .
</oddHeader>
  </headerFooter>
  <rowBreaks count="1" manualBreakCount="1">
    <brk id="26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7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" sqref="A4:A5"/>
    </sheetView>
  </sheetViews>
  <sheetFormatPr defaultColWidth="9.140625" defaultRowHeight="12.75" x14ac:dyDescent="0.2"/>
  <cols>
    <col min="1" max="1" width="11.5703125" style="141" customWidth="1"/>
    <col min="2" max="2" width="17.85546875" style="141" customWidth="1"/>
    <col min="3" max="3" width="12" style="141" customWidth="1"/>
    <col min="4" max="4" width="14.140625" style="141" customWidth="1"/>
    <col min="5" max="5" width="11.5703125" style="141" customWidth="1"/>
    <col min="6" max="6" width="11.7109375" style="141" customWidth="1"/>
    <col min="7" max="7" width="12.7109375" style="141" customWidth="1"/>
    <col min="8" max="8" width="13.28515625" style="141" customWidth="1"/>
    <col min="9" max="9" width="12.7109375" style="141" customWidth="1"/>
    <col min="10" max="10" width="13.85546875" style="141" customWidth="1"/>
    <col min="11" max="16384" width="9.140625" style="141"/>
  </cols>
  <sheetData>
    <row r="1" spans="1:10" ht="16.5" x14ac:dyDescent="0.3">
      <c r="A1" s="140" t="s">
        <v>410</v>
      </c>
      <c r="C1" s="142"/>
      <c r="D1" s="142"/>
      <c r="E1" s="142"/>
    </row>
    <row r="2" spans="1:10" x14ac:dyDescent="0.2">
      <c r="C2" s="143"/>
    </row>
    <row r="4" spans="1:10" ht="27.75" customHeight="1" x14ac:dyDescent="0.2">
      <c r="A4" s="262" t="s">
        <v>233</v>
      </c>
      <c r="B4" s="264" t="s">
        <v>0</v>
      </c>
      <c r="C4" s="266" t="s">
        <v>234</v>
      </c>
      <c r="D4" s="266" t="s">
        <v>237</v>
      </c>
      <c r="E4" s="264" t="s">
        <v>227</v>
      </c>
      <c r="F4" s="264" t="s">
        <v>228</v>
      </c>
      <c r="G4" s="264" t="s">
        <v>229</v>
      </c>
      <c r="H4" s="259" t="s">
        <v>226</v>
      </c>
      <c r="I4" s="260"/>
      <c r="J4" s="261"/>
    </row>
    <row r="5" spans="1:10" ht="26.25" customHeight="1" x14ac:dyDescent="0.2">
      <c r="A5" s="263"/>
      <c r="B5" s="265"/>
      <c r="C5" s="267"/>
      <c r="D5" s="267"/>
      <c r="E5" s="265"/>
      <c r="F5" s="265"/>
      <c r="G5" s="265"/>
      <c r="H5" s="18" t="s">
        <v>230</v>
      </c>
      <c r="I5" s="19" t="s">
        <v>231</v>
      </c>
      <c r="J5" s="18" t="s">
        <v>232</v>
      </c>
    </row>
    <row r="6" spans="1:10" ht="12.95" customHeight="1" x14ac:dyDescent="0.2">
      <c r="A6" s="144">
        <v>28</v>
      </c>
      <c r="B6" s="145" t="s">
        <v>373</v>
      </c>
      <c r="C6" s="146" t="s">
        <v>374</v>
      </c>
      <c r="D6" s="147" t="s">
        <v>374</v>
      </c>
      <c r="E6" s="148">
        <v>1000</v>
      </c>
      <c r="F6" s="149">
        <v>1629</v>
      </c>
      <c r="G6" s="148">
        <v>1000</v>
      </c>
      <c r="H6" s="150">
        <v>30</v>
      </c>
      <c r="I6" s="151">
        <v>30</v>
      </c>
      <c r="J6" s="152">
        <v>30</v>
      </c>
    </row>
    <row r="7" spans="1:10" ht="12.95" customHeight="1" x14ac:dyDescent="0.2">
      <c r="A7" s="153">
        <v>28</v>
      </c>
      <c r="B7" s="154" t="s">
        <v>375</v>
      </c>
      <c r="C7" s="156" t="s">
        <v>374</v>
      </c>
      <c r="D7" s="157" t="s">
        <v>374</v>
      </c>
      <c r="E7" s="158">
        <v>1250.5</v>
      </c>
      <c r="F7" s="159">
        <v>4066.5</v>
      </c>
      <c r="G7" s="158">
        <v>1250.5</v>
      </c>
      <c r="H7" s="160">
        <v>19.95</v>
      </c>
      <c r="I7" s="161">
        <v>23.82</v>
      </c>
      <c r="J7" s="162">
        <v>27.99</v>
      </c>
    </row>
    <row r="8" spans="1:10" ht="12.95" customHeight="1" x14ac:dyDescent="0.2">
      <c r="A8" s="153">
        <v>28</v>
      </c>
      <c r="B8" s="163" t="s">
        <v>376</v>
      </c>
      <c r="C8" s="156" t="s">
        <v>374</v>
      </c>
      <c r="D8" s="157" t="s">
        <v>374</v>
      </c>
      <c r="E8" s="158">
        <v>2500</v>
      </c>
      <c r="F8" s="164">
        <v>2518</v>
      </c>
      <c r="G8" s="158">
        <v>2500</v>
      </c>
      <c r="H8" s="160">
        <v>20.979999999999997</v>
      </c>
      <c r="I8" s="161">
        <v>30.19</v>
      </c>
      <c r="J8" s="162">
        <v>48</v>
      </c>
    </row>
    <row r="9" spans="1:10" ht="12.95" customHeight="1" x14ac:dyDescent="0.2">
      <c r="A9" s="153">
        <v>91</v>
      </c>
      <c r="B9" s="163" t="s">
        <v>383</v>
      </c>
      <c r="C9" s="156" t="s">
        <v>374</v>
      </c>
      <c r="D9" s="157" t="s">
        <v>374</v>
      </c>
      <c r="E9" s="158">
        <v>1000</v>
      </c>
      <c r="F9" s="164">
        <v>1289</v>
      </c>
      <c r="G9" s="158">
        <v>1000</v>
      </c>
      <c r="H9" s="160">
        <v>26.35</v>
      </c>
      <c r="I9" s="162">
        <v>36.270000000000003</v>
      </c>
      <c r="J9" s="162">
        <v>48</v>
      </c>
    </row>
    <row r="10" spans="1:10" s="159" customFormat="1" ht="12.95" customHeight="1" x14ac:dyDescent="0.2">
      <c r="A10" s="153">
        <v>28</v>
      </c>
      <c r="B10" s="163" t="s">
        <v>377</v>
      </c>
      <c r="C10" s="156" t="s">
        <v>374</v>
      </c>
      <c r="D10" s="157" t="s">
        <v>374</v>
      </c>
      <c r="E10" s="158">
        <v>2750.5</v>
      </c>
      <c r="F10" s="164">
        <v>4192.5</v>
      </c>
      <c r="G10" s="158">
        <v>2750.5</v>
      </c>
      <c r="H10" s="160">
        <v>28.77</v>
      </c>
      <c r="I10" s="161">
        <v>32.47</v>
      </c>
      <c r="J10" s="162">
        <v>38.85</v>
      </c>
    </row>
    <row r="11" spans="1:10" s="159" customFormat="1" ht="12.95" customHeight="1" x14ac:dyDescent="0.2">
      <c r="A11" s="153">
        <v>91</v>
      </c>
      <c r="B11" s="163" t="s">
        <v>384</v>
      </c>
      <c r="C11" s="156" t="s">
        <v>374</v>
      </c>
      <c r="D11" s="157" t="s">
        <v>374</v>
      </c>
      <c r="E11" s="158">
        <v>1100</v>
      </c>
      <c r="F11" s="164">
        <v>1574</v>
      </c>
      <c r="G11" s="158">
        <v>1100</v>
      </c>
      <c r="H11" s="160">
        <v>27.85</v>
      </c>
      <c r="I11" s="162">
        <v>37.1</v>
      </c>
      <c r="J11" s="162">
        <v>42</v>
      </c>
    </row>
    <row r="12" spans="1:10" s="159" customFormat="1" ht="12.95" customHeight="1" x14ac:dyDescent="0.2">
      <c r="A12" s="153">
        <v>91</v>
      </c>
      <c r="B12" s="163" t="s">
        <v>385</v>
      </c>
      <c r="C12" s="156" t="s">
        <v>374</v>
      </c>
      <c r="D12" s="157" t="s">
        <v>374</v>
      </c>
      <c r="E12" s="158">
        <v>1000</v>
      </c>
      <c r="F12" s="164">
        <v>1278</v>
      </c>
      <c r="G12" s="158">
        <v>1000</v>
      </c>
      <c r="H12" s="160">
        <v>25.97</v>
      </c>
      <c r="I12" s="162">
        <v>47</v>
      </c>
      <c r="J12" s="162">
        <v>59.97</v>
      </c>
    </row>
    <row r="13" spans="1:10" s="159" customFormat="1" ht="12.95" customHeight="1" x14ac:dyDescent="0.2">
      <c r="A13" s="153">
        <v>28</v>
      </c>
      <c r="B13" s="163" t="s">
        <v>378</v>
      </c>
      <c r="C13" s="156" t="s">
        <v>374</v>
      </c>
      <c r="D13" s="157" t="s">
        <v>374</v>
      </c>
      <c r="E13" s="158">
        <v>2900</v>
      </c>
      <c r="F13" s="164">
        <v>3693.8</v>
      </c>
      <c r="G13" s="158">
        <v>2900</v>
      </c>
      <c r="H13" s="160">
        <v>31</v>
      </c>
      <c r="I13" s="161">
        <v>44.51</v>
      </c>
      <c r="J13" s="162">
        <v>52</v>
      </c>
    </row>
    <row r="14" spans="1:10" s="159" customFormat="1" ht="12.95" customHeight="1" x14ac:dyDescent="0.2">
      <c r="A14" s="153">
        <v>91</v>
      </c>
      <c r="B14" s="163" t="s">
        <v>386</v>
      </c>
      <c r="C14" s="156" t="s">
        <v>374</v>
      </c>
      <c r="D14" s="157" t="s">
        <v>374</v>
      </c>
      <c r="E14" s="158">
        <v>800</v>
      </c>
      <c r="F14" s="164">
        <v>416</v>
      </c>
      <c r="G14" s="158">
        <v>416</v>
      </c>
      <c r="H14" s="160">
        <v>39.989999999999995</v>
      </c>
      <c r="I14" s="162">
        <v>44.03</v>
      </c>
      <c r="J14" s="162">
        <v>57.9</v>
      </c>
    </row>
    <row r="15" spans="1:10" s="159" customFormat="1" ht="12.95" customHeight="1" x14ac:dyDescent="0.2">
      <c r="A15" s="153">
        <v>28</v>
      </c>
      <c r="B15" s="163" t="s">
        <v>379</v>
      </c>
      <c r="C15" s="156" t="s">
        <v>374</v>
      </c>
      <c r="D15" s="157" t="s">
        <v>374</v>
      </c>
      <c r="E15" s="158">
        <v>1800</v>
      </c>
      <c r="F15" s="164">
        <v>4370.8</v>
      </c>
      <c r="G15" s="158">
        <v>1800</v>
      </c>
      <c r="H15" s="160">
        <v>31</v>
      </c>
      <c r="I15" s="161">
        <v>35.410000000000004</v>
      </c>
      <c r="J15" s="162">
        <v>36.9</v>
      </c>
    </row>
    <row r="16" spans="1:10" s="159" customFormat="1" ht="12.95" customHeight="1" x14ac:dyDescent="0.2">
      <c r="A16" s="153">
        <v>91</v>
      </c>
      <c r="B16" s="154" t="s">
        <v>411</v>
      </c>
      <c r="C16" s="156" t="s">
        <v>374</v>
      </c>
      <c r="D16" s="157" t="s">
        <v>374</v>
      </c>
      <c r="E16" s="158">
        <v>1200</v>
      </c>
      <c r="F16" s="164">
        <v>2623.2</v>
      </c>
      <c r="G16" s="158">
        <v>1200</v>
      </c>
      <c r="H16" s="160">
        <v>25</v>
      </c>
      <c r="I16" s="162">
        <v>40.47</v>
      </c>
      <c r="J16" s="162">
        <v>44</v>
      </c>
    </row>
    <row r="17" spans="1:10" s="159" customFormat="1" ht="12.95" customHeight="1" x14ac:dyDescent="0.2">
      <c r="A17" s="153">
        <v>28</v>
      </c>
      <c r="B17" s="154" t="s">
        <v>380</v>
      </c>
      <c r="C17" s="156" t="s">
        <v>374</v>
      </c>
      <c r="D17" s="157" t="s">
        <v>374</v>
      </c>
      <c r="E17" s="158">
        <v>2000</v>
      </c>
      <c r="F17" s="164">
        <v>2800.5</v>
      </c>
      <c r="G17" s="158">
        <v>2000</v>
      </c>
      <c r="H17" s="160">
        <v>19.5</v>
      </c>
      <c r="I17" s="161">
        <v>35.809999999999995</v>
      </c>
      <c r="J17" s="162">
        <v>48</v>
      </c>
    </row>
    <row r="18" spans="1:10" s="159" customFormat="1" ht="12.95" customHeight="1" x14ac:dyDescent="0.2">
      <c r="A18" s="159">
        <v>91</v>
      </c>
      <c r="B18" s="165" t="s">
        <v>412</v>
      </c>
      <c r="C18" s="156" t="s">
        <v>374</v>
      </c>
      <c r="D18" s="157" t="s">
        <v>374</v>
      </c>
      <c r="E18" s="158">
        <v>1350</v>
      </c>
      <c r="F18" s="164">
        <v>1686.8</v>
      </c>
      <c r="G18" s="158">
        <v>1350</v>
      </c>
      <c r="H18" s="160">
        <v>35</v>
      </c>
      <c r="I18" s="162">
        <v>43.419999999999995</v>
      </c>
      <c r="J18" s="162">
        <v>49</v>
      </c>
    </row>
    <row r="19" spans="1:10" s="159" customFormat="1" ht="12.95" customHeight="1" x14ac:dyDescent="0.2">
      <c r="A19" s="159">
        <v>91</v>
      </c>
      <c r="B19" s="165" t="s">
        <v>413</v>
      </c>
      <c r="C19" s="156" t="s">
        <v>374</v>
      </c>
      <c r="D19" s="157" t="s">
        <v>374</v>
      </c>
      <c r="E19" s="158">
        <v>1350</v>
      </c>
      <c r="F19" s="166">
        <v>2285</v>
      </c>
      <c r="G19" s="158">
        <v>1350</v>
      </c>
      <c r="H19" s="167">
        <v>36</v>
      </c>
      <c r="I19" s="162">
        <v>42.199999999999996</v>
      </c>
      <c r="J19" s="162">
        <v>43.91</v>
      </c>
    </row>
    <row r="20" spans="1:10" s="159" customFormat="1" ht="12.95" customHeight="1" x14ac:dyDescent="0.2">
      <c r="A20" s="159">
        <v>28</v>
      </c>
      <c r="B20" s="165" t="s">
        <v>381</v>
      </c>
      <c r="C20" s="156" t="s">
        <v>374</v>
      </c>
      <c r="D20" s="157" t="s">
        <v>374</v>
      </c>
      <c r="E20" s="158">
        <v>2200</v>
      </c>
      <c r="F20" s="166">
        <v>3897.3</v>
      </c>
      <c r="G20" s="158">
        <v>2200</v>
      </c>
      <c r="H20" s="167">
        <v>29.5</v>
      </c>
      <c r="I20" s="161">
        <v>34.589999999999996</v>
      </c>
      <c r="J20" s="162">
        <v>39.5</v>
      </c>
    </row>
    <row r="21" spans="1:10" s="159" customFormat="1" ht="12.95" customHeight="1" x14ac:dyDescent="0.2">
      <c r="A21" s="159">
        <v>91</v>
      </c>
      <c r="B21" s="165" t="s">
        <v>414</v>
      </c>
      <c r="C21" s="156" t="s">
        <v>374</v>
      </c>
      <c r="D21" s="157" t="s">
        <v>374</v>
      </c>
      <c r="E21" s="158">
        <v>1300</v>
      </c>
      <c r="F21" s="158">
        <v>1737.8</v>
      </c>
      <c r="G21" s="158">
        <v>1300</v>
      </c>
      <c r="H21" s="167">
        <v>33.839999999999996</v>
      </c>
      <c r="I21" s="162">
        <v>41.29</v>
      </c>
      <c r="J21" s="162">
        <v>43.5</v>
      </c>
    </row>
    <row r="22" spans="1:10" s="159" customFormat="1" ht="12.95" customHeight="1" x14ac:dyDescent="0.2">
      <c r="A22" s="159">
        <v>91</v>
      </c>
      <c r="B22" s="168" t="s">
        <v>415</v>
      </c>
      <c r="C22" s="156" t="s">
        <v>374</v>
      </c>
      <c r="D22" s="157" t="s">
        <v>374</v>
      </c>
      <c r="E22" s="158">
        <v>1000</v>
      </c>
      <c r="F22" s="158">
        <v>2136.6</v>
      </c>
      <c r="G22" s="158">
        <v>1000</v>
      </c>
      <c r="H22" s="167">
        <v>34</v>
      </c>
      <c r="I22" s="162">
        <v>39.129999999999995</v>
      </c>
      <c r="J22" s="162">
        <v>40</v>
      </c>
    </row>
    <row r="23" spans="1:10" s="159" customFormat="1" ht="12.95" customHeight="1" x14ac:dyDescent="0.2">
      <c r="A23" s="159">
        <v>28</v>
      </c>
      <c r="B23" s="165" t="s">
        <v>382</v>
      </c>
      <c r="C23" s="156" t="s">
        <v>374</v>
      </c>
      <c r="D23" s="157" t="s">
        <v>374</v>
      </c>
      <c r="E23" s="158">
        <v>2300</v>
      </c>
      <c r="F23" s="158">
        <v>4876</v>
      </c>
      <c r="G23" s="158">
        <v>2300</v>
      </c>
      <c r="H23" s="167">
        <v>26.840000000000003</v>
      </c>
      <c r="I23" s="161">
        <v>29.189999999999998</v>
      </c>
      <c r="J23" s="162">
        <v>29.9</v>
      </c>
    </row>
    <row r="24" spans="1:10" x14ac:dyDescent="0.2">
      <c r="A24" s="159">
        <v>91</v>
      </c>
      <c r="B24" s="165" t="s">
        <v>416</v>
      </c>
      <c r="C24" s="156" t="s">
        <v>374</v>
      </c>
      <c r="D24" s="157" t="s">
        <v>374</v>
      </c>
      <c r="E24" s="158">
        <v>1000</v>
      </c>
      <c r="F24" s="158">
        <v>2684.5</v>
      </c>
      <c r="G24" s="158">
        <v>1000</v>
      </c>
      <c r="H24" s="167">
        <v>29.5</v>
      </c>
      <c r="I24" s="162">
        <v>31.840000000000003</v>
      </c>
      <c r="J24" s="162">
        <v>32</v>
      </c>
    </row>
    <row r="25" spans="1:10" x14ac:dyDescent="0.2">
      <c r="A25" s="159">
        <v>91</v>
      </c>
      <c r="B25" s="165" t="s">
        <v>417</v>
      </c>
      <c r="C25" s="156" t="s">
        <v>374</v>
      </c>
      <c r="D25" s="157" t="s">
        <v>374</v>
      </c>
      <c r="E25" s="158">
        <v>1300</v>
      </c>
      <c r="F25" s="158">
        <v>3601.2</v>
      </c>
      <c r="G25" s="158">
        <v>1300</v>
      </c>
      <c r="H25" s="162">
        <v>24.5</v>
      </c>
      <c r="I25" s="162">
        <v>29.32</v>
      </c>
      <c r="J25" s="162">
        <v>29.7</v>
      </c>
    </row>
    <row r="26" spans="1:10" x14ac:dyDescent="0.2">
      <c r="A26" s="159">
        <v>91</v>
      </c>
      <c r="B26" s="165" t="s">
        <v>394</v>
      </c>
      <c r="C26" s="156" t="s">
        <v>374</v>
      </c>
      <c r="D26" s="157" t="s">
        <v>374</v>
      </c>
      <c r="E26" s="158">
        <v>2700</v>
      </c>
      <c r="F26" s="158">
        <v>7902.4</v>
      </c>
      <c r="G26" s="158">
        <v>2700</v>
      </c>
      <c r="H26" s="162">
        <v>21.22</v>
      </c>
      <c r="I26" s="162">
        <v>21.88</v>
      </c>
      <c r="J26" s="162">
        <v>22.49</v>
      </c>
    </row>
    <row r="27" spans="1:10" x14ac:dyDescent="0.2">
      <c r="A27" s="159">
        <v>91</v>
      </c>
      <c r="B27" s="165" t="s">
        <v>395</v>
      </c>
      <c r="C27" s="156" t="s">
        <v>374</v>
      </c>
      <c r="D27" s="157" t="s">
        <v>374</v>
      </c>
      <c r="E27" s="158">
        <v>1200</v>
      </c>
      <c r="F27" s="158">
        <v>2607</v>
      </c>
      <c r="G27" s="158">
        <v>1200</v>
      </c>
      <c r="H27" s="162">
        <v>20</v>
      </c>
      <c r="I27" s="162">
        <v>21.48</v>
      </c>
      <c r="J27" s="169">
        <v>22</v>
      </c>
    </row>
    <row r="28" spans="1:10" x14ac:dyDescent="0.2">
      <c r="A28" s="159">
        <v>91</v>
      </c>
      <c r="B28" s="165" t="s">
        <v>396</v>
      </c>
      <c r="C28" s="156" t="s">
        <v>374</v>
      </c>
      <c r="D28" s="157" t="s">
        <v>374</v>
      </c>
      <c r="E28" s="158">
        <v>2200</v>
      </c>
      <c r="F28" s="158">
        <v>4410.5</v>
      </c>
      <c r="G28" s="158">
        <v>2200</v>
      </c>
      <c r="H28" s="162">
        <v>20</v>
      </c>
      <c r="I28" s="162">
        <v>25.7</v>
      </c>
      <c r="J28" s="162">
        <v>29.7</v>
      </c>
    </row>
    <row r="29" spans="1:10" ht="11.45" customHeight="1" x14ac:dyDescent="0.2">
      <c r="A29" s="159">
        <v>91</v>
      </c>
      <c r="B29" s="165" t="s">
        <v>397</v>
      </c>
      <c r="C29" s="156" t="s">
        <v>374</v>
      </c>
      <c r="D29" s="157" t="s">
        <v>374</v>
      </c>
      <c r="E29" s="158">
        <v>3000</v>
      </c>
      <c r="F29" s="158">
        <v>5442.6</v>
      </c>
      <c r="G29" s="158">
        <v>3000</v>
      </c>
      <c r="H29" s="162">
        <v>22</v>
      </c>
      <c r="I29" s="162">
        <v>23.11</v>
      </c>
      <c r="J29" s="162">
        <v>23.5</v>
      </c>
    </row>
    <row r="30" spans="1:10" ht="11.45" customHeight="1" x14ac:dyDescent="0.2">
      <c r="A30" s="159">
        <v>91</v>
      </c>
      <c r="B30" s="165" t="s">
        <v>398</v>
      </c>
      <c r="C30" s="156" t="s">
        <v>374</v>
      </c>
      <c r="D30" s="157" t="s">
        <v>374</v>
      </c>
      <c r="E30" s="158">
        <v>2500</v>
      </c>
      <c r="F30" s="158">
        <v>3742.9</v>
      </c>
      <c r="G30" s="158">
        <v>2500</v>
      </c>
      <c r="H30" s="162">
        <v>21.4</v>
      </c>
      <c r="I30" s="162">
        <v>24.8</v>
      </c>
      <c r="J30" s="162">
        <v>25</v>
      </c>
    </row>
    <row r="31" spans="1:10" ht="11.45" customHeight="1" x14ac:dyDescent="0.2">
      <c r="A31" s="159">
        <v>91</v>
      </c>
      <c r="B31" s="165" t="s">
        <v>399</v>
      </c>
      <c r="C31" s="156" t="s">
        <v>374</v>
      </c>
      <c r="D31" s="157" t="s">
        <v>374</v>
      </c>
      <c r="E31" s="158">
        <v>3000</v>
      </c>
      <c r="F31" s="158">
        <v>3340.2</v>
      </c>
      <c r="G31" s="158">
        <v>3000</v>
      </c>
      <c r="H31" s="162">
        <v>23</v>
      </c>
      <c r="I31" s="162">
        <v>29.909999999999997</v>
      </c>
      <c r="J31" s="162">
        <v>39</v>
      </c>
    </row>
    <row r="32" spans="1:10" ht="11.45" customHeight="1" x14ac:dyDescent="0.2">
      <c r="A32" s="159">
        <v>91</v>
      </c>
      <c r="B32" s="165" t="s">
        <v>400</v>
      </c>
      <c r="C32" s="156" t="s">
        <v>374</v>
      </c>
      <c r="D32" s="157" t="s">
        <v>374</v>
      </c>
      <c r="E32" s="158">
        <v>1000</v>
      </c>
      <c r="F32" s="158">
        <v>1924.5</v>
      </c>
      <c r="G32" s="158">
        <v>1000</v>
      </c>
      <c r="H32" s="162">
        <v>17.990000000000002</v>
      </c>
      <c r="I32" s="162">
        <v>29.459999999999997</v>
      </c>
      <c r="J32" s="162">
        <v>29.49</v>
      </c>
    </row>
    <row r="33" spans="1:10" ht="11.45" customHeight="1" x14ac:dyDescent="0.2">
      <c r="A33" s="159">
        <v>91</v>
      </c>
      <c r="B33" s="165" t="s">
        <v>401</v>
      </c>
      <c r="C33" s="156" t="s">
        <v>374</v>
      </c>
      <c r="D33" s="157" t="s">
        <v>374</v>
      </c>
      <c r="E33" s="158">
        <v>2000</v>
      </c>
      <c r="F33" s="158">
        <v>697</v>
      </c>
      <c r="G33" s="158">
        <v>697</v>
      </c>
      <c r="H33" s="162">
        <v>29.5</v>
      </c>
      <c r="I33" s="162">
        <v>44.64</v>
      </c>
      <c r="J33" s="162">
        <v>48</v>
      </c>
    </row>
    <row r="34" spans="1:10" ht="11.45" customHeight="1" x14ac:dyDescent="0.2">
      <c r="A34" s="159">
        <v>91</v>
      </c>
      <c r="B34" s="165" t="s">
        <v>402</v>
      </c>
      <c r="C34" s="156" t="s">
        <v>374</v>
      </c>
      <c r="D34" s="157" t="s">
        <v>374</v>
      </c>
      <c r="E34" s="158">
        <v>1250</v>
      </c>
      <c r="F34" s="158">
        <v>2540.3000000000002</v>
      </c>
      <c r="G34" s="158">
        <v>1250</v>
      </c>
      <c r="H34" s="162">
        <v>27</v>
      </c>
      <c r="I34" s="162">
        <v>32.769999999999996</v>
      </c>
      <c r="J34" s="162">
        <v>42</v>
      </c>
    </row>
    <row r="35" spans="1:10" s="159" customFormat="1" ht="11.45" customHeight="1" x14ac:dyDescent="0.2">
      <c r="A35" s="159">
        <v>91</v>
      </c>
      <c r="B35" s="165" t="s">
        <v>403</v>
      </c>
      <c r="C35" s="156" t="s">
        <v>374</v>
      </c>
      <c r="D35" s="157" t="s">
        <v>374</v>
      </c>
      <c r="E35" s="158">
        <v>5800</v>
      </c>
      <c r="F35" s="158">
        <v>7405.5</v>
      </c>
      <c r="G35" s="158">
        <v>5800</v>
      </c>
      <c r="H35" s="169">
        <v>28.499999999999996</v>
      </c>
      <c r="I35" s="162">
        <v>29.59</v>
      </c>
      <c r="J35" s="169">
        <v>30</v>
      </c>
    </row>
    <row r="36" spans="1:10" s="159" customFormat="1" ht="11.45" customHeight="1" x14ac:dyDescent="0.2">
      <c r="A36" s="159">
        <v>91</v>
      </c>
      <c r="B36" s="165" t="s">
        <v>404</v>
      </c>
      <c r="C36" s="156" t="s">
        <v>374</v>
      </c>
      <c r="D36" s="157" t="s">
        <v>374</v>
      </c>
      <c r="E36" s="158">
        <v>3000</v>
      </c>
      <c r="F36" s="158">
        <v>1827.7</v>
      </c>
      <c r="G36" s="158">
        <v>1827.7</v>
      </c>
      <c r="H36" s="162">
        <v>29.5</v>
      </c>
      <c r="I36" s="162">
        <v>39.94</v>
      </c>
      <c r="J36" s="162">
        <v>56.999999999999993</v>
      </c>
    </row>
    <row r="37" spans="1:10" s="159" customFormat="1" ht="11.45" customHeight="1" x14ac:dyDescent="0.2">
      <c r="A37" s="159">
        <v>91</v>
      </c>
      <c r="B37" s="165" t="s">
        <v>405</v>
      </c>
      <c r="C37" s="156" t="s">
        <v>374</v>
      </c>
      <c r="D37" s="157" t="s">
        <v>374</v>
      </c>
      <c r="E37" s="158">
        <v>1350</v>
      </c>
      <c r="F37" s="158">
        <v>1350</v>
      </c>
      <c r="G37" s="158">
        <v>1350</v>
      </c>
      <c r="H37" s="167">
        <v>34</v>
      </c>
      <c r="I37" s="162">
        <v>46.760000000000005</v>
      </c>
      <c r="J37" s="162">
        <v>60</v>
      </c>
    </row>
    <row r="38" spans="1:10" s="159" customFormat="1" ht="11.45" customHeight="1" x14ac:dyDescent="0.2">
      <c r="A38" s="159">
        <v>91</v>
      </c>
      <c r="B38" s="165" t="s">
        <v>406</v>
      </c>
      <c r="C38" s="156" t="s">
        <v>374</v>
      </c>
      <c r="D38" s="157" t="s">
        <v>374</v>
      </c>
      <c r="E38" s="158">
        <v>1000</v>
      </c>
      <c r="F38" s="158">
        <v>1926</v>
      </c>
      <c r="G38" s="158">
        <v>1000</v>
      </c>
      <c r="H38" s="167">
        <v>32</v>
      </c>
      <c r="I38" s="162">
        <v>36.85</v>
      </c>
      <c r="J38" s="162">
        <v>39</v>
      </c>
    </row>
    <row r="39" spans="1:10" s="159" customFormat="1" ht="11.45" customHeight="1" x14ac:dyDescent="0.2">
      <c r="A39" s="159">
        <v>91</v>
      </c>
      <c r="B39" s="165" t="s">
        <v>407</v>
      </c>
      <c r="C39" s="156" t="s">
        <v>374</v>
      </c>
      <c r="D39" s="157" t="s">
        <v>374</v>
      </c>
      <c r="E39" s="158">
        <v>1200</v>
      </c>
      <c r="F39" s="158">
        <v>2286.4</v>
      </c>
      <c r="G39" s="158">
        <v>1200</v>
      </c>
      <c r="H39" s="162">
        <v>35</v>
      </c>
      <c r="I39" s="162">
        <v>37.89</v>
      </c>
      <c r="J39" s="162">
        <v>39</v>
      </c>
    </row>
    <row r="40" spans="1:10" s="159" customFormat="1" ht="11.45" customHeight="1" x14ac:dyDescent="0.2">
      <c r="A40" s="159">
        <v>91</v>
      </c>
      <c r="B40" s="165" t="s">
        <v>408</v>
      </c>
      <c r="C40" s="156" t="s">
        <v>374</v>
      </c>
      <c r="D40" s="157" t="s">
        <v>374</v>
      </c>
      <c r="E40" s="158">
        <v>1000</v>
      </c>
      <c r="F40" s="158">
        <v>1150.5999999999999</v>
      </c>
      <c r="G40" s="158">
        <v>1000</v>
      </c>
      <c r="H40" s="162">
        <v>33</v>
      </c>
      <c r="I40" s="162">
        <v>38.17</v>
      </c>
      <c r="J40" s="162">
        <v>41</v>
      </c>
    </row>
    <row r="41" spans="1:10" s="159" customFormat="1" ht="11.45" customHeight="1" x14ac:dyDescent="0.2">
      <c r="A41" s="159">
        <v>91</v>
      </c>
      <c r="B41" s="165" t="s">
        <v>409</v>
      </c>
      <c r="C41" s="156" t="s">
        <v>374</v>
      </c>
      <c r="D41" s="157" t="s">
        <v>374</v>
      </c>
      <c r="E41" s="158">
        <v>1000</v>
      </c>
      <c r="F41" s="158">
        <v>913.7</v>
      </c>
      <c r="G41" s="158">
        <v>913.7</v>
      </c>
      <c r="H41" s="162">
        <v>39</v>
      </c>
      <c r="I41" s="162">
        <v>39.129999999999995</v>
      </c>
      <c r="J41" s="162">
        <v>43</v>
      </c>
    </row>
    <row r="42" spans="1:10" s="159" customFormat="1" ht="11.45" customHeight="1" x14ac:dyDescent="0.2">
      <c r="A42" s="159">
        <v>28</v>
      </c>
      <c r="B42" s="165" t="s">
        <v>10</v>
      </c>
      <c r="C42" s="153">
        <v>8</v>
      </c>
      <c r="D42" s="170">
        <v>4</v>
      </c>
      <c r="E42" s="158">
        <v>500</v>
      </c>
      <c r="F42" s="153">
        <v>962.6</v>
      </c>
      <c r="G42" s="171">
        <v>500</v>
      </c>
      <c r="H42" s="153">
        <v>12.98</v>
      </c>
      <c r="I42" s="153">
        <v>14.76</v>
      </c>
      <c r="J42" s="153">
        <v>15.95</v>
      </c>
    </row>
    <row r="43" spans="1:10" s="159" customFormat="1" ht="11.45" customHeight="1" x14ac:dyDescent="0.2">
      <c r="A43" s="159">
        <v>28</v>
      </c>
      <c r="B43" s="165" t="s">
        <v>11</v>
      </c>
      <c r="C43" s="153">
        <v>6</v>
      </c>
      <c r="D43" s="170">
        <v>4</v>
      </c>
      <c r="E43" s="166">
        <v>700</v>
      </c>
      <c r="F43" s="158">
        <v>1881.6</v>
      </c>
      <c r="G43" s="166">
        <v>700</v>
      </c>
      <c r="H43" s="153">
        <v>12.99</v>
      </c>
      <c r="I43" s="153">
        <v>13.62</v>
      </c>
      <c r="J43" s="153">
        <v>14.24</v>
      </c>
    </row>
    <row r="44" spans="1:10" s="159" customFormat="1" ht="11.45" customHeight="1" x14ac:dyDescent="0.2">
      <c r="A44" s="159">
        <v>91</v>
      </c>
      <c r="B44" s="165" t="s">
        <v>79</v>
      </c>
      <c r="C44" s="172">
        <v>3</v>
      </c>
      <c r="D44" s="173">
        <v>2</v>
      </c>
      <c r="E44" s="174">
        <v>900</v>
      </c>
      <c r="F44" s="158">
        <v>932</v>
      </c>
      <c r="G44" s="166">
        <v>900</v>
      </c>
      <c r="H44" s="161">
        <v>12.99</v>
      </c>
      <c r="I44" s="175">
        <v>15.84</v>
      </c>
      <c r="J44" s="162">
        <v>19.989999999999998</v>
      </c>
    </row>
    <row r="45" spans="1:10" s="159" customFormat="1" ht="11.45" customHeight="1" x14ac:dyDescent="0.2">
      <c r="A45" s="159">
        <v>28</v>
      </c>
      <c r="B45" s="165" t="s">
        <v>12</v>
      </c>
      <c r="C45" s="172">
        <v>5</v>
      </c>
      <c r="D45" s="173">
        <v>1</v>
      </c>
      <c r="E45" s="166">
        <v>500</v>
      </c>
      <c r="F45" s="153">
        <v>1345.7</v>
      </c>
      <c r="G45" s="176">
        <v>500</v>
      </c>
      <c r="H45" s="172">
        <v>11.89</v>
      </c>
      <c r="I45" s="173">
        <v>12.56</v>
      </c>
      <c r="J45" s="153">
        <v>13.99</v>
      </c>
    </row>
    <row r="46" spans="1:10" s="159" customFormat="1" ht="11.45" customHeight="1" x14ac:dyDescent="0.2">
      <c r="A46" s="159">
        <v>91</v>
      </c>
      <c r="B46" s="165" t="s">
        <v>80</v>
      </c>
      <c r="C46" s="153">
        <v>1</v>
      </c>
      <c r="D46" s="170">
        <v>1</v>
      </c>
      <c r="E46" s="176">
        <v>1000</v>
      </c>
      <c r="F46" s="171">
        <v>148</v>
      </c>
      <c r="G46" s="176">
        <v>148</v>
      </c>
      <c r="H46" s="162">
        <v>16</v>
      </c>
      <c r="I46" s="170">
        <v>19.75</v>
      </c>
      <c r="J46" s="162">
        <v>24</v>
      </c>
    </row>
    <row r="47" spans="1:10" s="159" customFormat="1" ht="11.45" customHeight="1" x14ac:dyDescent="0.2">
      <c r="A47" s="159">
        <v>28</v>
      </c>
      <c r="B47" s="165" t="s">
        <v>13</v>
      </c>
      <c r="C47" s="153">
        <v>5</v>
      </c>
      <c r="D47" s="170">
        <v>1</v>
      </c>
      <c r="E47" s="166">
        <v>500</v>
      </c>
      <c r="F47" s="158">
        <v>1133.5999999999999</v>
      </c>
      <c r="G47" s="166">
        <v>500</v>
      </c>
      <c r="H47" s="162">
        <v>12.8</v>
      </c>
      <c r="I47" s="170">
        <v>13.16</v>
      </c>
      <c r="J47" s="153">
        <v>13.89</v>
      </c>
    </row>
    <row r="48" spans="1:10" s="159" customFormat="1" ht="11.45" customHeight="1" x14ac:dyDescent="0.2">
      <c r="A48" s="159">
        <v>28</v>
      </c>
      <c r="B48" s="165" t="s">
        <v>14</v>
      </c>
      <c r="C48" s="172">
        <v>2</v>
      </c>
      <c r="D48" s="173">
        <v>1</v>
      </c>
      <c r="E48" s="166">
        <v>700</v>
      </c>
      <c r="F48" s="171">
        <v>746</v>
      </c>
      <c r="G48" s="166">
        <v>700</v>
      </c>
      <c r="H48" s="172">
        <v>11.85</v>
      </c>
      <c r="I48" s="173">
        <v>12.52</v>
      </c>
      <c r="J48" s="153">
        <v>13.45</v>
      </c>
    </row>
    <row r="49" spans="1:10" s="159" customFormat="1" ht="11.45" customHeight="1" x14ac:dyDescent="0.2">
      <c r="A49" s="159">
        <v>28</v>
      </c>
      <c r="B49" s="165" t="s">
        <v>15</v>
      </c>
      <c r="C49" s="153">
        <v>4</v>
      </c>
      <c r="D49" s="170">
        <v>4</v>
      </c>
      <c r="E49" s="176">
        <v>700</v>
      </c>
      <c r="F49" s="171">
        <v>1081.5999999999999</v>
      </c>
      <c r="G49" s="176">
        <v>700</v>
      </c>
      <c r="H49" s="162">
        <v>12</v>
      </c>
      <c r="I49" s="169">
        <v>12.77</v>
      </c>
      <c r="J49" s="162">
        <v>13.5</v>
      </c>
    </row>
    <row r="50" spans="1:10" s="159" customFormat="1" ht="11.45" customHeight="1" x14ac:dyDescent="0.2">
      <c r="A50" s="159">
        <v>28</v>
      </c>
      <c r="B50" s="165" t="s">
        <v>16</v>
      </c>
      <c r="C50" s="153">
        <v>3</v>
      </c>
      <c r="D50" s="170">
        <v>2</v>
      </c>
      <c r="E50" s="176">
        <v>700</v>
      </c>
      <c r="F50" s="171">
        <v>1200</v>
      </c>
      <c r="G50" s="176">
        <v>700</v>
      </c>
      <c r="H50" s="153">
        <v>11.25</v>
      </c>
      <c r="I50" s="169">
        <v>11.8</v>
      </c>
      <c r="J50" s="153">
        <v>12.45</v>
      </c>
    </row>
    <row r="51" spans="1:10" s="159" customFormat="1" ht="11.45" customHeight="1" x14ac:dyDescent="0.2">
      <c r="A51" s="159">
        <v>28</v>
      </c>
      <c r="B51" s="177" t="s">
        <v>17</v>
      </c>
      <c r="C51" s="153">
        <v>5</v>
      </c>
      <c r="D51" s="170">
        <v>5</v>
      </c>
      <c r="E51" s="176">
        <v>1000</v>
      </c>
      <c r="F51" s="171">
        <v>1140.5999999999999</v>
      </c>
      <c r="G51" s="176">
        <v>1000</v>
      </c>
      <c r="H51" s="153">
        <v>9.9700000000000006</v>
      </c>
      <c r="I51" s="170">
        <v>11.78</v>
      </c>
      <c r="J51" s="153">
        <v>12.75</v>
      </c>
    </row>
    <row r="52" spans="1:10" s="159" customFormat="1" ht="11.45" customHeight="1" x14ac:dyDescent="0.2">
      <c r="A52" s="159">
        <v>28</v>
      </c>
      <c r="B52" s="165" t="s">
        <v>18</v>
      </c>
      <c r="C52" s="153">
        <v>6</v>
      </c>
      <c r="D52" s="170">
        <v>5</v>
      </c>
      <c r="E52" s="176">
        <v>900</v>
      </c>
      <c r="F52" s="171">
        <v>2631</v>
      </c>
      <c r="G52" s="176">
        <v>900</v>
      </c>
      <c r="H52" s="162">
        <v>9.5</v>
      </c>
      <c r="I52" s="169">
        <v>11.01</v>
      </c>
      <c r="J52" s="162">
        <v>12</v>
      </c>
    </row>
    <row r="53" spans="1:10" s="159" customFormat="1" ht="11.45" customHeight="1" x14ac:dyDescent="0.2">
      <c r="A53" s="159">
        <v>28</v>
      </c>
      <c r="B53" s="177" t="s">
        <v>19</v>
      </c>
      <c r="C53" s="153">
        <v>6</v>
      </c>
      <c r="D53" s="170">
        <v>5</v>
      </c>
      <c r="E53" s="178">
        <v>1100</v>
      </c>
      <c r="F53" s="171">
        <v>2640.9</v>
      </c>
      <c r="G53" s="178">
        <v>1100</v>
      </c>
      <c r="H53" s="162">
        <v>9</v>
      </c>
      <c r="I53" s="160">
        <v>9.99</v>
      </c>
      <c r="J53" s="162">
        <v>11</v>
      </c>
    </row>
    <row r="54" spans="1:10" s="159" customFormat="1" ht="11.45" customHeight="1" x14ac:dyDescent="0.2">
      <c r="A54" s="159">
        <v>28</v>
      </c>
      <c r="B54" s="165" t="s">
        <v>20</v>
      </c>
      <c r="C54" s="153">
        <v>4</v>
      </c>
      <c r="D54" s="170">
        <v>3</v>
      </c>
      <c r="E54" s="171">
        <v>1100</v>
      </c>
      <c r="F54" s="171">
        <v>1629</v>
      </c>
      <c r="G54" s="171">
        <v>1100</v>
      </c>
      <c r="H54" s="162">
        <v>9</v>
      </c>
      <c r="I54" s="162">
        <v>9.81</v>
      </c>
      <c r="J54" s="162">
        <v>10.1</v>
      </c>
    </row>
    <row r="55" spans="1:10" s="159" customFormat="1" ht="11.45" customHeight="1" x14ac:dyDescent="0.2">
      <c r="A55" s="159">
        <v>28</v>
      </c>
      <c r="B55" s="179" t="s">
        <v>21</v>
      </c>
      <c r="C55" s="180">
        <v>6</v>
      </c>
      <c r="D55" s="181">
        <v>5</v>
      </c>
      <c r="E55" s="182">
        <v>1300</v>
      </c>
      <c r="F55" s="181">
        <v>1621.5</v>
      </c>
      <c r="G55" s="182">
        <v>1300</v>
      </c>
      <c r="H55" s="183">
        <v>9</v>
      </c>
      <c r="I55" s="180">
        <v>9.6300000000000008</v>
      </c>
      <c r="J55" s="184">
        <v>10.1</v>
      </c>
    </row>
    <row r="56" spans="1:10" s="185" customFormat="1" ht="11.45" customHeight="1" x14ac:dyDescent="0.2">
      <c r="A56" s="159">
        <v>28</v>
      </c>
      <c r="B56" s="155" t="s">
        <v>22</v>
      </c>
      <c r="C56" s="153">
        <v>7</v>
      </c>
      <c r="D56" s="159">
        <v>5</v>
      </c>
      <c r="E56" s="158">
        <v>1300</v>
      </c>
      <c r="F56" s="164">
        <v>2754</v>
      </c>
      <c r="G56" s="158">
        <v>1300</v>
      </c>
      <c r="H56" s="160">
        <v>8.5</v>
      </c>
      <c r="I56" s="161">
        <v>9.74</v>
      </c>
      <c r="J56" s="169">
        <v>10</v>
      </c>
    </row>
    <row r="57" spans="1:10" s="159" customFormat="1" ht="11.45" customHeight="1" x14ac:dyDescent="0.2">
      <c r="A57" s="159">
        <v>91</v>
      </c>
      <c r="B57" s="186" t="s">
        <v>81</v>
      </c>
      <c r="C57" s="153">
        <v>2</v>
      </c>
      <c r="D57" s="159">
        <v>2</v>
      </c>
      <c r="E57" s="187">
        <v>1000</v>
      </c>
      <c r="F57" s="188">
        <v>353.3</v>
      </c>
      <c r="G57" s="187">
        <v>353.3</v>
      </c>
      <c r="H57" s="189">
        <v>9.99</v>
      </c>
      <c r="I57" s="172">
        <v>10.97</v>
      </c>
      <c r="J57" s="173">
        <v>12.5</v>
      </c>
    </row>
    <row r="58" spans="1:10" s="159" customFormat="1" ht="11.45" customHeight="1" x14ac:dyDescent="0.2">
      <c r="A58" s="190">
        <v>28</v>
      </c>
      <c r="B58" s="155" t="s">
        <v>23</v>
      </c>
      <c r="C58" s="191">
        <v>5</v>
      </c>
      <c r="D58" s="172">
        <v>2</v>
      </c>
      <c r="E58" s="166">
        <v>1500</v>
      </c>
      <c r="F58" s="164">
        <v>1603</v>
      </c>
      <c r="G58" s="158">
        <v>1500</v>
      </c>
      <c r="H58" s="160">
        <v>9</v>
      </c>
      <c r="I58" s="161">
        <v>16.39</v>
      </c>
      <c r="J58" s="169">
        <v>24.95</v>
      </c>
    </row>
    <row r="59" spans="1:10" s="159" customFormat="1" ht="11.45" customHeight="1" x14ac:dyDescent="0.2">
      <c r="A59" s="190">
        <v>28</v>
      </c>
      <c r="B59" s="155" t="s">
        <v>24</v>
      </c>
      <c r="C59" s="191">
        <v>5</v>
      </c>
      <c r="D59" s="172">
        <v>2</v>
      </c>
      <c r="E59" s="166">
        <v>900</v>
      </c>
      <c r="F59" s="164">
        <v>2424</v>
      </c>
      <c r="G59" s="158">
        <v>900</v>
      </c>
      <c r="H59" s="160">
        <v>9</v>
      </c>
      <c r="I59" s="161">
        <v>9.7799999999999994</v>
      </c>
      <c r="J59" s="169">
        <v>10.87</v>
      </c>
    </row>
    <row r="60" spans="1:10" s="159" customFormat="1" ht="11.45" customHeight="1" x14ac:dyDescent="0.2">
      <c r="A60" s="190">
        <v>91</v>
      </c>
      <c r="B60" s="155" t="s">
        <v>82</v>
      </c>
      <c r="C60" s="190">
        <v>4</v>
      </c>
      <c r="D60" s="153">
        <v>4</v>
      </c>
      <c r="E60" s="176">
        <v>1000</v>
      </c>
      <c r="F60" s="178">
        <v>1320</v>
      </c>
      <c r="G60" s="171">
        <v>1000</v>
      </c>
      <c r="H60" s="160">
        <v>9.49</v>
      </c>
      <c r="I60" s="153">
        <v>38.630000000000003</v>
      </c>
      <c r="J60" s="169">
        <v>47.8</v>
      </c>
    </row>
    <row r="61" spans="1:10" s="159" customFormat="1" ht="11.45" customHeight="1" x14ac:dyDescent="0.2">
      <c r="A61" s="190">
        <v>28</v>
      </c>
      <c r="B61" s="155" t="s">
        <v>25</v>
      </c>
      <c r="C61" s="191">
        <v>6</v>
      </c>
      <c r="D61" s="172">
        <v>5</v>
      </c>
      <c r="E61" s="166">
        <v>1700</v>
      </c>
      <c r="F61" s="164">
        <v>2371.1</v>
      </c>
      <c r="G61" s="158">
        <v>1700</v>
      </c>
      <c r="H61" s="160">
        <v>10</v>
      </c>
      <c r="I61" s="162">
        <v>16.8</v>
      </c>
      <c r="J61" s="169">
        <v>20.97</v>
      </c>
    </row>
    <row r="62" spans="1:10" s="159" customFormat="1" ht="11.45" customHeight="1" x14ac:dyDescent="0.2">
      <c r="A62" s="190">
        <v>28</v>
      </c>
      <c r="B62" s="155" t="s">
        <v>26</v>
      </c>
      <c r="C62" s="191">
        <v>3</v>
      </c>
      <c r="D62" s="172">
        <v>3</v>
      </c>
      <c r="E62" s="166">
        <v>1100</v>
      </c>
      <c r="F62" s="164">
        <v>650</v>
      </c>
      <c r="G62" s="158">
        <v>650</v>
      </c>
      <c r="H62" s="160">
        <v>23.48</v>
      </c>
      <c r="I62" s="153">
        <v>31.17</v>
      </c>
      <c r="J62" s="169">
        <v>35</v>
      </c>
    </row>
    <row r="63" spans="1:10" s="159" customFormat="1" ht="11.45" customHeight="1" x14ac:dyDescent="0.2">
      <c r="A63" s="190">
        <v>28</v>
      </c>
      <c r="B63" s="155" t="s">
        <v>27</v>
      </c>
      <c r="C63" s="192">
        <v>4</v>
      </c>
      <c r="D63" s="156">
        <v>3</v>
      </c>
      <c r="E63" s="166">
        <v>1700</v>
      </c>
      <c r="F63" s="164">
        <v>1986</v>
      </c>
      <c r="G63" s="158">
        <v>1700</v>
      </c>
      <c r="H63" s="193">
        <v>24</v>
      </c>
      <c r="I63" s="161">
        <v>28.19</v>
      </c>
      <c r="J63" s="175">
        <v>28.94</v>
      </c>
    </row>
    <row r="64" spans="1:10" s="159" customFormat="1" ht="11.45" customHeight="1" x14ac:dyDescent="0.2">
      <c r="A64" s="190">
        <v>28</v>
      </c>
      <c r="B64" s="155" t="s">
        <v>28</v>
      </c>
      <c r="C64" s="192">
        <v>5</v>
      </c>
      <c r="D64" s="156">
        <v>4</v>
      </c>
      <c r="E64" s="166">
        <v>700</v>
      </c>
      <c r="F64" s="164">
        <v>1582</v>
      </c>
      <c r="G64" s="158">
        <v>700</v>
      </c>
      <c r="H64" s="194">
        <v>20.97</v>
      </c>
      <c r="I64" s="195">
        <v>23.68</v>
      </c>
      <c r="J64" s="196">
        <v>23.95</v>
      </c>
    </row>
    <row r="65" spans="1:10" s="159" customFormat="1" ht="11.45" customHeight="1" x14ac:dyDescent="0.2">
      <c r="A65" s="190">
        <v>28</v>
      </c>
      <c r="B65" s="155" t="s">
        <v>29</v>
      </c>
      <c r="C65" s="191">
        <v>4</v>
      </c>
      <c r="D65" s="172">
        <v>4</v>
      </c>
      <c r="E65" s="166">
        <v>900</v>
      </c>
      <c r="F65" s="164">
        <v>1696</v>
      </c>
      <c r="G65" s="158">
        <v>900</v>
      </c>
      <c r="H65" s="193">
        <v>18.989999999999998</v>
      </c>
      <c r="I65" s="161">
        <v>22.63</v>
      </c>
      <c r="J65" s="175">
        <v>23.19</v>
      </c>
    </row>
    <row r="66" spans="1:10" s="159" customFormat="1" ht="11.45" customHeight="1" x14ac:dyDescent="0.2">
      <c r="A66" s="190">
        <v>28</v>
      </c>
      <c r="B66" s="155" t="s">
        <v>33</v>
      </c>
      <c r="C66" s="191">
        <v>6</v>
      </c>
      <c r="D66" s="172">
        <v>4</v>
      </c>
      <c r="E66" s="166">
        <v>1700</v>
      </c>
      <c r="F66" s="164">
        <v>3340</v>
      </c>
      <c r="G66" s="158">
        <v>1700</v>
      </c>
      <c r="H66" s="160">
        <v>14</v>
      </c>
      <c r="I66" s="161">
        <v>16.670000000000002</v>
      </c>
      <c r="J66" s="169">
        <v>18</v>
      </c>
    </row>
    <row r="67" spans="1:10" s="159" customFormat="1" x14ac:dyDescent="0.2">
      <c r="A67" s="190">
        <v>28</v>
      </c>
      <c r="B67" s="155" t="s">
        <v>30</v>
      </c>
      <c r="C67" s="191">
        <v>4</v>
      </c>
      <c r="D67" s="172">
        <v>4</v>
      </c>
      <c r="E67" s="166">
        <v>1200</v>
      </c>
      <c r="F67" s="164">
        <v>1350</v>
      </c>
      <c r="G67" s="158">
        <v>1200</v>
      </c>
      <c r="H67" s="160">
        <v>13.99</v>
      </c>
      <c r="I67" s="162">
        <v>21.4</v>
      </c>
      <c r="J67" s="169">
        <v>28</v>
      </c>
    </row>
    <row r="68" spans="1:10" s="159" customFormat="1" x14ac:dyDescent="0.2">
      <c r="A68" s="190">
        <v>28</v>
      </c>
      <c r="B68" s="165" t="s">
        <v>31</v>
      </c>
      <c r="C68" s="191">
        <v>5</v>
      </c>
      <c r="D68" s="172">
        <v>2</v>
      </c>
      <c r="E68" s="166">
        <v>750</v>
      </c>
      <c r="F68" s="164">
        <v>2049</v>
      </c>
      <c r="G68" s="158">
        <v>750</v>
      </c>
      <c r="H68" s="160">
        <v>18.5</v>
      </c>
      <c r="I68" s="161">
        <v>18.79</v>
      </c>
      <c r="J68" s="169">
        <v>18.98</v>
      </c>
    </row>
    <row r="69" spans="1:10" s="159" customFormat="1" ht="12.95" customHeight="1" x14ac:dyDescent="0.2">
      <c r="A69" s="190">
        <v>28</v>
      </c>
      <c r="B69" s="165" t="s">
        <v>32</v>
      </c>
      <c r="C69" s="191">
        <v>6</v>
      </c>
      <c r="D69" s="172">
        <v>2</v>
      </c>
      <c r="E69" s="166">
        <v>950</v>
      </c>
      <c r="F69" s="164">
        <v>2623.5</v>
      </c>
      <c r="G69" s="158">
        <v>950</v>
      </c>
      <c r="H69" s="160">
        <v>15.45</v>
      </c>
      <c r="I69" s="161">
        <v>16.309999999999999</v>
      </c>
      <c r="J69" s="169">
        <v>16.47</v>
      </c>
    </row>
    <row r="70" spans="1:10" s="159" customFormat="1" ht="12.95" customHeight="1" x14ac:dyDescent="0.2">
      <c r="A70" s="190">
        <v>28</v>
      </c>
      <c r="B70" s="165" t="s">
        <v>34</v>
      </c>
      <c r="C70" s="191">
        <v>5</v>
      </c>
      <c r="D70" s="172">
        <v>4</v>
      </c>
      <c r="E70" s="166">
        <v>1000</v>
      </c>
      <c r="F70" s="164">
        <v>2903</v>
      </c>
      <c r="G70" s="158">
        <v>1000</v>
      </c>
      <c r="H70" s="160">
        <v>14</v>
      </c>
      <c r="I70" s="161">
        <v>15.29</v>
      </c>
      <c r="J70" s="169">
        <v>15.94</v>
      </c>
    </row>
    <row r="71" spans="1:10" s="159" customFormat="1" ht="12.95" customHeight="1" x14ac:dyDescent="0.2">
      <c r="A71" s="190">
        <v>28</v>
      </c>
      <c r="B71" s="165" t="s">
        <v>35</v>
      </c>
      <c r="C71" s="191">
        <v>5</v>
      </c>
      <c r="D71" s="172">
        <v>4</v>
      </c>
      <c r="E71" s="166">
        <v>1300</v>
      </c>
      <c r="F71" s="164">
        <v>2373.9</v>
      </c>
      <c r="G71" s="158">
        <v>1300</v>
      </c>
      <c r="H71" s="160">
        <v>13</v>
      </c>
      <c r="I71" s="161">
        <v>13.62</v>
      </c>
      <c r="J71" s="169">
        <v>19.940000000000001</v>
      </c>
    </row>
    <row r="72" spans="1:10" s="159" customFormat="1" ht="12.95" customHeight="1" x14ac:dyDescent="0.2">
      <c r="A72" s="190">
        <v>28</v>
      </c>
      <c r="B72" s="163" t="s">
        <v>36</v>
      </c>
      <c r="C72" s="191">
        <v>6</v>
      </c>
      <c r="D72" s="172">
        <v>4</v>
      </c>
      <c r="E72" s="166">
        <v>1700</v>
      </c>
      <c r="F72" s="164">
        <v>3529</v>
      </c>
      <c r="G72" s="158">
        <v>1700</v>
      </c>
      <c r="H72" s="160">
        <v>10.1</v>
      </c>
      <c r="I72" s="161">
        <v>11.96</v>
      </c>
      <c r="J72" s="169">
        <v>13.34</v>
      </c>
    </row>
    <row r="73" spans="1:10" s="159" customFormat="1" ht="12.95" customHeight="1" x14ac:dyDescent="0.2">
      <c r="A73" s="190">
        <v>28</v>
      </c>
      <c r="B73" s="163" t="s">
        <v>37</v>
      </c>
      <c r="C73" s="191">
        <v>5</v>
      </c>
      <c r="D73" s="172">
        <v>4</v>
      </c>
      <c r="E73" s="166">
        <v>1100</v>
      </c>
      <c r="F73" s="164">
        <v>2266</v>
      </c>
      <c r="G73" s="158">
        <v>1100</v>
      </c>
      <c r="H73" s="160">
        <v>8.98</v>
      </c>
      <c r="I73" s="161">
        <v>10.71</v>
      </c>
      <c r="J73" s="169">
        <v>12.44</v>
      </c>
    </row>
    <row r="74" spans="1:10" s="159" customFormat="1" ht="12.95" customHeight="1" x14ac:dyDescent="0.2">
      <c r="A74" s="190">
        <v>28</v>
      </c>
      <c r="B74" s="163" t="s">
        <v>38</v>
      </c>
      <c r="C74" s="191">
        <v>3</v>
      </c>
      <c r="D74" s="172">
        <v>1</v>
      </c>
      <c r="E74" s="166">
        <v>1600</v>
      </c>
      <c r="F74" s="164">
        <v>2200</v>
      </c>
      <c r="G74" s="158">
        <v>1600</v>
      </c>
      <c r="H74" s="160">
        <v>8</v>
      </c>
      <c r="I74" s="161">
        <v>8.23</v>
      </c>
      <c r="J74" s="169">
        <v>8.5</v>
      </c>
    </row>
    <row r="75" spans="1:10" s="159" customFormat="1" ht="12.95" customHeight="1" x14ac:dyDescent="0.2">
      <c r="A75" s="190">
        <v>91</v>
      </c>
      <c r="B75" s="197" t="s">
        <v>83</v>
      </c>
      <c r="C75" s="190">
        <v>2</v>
      </c>
      <c r="D75" s="153">
        <v>2</v>
      </c>
      <c r="E75" s="198">
        <v>1750</v>
      </c>
      <c r="F75" s="188">
        <v>2375</v>
      </c>
      <c r="G75" s="187">
        <v>1750</v>
      </c>
      <c r="H75" s="189">
        <v>11.49</v>
      </c>
      <c r="I75" s="172">
        <v>22.55</v>
      </c>
      <c r="J75" s="173">
        <v>27.99</v>
      </c>
    </row>
    <row r="76" spans="1:10" s="159" customFormat="1" ht="12.95" customHeight="1" x14ac:dyDescent="0.2">
      <c r="A76" s="190">
        <v>28</v>
      </c>
      <c r="B76" s="163" t="s">
        <v>39</v>
      </c>
      <c r="C76" s="191">
        <v>3</v>
      </c>
      <c r="D76" s="172">
        <v>1</v>
      </c>
      <c r="E76" s="166">
        <v>1650</v>
      </c>
      <c r="F76" s="164">
        <v>3150</v>
      </c>
      <c r="G76" s="158">
        <v>1650</v>
      </c>
      <c r="H76" s="160">
        <v>7.44</v>
      </c>
      <c r="I76" s="161">
        <v>7.72</v>
      </c>
      <c r="J76" s="169">
        <v>8.44</v>
      </c>
    </row>
    <row r="77" spans="1:10" s="159" customFormat="1" ht="12.95" customHeight="1" x14ac:dyDescent="0.2">
      <c r="A77" s="190">
        <v>91</v>
      </c>
      <c r="B77" s="163" t="s">
        <v>84</v>
      </c>
      <c r="C77" s="190">
        <v>3</v>
      </c>
      <c r="D77" s="153">
        <v>3</v>
      </c>
      <c r="E77" s="176">
        <v>1700</v>
      </c>
      <c r="F77" s="178">
        <v>1800</v>
      </c>
      <c r="G77" s="171">
        <v>1700</v>
      </c>
      <c r="H77" s="160">
        <v>16.100000000000001</v>
      </c>
      <c r="I77" s="153">
        <v>24.98</v>
      </c>
      <c r="J77" s="169">
        <v>29.83</v>
      </c>
    </row>
    <row r="78" spans="1:10" s="159" customFormat="1" ht="12.95" customHeight="1" x14ac:dyDescent="0.2">
      <c r="A78" s="190">
        <v>91</v>
      </c>
      <c r="B78" s="197" t="s">
        <v>85</v>
      </c>
      <c r="C78" s="190">
        <v>2</v>
      </c>
      <c r="D78" s="153">
        <v>2</v>
      </c>
      <c r="E78" s="198">
        <v>1700</v>
      </c>
      <c r="F78" s="188">
        <v>1800</v>
      </c>
      <c r="G78" s="187">
        <v>1700</v>
      </c>
      <c r="H78" s="189">
        <v>28.44</v>
      </c>
      <c r="I78" s="172">
        <v>29.25</v>
      </c>
      <c r="J78" s="173">
        <v>29.83</v>
      </c>
    </row>
    <row r="79" spans="1:10" s="159" customFormat="1" ht="12.95" customHeight="1" x14ac:dyDescent="0.2">
      <c r="A79" s="190">
        <v>28</v>
      </c>
      <c r="B79" s="163" t="s">
        <v>40</v>
      </c>
      <c r="C79" s="190">
        <v>3</v>
      </c>
      <c r="D79" s="153">
        <v>3</v>
      </c>
      <c r="E79" s="166">
        <v>1100</v>
      </c>
      <c r="F79" s="164">
        <v>968</v>
      </c>
      <c r="G79" s="158">
        <v>1100</v>
      </c>
      <c r="H79" s="160">
        <v>6</v>
      </c>
      <c r="I79" s="161">
        <v>19.14</v>
      </c>
      <c r="J79" s="169">
        <v>22.96</v>
      </c>
    </row>
    <row r="80" spans="1:10" s="159" customFormat="1" ht="12.95" customHeight="1" x14ac:dyDescent="0.2">
      <c r="A80" s="190">
        <v>28</v>
      </c>
      <c r="B80" s="199" t="s">
        <v>41</v>
      </c>
      <c r="C80" s="190">
        <v>2</v>
      </c>
      <c r="D80" s="153">
        <v>1</v>
      </c>
      <c r="E80" s="166">
        <v>1000</v>
      </c>
      <c r="F80" s="164">
        <v>1650</v>
      </c>
      <c r="G80" s="158">
        <v>1000</v>
      </c>
      <c r="H80" s="160">
        <v>19.77</v>
      </c>
      <c r="I80" s="161">
        <v>19.77</v>
      </c>
      <c r="J80" s="169">
        <v>19.77</v>
      </c>
    </row>
    <row r="81" spans="1:10" s="159" customFormat="1" ht="12.95" customHeight="1" x14ac:dyDescent="0.2">
      <c r="A81" s="190">
        <v>28</v>
      </c>
      <c r="B81" s="200" t="s">
        <v>42</v>
      </c>
      <c r="C81" s="190">
        <v>6</v>
      </c>
      <c r="D81" s="153">
        <v>4</v>
      </c>
      <c r="E81" s="174">
        <v>1800</v>
      </c>
      <c r="F81" s="201">
        <v>4080</v>
      </c>
      <c r="G81" s="202">
        <v>1800</v>
      </c>
      <c r="H81" s="189">
        <v>13.98</v>
      </c>
      <c r="I81" s="203">
        <v>16.54</v>
      </c>
      <c r="J81" s="204">
        <v>17.440000000000001</v>
      </c>
    </row>
    <row r="82" spans="1:10" s="159" customFormat="1" ht="12.95" customHeight="1" x14ac:dyDescent="0.2">
      <c r="A82" s="190">
        <v>91</v>
      </c>
      <c r="B82" s="163" t="s">
        <v>86</v>
      </c>
      <c r="C82" s="190">
        <v>3</v>
      </c>
      <c r="D82" s="153">
        <v>3</v>
      </c>
      <c r="E82" s="174">
        <v>1500</v>
      </c>
      <c r="F82" s="201">
        <v>1700</v>
      </c>
      <c r="G82" s="202">
        <v>1500</v>
      </c>
      <c r="H82" s="189">
        <v>16.98</v>
      </c>
      <c r="I82" s="203">
        <v>21.28</v>
      </c>
      <c r="J82" s="204">
        <v>29.99</v>
      </c>
    </row>
    <row r="83" spans="1:10" s="159" customFormat="1" ht="12.95" customHeight="1" x14ac:dyDescent="0.2">
      <c r="A83" s="190">
        <v>28</v>
      </c>
      <c r="B83" s="163" t="s">
        <v>43</v>
      </c>
      <c r="C83" s="190">
        <v>4</v>
      </c>
      <c r="D83" s="153">
        <v>4</v>
      </c>
      <c r="E83" s="166">
        <v>1750</v>
      </c>
      <c r="F83" s="164">
        <v>1950</v>
      </c>
      <c r="G83" s="158">
        <v>1750</v>
      </c>
      <c r="H83" s="160">
        <v>16</v>
      </c>
      <c r="I83" s="161">
        <v>18.170000000000002</v>
      </c>
      <c r="J83" s="169">
        <v>20</v>
      </c>
    </row>
    <row r="84" spans="1:10" s="159" customFormat="1" ht="12.95" customHeight="1" x14ac:dyDescent="0.2">
      <c r="A84" s="190">
        <v>91</v>
      </c>
      <c r="B84" s="197" t="s">
        <v>87</v>
      </c>
      <c r="C84" s="190">
        <v>1</v>
      </c>
      <c r="D84" s="153">
        <v>1</v>
      </c>
      <c r="E84" s="198">
        <v>1950</v>
      </c>
      <c r="F84" s="188">
        <v>800</v>
      </c>
      <c r="G84" s="187">
        <v>800</v>
      </c>
      <c r="H84" s="189">
        <v>20.97</v>
      </c>
      <c r="I84" s="172">
        <v>20.97</v>
      </c>
      <c r="J84" s="173">
        <v>20.97</v>
      </c>
    </row>
    <row r="85" spans="1:10" s="159" customFormat="1" ht="12.95" customHeight="1" x14ac:dyDescent="0.2">
      <c r="A85" s="190">
        <v>91</v>
      </c>
      <c r="B85" s="199" t="s">
        <v>88</v>
      </c>
      <c r="C85" s="190">
        <v>1</v>
      </c>
      <c r="D85" s="153">
        <v>1</v>
      </c>
      <c r="E85" s="166">
        <v>1900</v>
      </c>
      <c r="F85" s="164">
        <v>1300</v>
      </c>
      <c r="G85" s="158">
        <v>1300</v>
      </c>
      <c r="H85" s="160">
        <v>29.99</v>
      </c>
      <c r="I85" s="161">
        <v>32.450000000000003</v>
      </c>
      <c r="J85" s="169">
        <v>35.99</v>
      </c>
    </row>
    <row r="86" spans="1:10" s="159" customFormat="1" ht="12.95" customHeight="1" x14ac:dyDescent="0.2">
      <c r="A86" s="190">
        <v>28</v>
      </c>
      <c r="B86" s="199" t="s">
        <v>44</v>
      </c>
      <c r="C86" s="190">
        <v>2</v>
      </c>
      <c r="D86" s="153">
        <v>2</v>
      </c>
      <c r="E86" s="166">
        <v>1800</v>
      </c>
      <c r="F86" s="164">
        <v>980</v>
      </c>
      <c r="G86" s="158">
        <v>980</v>
      </c>
      <c r="H86" s="160">
        <v>21.94</v>
      </c>
      <c r="I86" s="161">
        <v>26.99</v>
      </c>
      <c r="J86" s="169">
        <v>29.39</v>
      </c>
    </row>
    <row r="87" spans="1:10" s="159" customFormat="1" ht="12.95" customHeight="1" x14ac:dyDescent="0.2">
      <c r="A87" s="190">
        <v>28</v>
      </c>
      <c r="B87" s="163" t="s">
        <v>45</v>
      </c>
      <c r="C87" s="190">
        <v>2</v>
      </c>
      <c r="D87" s="153">
        <v>2</v>
      </c>
      <c r="E87" s="166">
        <v>1000</v>
      </c>
      <c r="F87" s="164">
        <v>350</v>
      </c>
      <c r="G87" s="158">
        <v>350</v>
      </c>
      <c r="H87" s="160">
        <v>22.99</v>
      </c>
      <c r="I87" s="161">
        <v>26.82</v>
      </c>
      <c r="J87" s="169">
        <v>32.61</v>
      </c>
    </row>
    <row r="88" spans="1:10" s="159" customFormat="1" ht="12.95" customHeight="1" x14ac:dyDescent="0.2">
      <c r="A88" s="190">
        <v>28</v>
      </c>
      <c r="B88" s="199" t="s">
        <v>46</v>
      </c>
      <c r="C88" s="190">
        <v>1</v>
      </c>
      <c r="D88" s="153">
        <v>1</v>
      </c>
      <c r="E88" s="166">
        <v>1050</v>
      </c>
      <c r="F88" s="164">
        <v>1050</v>
      </c>
      <c r="G88" s="158">
        <v>1050</v>
      </c>
      <c r="H88" s="160">
        <v>28.77</v>
      </c>
      <c r="I88" s="161">
        <v>28.77</v>
      </c>
      <c r="J88" s="169">
        <v>28.77</v>
      </c>
    </row>
    <row r="89" spans="1:10" s="159" customFormat="1" ht="12.95" customHeight="1" x14ac:dyDescent="0.2">
      <c r="A89" s="190">
        <v>28</v>
      </c>
      <c r="B89" s="199" t="s">
        <v>47</v>
      </c>
      <c r="C89" s="190">
        <v>5</v>
      </c>
      <c r="D89" s="153">
        <v>5</v>
      </c>
      <c r="E89" s="166">
        <v>550</v>
      </c>
      <c r="F89" s="164">
        <v>992.3</v>
      </c>
      <c r="G89" s="158">
        <v>550</v>
      </c>
      <c r="H89" s="160">
        <v>22</v>
      </c>
      <c r="I89" s="161">
        <v>26.54</v>
      </c>
      <c r="J89" s="169">
        <v>28.77</v>
      </c>
    </row>
    <row r="90" spans="1:10" s="159" customFormat="1" ht="12.95" customHeight="1" x14ac:dyDescent="0.2">
      <c r="A90" s="190">
        <v>91</v>
      </c>
      <c r="B90" s="200" t="s">
        <v>98</v>
      </c>
      <c r="C90" s="190">
        <v>5</v>
      </c>
      <c r="D90" s="153">
        <v>4</v>
      </c>
      <c r="E90" s="176">
        <v>1700</v>
      </c>
      <c r="F90" s="178">
        <v>2283.5</v>
      </c>
      <c r="G90" s="171">
        <v>1700</v>
      </c>
      <c r="H90" s="160">
        <v>30.97</v>
      </c>
      <c r="I90" s="153">
        <v>40.65</v>
      </c>
      <c r="J90" s="169">
        <v>45</v>
      </c>
    </row>
    <row r="91" spans="1:10" s="159" customFormat="1" ht="12.95" customHeight="1" x14ac:dyDescent="0.2">
      <c r="A91" s="190">
        <v>91</v>
      </c>
      <c r="B91" s="197" t="s">
        <v>89</v>
      </c>
      <c r="C91" s="190">
        <v>4</v>
      </c>
      <c r="D91" s="153">
        <v>4</v>
      </c>
      <c r="E91" s="198">
        <v>1600</v>
      </c>
      <c r="F91" s="188">
        <v>2366.1</v>
      </c>
      <c r="G91" s="187">
        <v>1600</v>
      </c>
      <c r="H91" s="189">
        <v>27.97</v>
      </c>
      <c r="I91" s="172">
        <v>32.28</v>
      </c>
      <c r="J91" s="173">
        <v>35.909999999999997</v>
      </c>
    </row>
    <row r="92" spans="1:10" s="159" customFormat="1" ht="12.95" customHeight="1" x14ac:dyDescent="0.2">
      <c r="A92" s="190">
        <v>28</v>
      </c>
      <c r="B92" s="199" t="s">
        <v>48</v>
      </c>
      <c r="C92" s="190">
        <v>4</v>
      </c>
      <c r="D92" s="153">
        <v>4</v>
      </c>
      <c r="E92" s="166">
        <v>1100</v>
      </c>
      <c r="F92" s="164">
        <v>1389</v>
      </c>
      <c r="G92" s="158">
        <v>1100</v>
      </c>
      <c r="H92" s="160">
        <v>21.99</v>
      </c>
      <c r="I92" s="161">
        <v>28.75</v>
      </c>
      <c r="J92" s="169">
        <v>33.33</v>
      </c>
    </row>
    <row r="93" spans="1:10" s="159" customFormat="1" ht="12.95" customHeight="1" x14ac:dyDescent="0.2">
      <c r="A93" s="190">
        <v>91</v>
      </c>
      <c r="B93" s="200" t="s">
        <v>90</v>
      </c>
      <c r="C93" s="190">
        <v>5</v>
      </c>
      <c r="D93" s="153">
        <v>5</v>
      </c>
      <c r="E93" s="198">
        <v>1000</v>
      </c>
      <c r="F93" s="188">
        <v>1911</v>
      </c>
      <c r="G93" s="187">
        <v>1000</v>
      </c>
      <c r="H93" s="185">
        <v>28.49</v>
      </c>
      <c r="I93" s="172">
        <v>31.41</v>
      </c>
      <c r="J93" s="173">
        <v>33.65</v>
      </c>
    </row>
    <row r="94" spans="1:10" s="159" customFormat="1" ht="12.95" customHeight="1" x14ac:dyDescent="0.2">
      <c r="A94" s="190">
        <v>28</v>
      </c>
      <c r="B94" s="199" t="s">
        <v>49</v>
      </c>
      <c r="C94" s="190">
        <v>3</v>
      </c>
      <c r="D94" s="153">
        <v>3</v>
      </c>
      <c r="E94" s="166">
        <v>1000</v>
      </c>
      <c r="F94" s="164">
        <v>1293</v>
      </c>
      <c r="G94" s="158">
        <v>1000</v>
      </c>
      <c r="H94" s="160">
        <v>27.77</v>
      </c>
      <c r="I94" s="161">
        <v>32.130000000000003</v>
      </c>
      <c r="J94" s="169">
        <v>34.369999999999997</v>
      </c>
    </row>
    <row r="95" spans="1:10" s="159" customFormat="1" ht="12.95" customHeight="1" x14ac:dyDescent="0.2">
      <c r="A95" s="190">
        <v>91</v>
      </c>
      <c r="B95" s="197" t="s">
        <v>91</v>
      </c>
      <c r="C95" s="190">
        <v>5</v>
      </c>
      <c r="D95" s="153">
        <v>5</v>
      </c>
      <c r="E95" s="198">
        <v>1500</v>
      </c>
      <c r="F95" s="188">
        <v>1744.4</v>
      </c>
      <c r="G95" s="187">
        <v>1500</v>
      </c>
      <c r="H95" s="189">
        <v>26</v>
      </c>
      <c r="I95" s="172">
        <v>41.44</v>
      </c>
      <c r="J95" s="173">
        <v>45.99</v>
      </c>
    </row>
    <row r="96" spans="1:10" s="159" customFormat="1" ht="12.95" customHeight="1" x14ac:dyDescent="0.2">
      <c r="A96" s="190">
        <v>28</v>
      </c>
      <c r="B96" s="197" t="s">
        <v>50</v>
      </c>
      <c r="C96" s="190">
        <v>6</v>
      </c>
      <c r="D96" s="153">
        <v>5</v>
      </c>
      <c r="E96" s="174">
        <v>1500</v>
      </c>
      <c r="F96" s="201">
        <v>3213.1</v>
      </c>
      <c r="G96" s="202">
        <v>1500</v>
      </c>
      <c r="H96" s="189">
        <v>20.27</v>
      </c>
      <c r="I96" s="203">
        <v>27.95</v>
      </c>
      <c r="J96" s="204">
        <v>30.99</v>
      </c>
    </row>
    <row r="97" spans="1:10" s="159" customFormat="1" ht="12.95" customHeight="1" x14ac:dyDescent="0.2">
      <c r="A97" s="190">
        <v>28</v>
      </c>
      <c r="B97" s="197" t="s">
        <v>51</v>
      </c>
      <c r="C97" s="205">
        <v>6</v>
      </c>
      <c r="D97" s="153">
        <v>2</v>
      </c>
      <c r="E97" s="176">
        <v>1500</v>
      </c>
      <c r="F97" s="178">
        <v>3525</v>
      </c>
      <c r="G97" s="171">
        <v>1500</v>
      </c>
      <c r="H97" s="159">
        <v>17.989999999999998</v>
      </c>
      <c r="I97" s="153">
        <v>20.39</v>
      </c>
      <c r="J97" s="170">
        <v>20.99</v>
      </c>
    </row>
    <row r="98" spans="1:10" s="159" customFormat="1" ht="12.95" customHeight="1" x14ac:dyDescent="0.2">
      <c r="A98" s="190">
        <v>91</v>
      </c>
      <c r="B98" s="197" t="s">
        <v>92</v>
      </c>
      <c r="C98" s="190">
        <v>6</v>
      </c>
      <c r="D98" s="153">
        <v>6</v>
      </c>
      <c r="E98" s="176">
        <v>1000</v>
      </c>
      <c r="F98" s="159">
        <v>2302.3000000000002</v>
      </c>
      <c r="G98" s="171">
        <v>1000</v>
      </c>
      <c r="H98" s="159">
        <v>17.77</v>
      </c>
      <c r="I98" s="153">
        <v>21.07</v>
      </c>
      <c r="J98" s="170">
        <v>24.99</v>
      </c>
    </row>
    <row r="99" spans="1:10" s="159" customFormat="1" ht="12.95" customHeight="1" x14ac:dyDescent="0.2">
      <c r="A99" s="190">
        <v>91</v>
      </c>
      <c r="B99" s="197" t="s">
        <v>93</v>
      </c>
      <c r="C99" s="190">
        <v>7</v>
      </c>
      <c r="D99" s="153">
        <v>7</v>
      </c>
      <c r="E99" s="176">
        <v>2000</v>
      </c>
      <c r="F99" s="159">
        <v>3022.5</v>
      </c>
      <c r="G99" s="171">
        <v>2000</v>
      </c>
      <c r="H99" s="159">
        <v>18.05</v>
      </c>
      <c r="I99" s="153">
        <v>21.32</v>
      </c>
      <c r="J99" s="170">
        <v>24.99</v>
      </c>
    </row>
    <row r="100" spans="1:10" s="159" customFormat="1" ht="12.95" customHeight="1" x14ac:dyDescent="0.2">
      <c r="A100" s="190">
        <v>28</v>
      </c>
      <c r="B100" s="197" t="s">
        <v>52</v>
      </c>
      <c r="C100" s="190">
        <v>7</v>
      </c>
      <c r="D100" s="153">
        <v>7</v>
      </c>
      <c r="E100" s="176">
        <v>1500</v>
      </c>
      <c r="F100" s="159">
        <v>1335.5</v>
      </c>
      <c r="G100" s="153">
        <v>1335.5</v>
      </c>
      <c r="H100" s="159">
        <v>16.39</v>
      </c>
      <c r="I100" s="153">
        <v>20.55</v>
      </c>
      <c r="J100" s="170">
        <v>29.93</v>
      </c>
    </row>
    <row r="101" spans="1:10" s="159" customFormat="1" ht="12.95" customHeight="1" x14ac:dyDescent="0.2">
      <c r="A101" s="190">
        <v>91</v>
      </c>
      <c r="B101" s="197" t="s">
        <v>94</v>
      </c>
      <c r="C101" s="190">
        <v>7</v>
      </c>
      <c r="D101" s="153">
        <v>7</v>
      </c>
      <c r="E101" s="176">
        <v>1750</v>
      </c>
      <c r="F101" s="178">
        <v>1704</v>
      </c>
      <c r="G101" s="171">
        <v>1704</v>
      </c>
      <c r="H101" s="160">
        <v>19</v>
      </c>
      <c r="I101" s="153">
        <v>28.85</v>
      </c>
      <c r="J101" s="169">
        <v>45</v>
      </c>
    </row>
    <row r="102" spans="1:10" s="159" customFormat="1" ht="12.95" customHeight="1" x14ac:dyDescent="0.2">
      <c r="A102" s="190">
        <v>28</v>
      </c>
      <c r="B102" s="200" t="s">
        <v>53</v>
      </c>
      <c r="C102" s="190">
        <v>6</v>
      </c>
      <c r="D102" s="153">
        <v>4</v>
      </c>
      <c r="E102" s="176">
        <v>1000</v>
      </c>
      <c r="F102" s="159">
        <v>2050.5</v>
      </c>
      <c r="G102" s="171">
        <v>1000</v>
      </c>
      <c r="H102" s="159">
        <v>16.25</v>
      </c>
      <c r="I102" s="153">
        <v>22.37</v>
      </c>
      <c r="J102" s="170">
        <v>28.22</v>
      </c>
    </row>
    <row r="103" spans="1:10" s="159" customFormat="1" ht="12.95" customHeight="1" x14ac:dyDescent="0.2">
      <c r="A103" s="190">
        <v>91</v>
      </c>
      <c r="B103" s="200" t="s">
        <v>95</v>
      </c>
      <c r="C103" s="190">
        <v>6</v>
      </c>
      <c r="D103" s="153">
        <v>6</v>
      </c>
      <c r="E103" s="176">
        <v>1750</v>
      </c>
      <c r="F103" s="178">
        <v>1962.3</v>
      </c>
      <c r="G103" s="171">
        <v>1750</v>
      </c>
      <c r="H103" s="160">
        <v>24.04</v>
      </c>
      <c r="I103" s="153">
        <v>40.96</v>
      </c>
      <c r="J103" s="169">
        <v>46</v>
      </c>
    </row>
    <row r="104" spans="1:10" s="159" customFormat="1" ht="12.95" customHeight="1" x14ac:dyDescent="0.2">
      <c r="A104" s="190">
        <v>28</v>
      </c>
      <c r="B104" s="197" t="s">
        <v>54</v>
      </c>
      <c r="C104" s="190">
        <v>5</v>
      </c>
      <c r="D104" s="153">
        <v>3</v>
      </c>
      <c r="E104" s="176">
        <v>1500</v>
      </c>
      <c r="F104" s="159">
        <v>2351.5</v>
      </c>
      <c r="G104" s="171">
        <v>1500</v>
      </c>
      <c r="H104" s="159">
        <v>17.88</v>
      </c>
      <c r="I104" s="153">
        <v>22.16</v>
      </c>
      <c r="J104" s="170">
        <v>24.01</v>
      </c>
    </row>
    <row r="105" spans="1:10" s="159" customFormat="1" ht="12.95" customHeight="1" x14ac:dyDescent="0.2">
      <c r="A105" s="190">
        <v>91</v>
      </c>
      <c r="B105" s="197" t="s">
        <v>96</v>
      </c>
      <c r="C105" s="190">
        <v>5</v>
      </c>
      <c r="D105" s="153">
        <v>5</v>
      </c>
      <c r="E105" s="176">
        <v>1300</v>
      </c>
      <c r="F105" s="178">
        <v>1590</v>
      </c>
      <c r="G105" s="171">
        <v>1300</v>
      </c>
      <c r="H105" s="160">
        <v>22.29</v>
      </c>
      <c r="I105" s="162">
        <v>31.6</v>
      </c>
      <c r="J105" s="169">
        <v>39.99</v>
      </c>
    </row>
    <row r="106" spans="1:10" s="159" customFormat="1" ht="12.95" customHeight="1" x14ac:dyDescent="0.2">
      <c r="A106" s="190">
        <v>91</v>
      </c>
      <c r="B106" s="197" t="s">
        <v>97</v>
      </c>
      <c r="C106" s="190">
        <v>5</v>
      </c>
      <c r="D106" s="153">
        <v>5</v>
      </c>
      <c r="E106" s="176">
        <v>1300</v>
      </c>
      <c r="F106" s="178">
        <v>1220.5999999999999</v>
      </c>
      <c r="G106" s="171">
        <v>1220.5999999999999</v>
      </c>
      <c r="H106" s="160">
        <v>27.29</v>
      </c>
      <c r="I106" s="153">
        <v>24.35</v>
      </c>
      <c r="J106" s="169">
        <v>42.99</v>
      </c>
    </row>
    <row r="107" spans="1:10" s="159" customFormat="1" ht="12.95" customHeight="1" x14ac:dyDescent="0.2">
      <c r="A107" s="190">
        <v>91</v>
      </c>
      <c r="B107" s="197" t="s">
        <v>99</v>
      </c>
      <c r="C107" s="190">
        <v>5</v>
      </c>
      <c r="D107" s="153">
        <v>5</v>
      </c>
      <c r="E107" s="176">
        <v>1200</v>
      </c>
      <c r="F107" s="178">
        <v>2240</v>
      </c>
      <c r="G107" s="171">
        <v>1200</v>
      </c>
      <c r="H107" s="160">
        <v>24</v>
      </c>
      <c r="I107" s="153">
        <v>35.14</v>
      </c>
      <c r="J107" s="169">
        <v>39.99</v>
      </c>
    </row>
    <row r="108" spans="1:10" s="159" customFormat="1" ht="12.95" customHeight="1" x14ac:dyDescent="0.2">
      <c r="A108" s="190">
        <v>91</v>
      </c>
      <c r="B108" s="200" t="s">
        <v>100</v>
      </c>
      <c r="C108" s="190">
        <v>6</v>
      </c>
      <c r="D108" s="153">
        <v>5</v>
      </c>
      <c r="E108" s="176">
        <v>2200</v>
      </c>
      <c r="F108" s="178">
        <v>2565</v>
      </c>
      <c r="G108" s="171">
        <v>2200</v>
      </c>
      <c r="H108" s="160">
        <v>28.9</v>
      </c>
      <c r="I108" s="153">
        <v>41.28</v>
      </c>
      <c r="J108" s="169">
        <v>45</v>
      </c>
    </row>
    <row r="109" spans="1:10" s="159" customFormat="1" ht="12.95" customHeight="1" x14ac:dyDescent="0.2">
      <c r="A109" s="190">
        <v>91</v>
      </c>
      <c r="B109" s="200" t="s">
        <v>101</v>
      </c>
      <c r="C109" s="190">
        <v>2</v>
      </c>
      <c r="D109" s="153">
        <v>2</v>
      </c>
      <c r="E109" s="176">
        <v>1900</v>
      </c>
      <c r="F109" s="178">
        <v>703</v>
      </c>
      <c r="G109" s="171">
        <v>703</v>
      </c>
      <c r="H109" s="160">
        <v>37.770000000000003</v>
      </c>
      <c r="I109" s="153">
        <v>42.86</v>
      </c>
      <c r="J109" s="169">
        <v>58.9</v>
      </c>
    </row>
    <row r="110" spans="1:10" s="159" customFormat="1" ht="12.95" customHeight="1" x14ac:dyDescent="0.2">
      <c r="A110" s="190">
        <v>91</v>
      </c>
      <c r="B110" s="197" t="s">
        <v>102</v>
      </c>
      <c r="C110" s="190">
        <v>4</v>
      </c>
      <c r="D110" s="153">
        <v>4</v>
      </c>
      <c r="E110" s="176">
        <v>1900</v>
      </c>
      <c r="F110" s="178">
        <v>797.2</v>
      </c>
      <c r="G110" s="171">
        <v>797.2</v>
      </c>
      <c r="H110" s="160">
        <v>37.770000000000003</v>
      </c>
      <c r="I110" s="153">
        <v>51.82</v>
      </c>
      <c r="J110" s="169">
        <v>109.9</v>
      </c>
    </row>
    <row r="111" spans="1:10" s="159" customFormat="1" ht="12.95" customHeight="1" x14ac:dyDescent="0.2">
      <c r="A111" s="190">
        <v>7</v>
      </c>
      <c r="B111" s="163" t="s">
        <v>238</v>
      </c>
      <c r="C111" s="190">
        <v>2</v>
      </c>
      <c r="D111" s="153">
        <v>2</v>
      </c>
      <c r="E111" s="176">
        <v>8000</v>
      </c>
      <c r="F111" s="178">
        <v>4232</v>
      </c>
      <c r="G111" s="171">
        <v>4232</v>
      </c>
      <c r="H111" s="160">
        <v>10</v>
      </c>
      <c r="I111" s="162">
        <v>11.77</v>
      </c>
      <c r="J111" s="170">
        <v>390.99</v>
      </c>
    </row>
    <row r="112" spans="1:10" s="159" customFormat="1" ht="12.95" customHeight="1" x14ac:dyDescent="0.2">
      <c r="A112" s="190">
        <v>7</v>
      </c>
      <c r="B112" s="163" t="s">
        <v>1</v>
      </c>
      <c r="C112" s="190">
        <v>5</v>
      </c>
      <c r="D112" s="153">
        <v>2</v>
      </c>
      <c r="E112" s="176">
        <v>4500</v>
      </c>
      <c r="F112" s="178">
        <v>7911.1</v>
      </c>
      <c r="G112" s="171">
        <v>4500</v>
      </c>
      <c r="H112" s="160">
        <v>10</v>
      </c>
      <c r="I112" s="153">
        <v>10.36</v>
      </c>
      <c r="J112" s="169">
        <v>16</v>
      </c>
    </row>
    <row r="113" spans="1:10" s="159" customFormat="1" ht="12.95" customHeight="1" x14ac:dyDescent="0.2">
      <c r="A113" s="190">
        <v>91</v>
      </c>
      <c r="B113" s="197" t="s">
        <v>1</v>
      </c>
      <c r="C113" s="190">
        <v>4</v>
      </c>
      <c r="D113" s="153">
        <v>2</v>
      </c>
      <c r="E113" s="176">
        <v>2200</v>
      </c>
      <c r="F113" s="178">
        <v>658.8</v>
      </c>
      <c r="G113" s="171">
        <v>658.8</v>
      </c>
      <c r="H113" s="160">
        <v>54.99</v>
      </c>
      <c r="I113" s="153">
        <v>93.24</v>
      </c>
      <c r="J113" s="169">
        <v>190.9</v>
      </c>
    </row>
    <row r="114" spans="1:10" s="159" customFormat="1" ht="12.95" customHeight="1" x14ac:dyDescent="0.2">
      <c r="A114" s="190">
        <v>14</v>
      </c>
      <c r="B114" s="163" t="s">
        <v>3</v>
      </c>
      <c r="C114" s="190">
        <v>9</v>
      </c>
      <c r="D114" s="153">
        <v>6</v>
      </c>
      <c r="E114" s="176">
        <v>8000</v>
      </c>
      <c r="F114" s="178">
        <v>9789.7999999999993</v>
      </c>
      <c r="G114" s="171">
        <v>8000</v>
      </c>
      <c r="H114" s="160">
        <v>10</v>
      </c>
      <c r="I114" s="162">
        <v>21.32</v>
      </c>
      <c r="J114" s="169">
        <v>45</v>
      </c>
    </row>
    <row r="115" spans="1:10" s="159" customFormat="1" ht="12.95" customHeight="1" x14ac:dyDescent="0.2">
      <c r="A115" s="190">
        <v>14</v>
      </c>
      <c r="B115" s="163" t="s">
        <v>4</v>
      </c>
      <c r="C115" s="190">
        <v>7</v>
      </c>
      <c r="D115" s="153">
        <v>7</v>
      </c>
      <c r="E115" s="176">
        <v>5000</v>
      </c>
      <c r="F115" s="178">
        <v>3170.7</v>
      </c>
      <c r="G115" s="171">
        <v>3170.7</v>
      </c>
      <c r="H115" s="160">
        <v>19.57</v>
      </c>
      <c r="I115" s="162">
        <v>39.36</v>
      </c>
      <c r="J115" s="169">
        <v>150</v>
      </c>
    </row>
    <row r="116" spans="1:10" s="159" customFormat="1" ht="12.95" customHeight="1" x14ac:dyDescent="0.2">
      <c r="A116" s="190">
        <v>21</v>
      </c>
      <c r="B116" s="163" t="s">
        <v>6</v>
      </c>
      <c r="C116" s="191">
        <v>11</v>
      </c>
      <c r="D116" s="172">
        <v>11</v>
      </c>
      <c r="E116" s="166">
        <v>6000</v>
      </c>
      <c r="F116" s="164">
        <v>6373.1</v>
      </c>
      <c r="G116" s="158">
        <v>6000</v>
      </c>
      <c r="H116" s="160">
        <v>10</v>
      </c>
      <c r="I116" s="161">
        <v>35.99</v>
      </c>
      <c r="J116" s="169">
        <v>116</v>
      </c>
    </row>
    <row r="117" spans="1:10" s="159" customFormat="1" ht="12.95" customHeight="1" x14ac:dyDescent="0.2">
      <c r="A117" s="190">
        <v>21</v>
      </c>
      <c r="B117" s="163" t="s">
        <v>7</v>
      </c>
      <c r="C117" s="191">
        <v>9</v>
      </c>
      <c r="D117" s="172">
        <v>8</v>
      </c>
      <c r="E117" s="166">
        <v>5000</v>
      </c>
      <c r="F117" s="164">
        <v>6648.9</v>
      </c>
      <c r="G117" s="158">
        <v>5000</v>
      </c>
      <c r="H117" s="160">
        <v>29.99</v>
      </c>
      <c r="I117" s="161">
        <v>44.35</v>
      </c>
      <c r="J117" s="169">
        <v>50</v>
      </c>
    </row>
    <row r="118" spans="1:10" s="159" customFormat="1" ht="12.95" customHeight="1" x14ac:dyDescent="0.2">
      <c r="A118" s="190">
        <v>28</v>
      </c>
      <c r="B118" s="197" t="s">
        <v>55</v>
      </c>
      <c r="C118" s="190">
        <v>12</v>
      </c>
      <c r="D118" s="153">
        <v>12</v>
      </c>
      <c r="E118" s="176">
        <v>4000</v>
      </c>
      <c r="F118" s="159">
        <v>3895.7</v>
      </c>
      <c r="G118" s="153">
        <v>3895.7</v>
      </c>
      <c r="H118" s="160">
        <v>10</v>
      </c>
      <c r="I118" s="153">
        <v>52.46</v>
      </c>
      <c r="J118" s="169">
        <v>190</v>
      </c>
    </row>
    <row r="119" spans="1:10" s="159" customFormat="1" ht="12.95" customHeight="1" x14ac:dyDescent="0.2">
      <c r="A119" s="206">
        <v>140</v>
      </c>
      <c r="B119" s="163" t="s">
        <v>55</v>
      </c>
      <c r="C119" s="190">
        <v>8</v>
      </c>
      <c r="D119" s="153">
        <v>6</v>
      </c>
      <c r="E119" s="166">
        <v>1000</v>
      </c>
      <c r="F119" s="164">
        <v>1428.6</v>
      </c>
      <c r="G119" s="158">
        <v>1000</v>
      </c>
      <c r="H119" s="160">
        <v>40.14</v>
      </c>
      <c r="I119" s="161">
        <v>78.13</v>
      </c>
      <c r="J119" s="169">
        <v>84</v>
      </c>
    </row>
    <row r="120" spans="1:10" s="159" customFormat="1" ht="12.95" customHeight="1" x14ac:dyDescent="0.2">
      <c r="A120" s="190">
        <v>14</v>
      </c>
      <c r="B120" s="207" t="s">
        <v>5</v>
      </c>
      <c r="C120" s="208">
        <v>9</v>
      </c>
      <c r="D120" s="180">
        <v>9</v>
      </c>
      <c r="E120" s="209">
        <v>4000</v>
      </c>
      <c r="F120" s="181">
        <v>4367.3999999999996</v>
      </c>
      <c r="G120" s="182">
        <v>4000</v>
      </c>
      <c r="H120" s="183">
        <v>36</v>
      </c>
      <c r="I120" s="180">
        <v>46.51</v>
      </c>
      <c r="J120" s="184">
        <v>77.5</v>
      </c>
    </row>
    <row r="121" spans="1:10" s="159" customFormat="1" ht="15" customHeight="1" x14ac:dyDescent="0.2">
      <c r="A121" s="206">
        <v>140</v>
      </c>
      <c r="B121" s="163" t="s">
        <v>5</v>
      </c>
      <c r="C121" s="190">
        <v>5</v>
      </c>
      <c r="D121" s="153">
        <v>4</v>
      </c>
      <c r="E121" s="166">
        <v>1000</v>
      </c>
      <c r="F121" s="164">
        <v>1282.5999999999999</v>
      </c>
      <c r="G121" s="158">
        <v>1000</v>
      </c>
      <c r="H121" s="160">
        <v>48</v>
      </c>
      <c r="I121" s="161">
        <v>54.84</v>
      </c>
      <c r="J121" s="169">
        <v>84</v>
      </c>
    </row>
    <row r="122" spans="1:10" s="159" customFormat="1" ht="15" customHeight="1" x14ac:dyDescent="0.2">
      <c r="A122" s="190">
        <v>28</v>
      </c>
      <c r="B122" s="197" t="s">
        <v>56</v>
      </c>
      <c r="C122" s="190">
        <v>8</v>
      </c>
      <c r="D122" s="153">
        <v>5</v>
      </c>
      <c r="E122" s="176">
        <v>3000</v>
      </c>
      <c r="F122" s="159">
        <v>5542.6</v>
      </c>
      <c r="G122" s="171">
        <v>3000</v>
      </c>
      <c r="H122" s="160">
        <v>10</v>
      </c>
      <c r="I122" s="162">
        <v>34.5</v>
      </c>
      <c r="J122" s="170">
        <v>44.99</v>
      </c>
    </row>
    <row r="123" spans="1:10" s="159" customFormat="1" ht="15" customHeight="1" x14ac:dyDescent="0.2">
      <c r="A123" s="206">
        <v>140</v>
      </c>
      <c r="B123" s="163" t="s">
        <v>56</v>
      </c>
      <c r="C123" s="190">
        <v>3</v>
      </c>
      <c r="D123" s="153">
        <v>3</v>
      </c>
      <c r="E123" s="166">
        <v>1000</v>
      </c>
      <c r="F123" s="164">
        <v>819</v>
      </c>
      <c r="G123" s="158">
        <v>819</v>
      </c>
      <c r="H123" s="160">
        <v>54.98</v>
      </c>
      <c r="I123" s="161">
        <v>81.400000000000006</v>
      </c>
      <c r="J123" s="169">
        <v>188.88</v>
      </c>
    </row>
    <row r="124" spans="1:10" s="159" customFormat="1" ht="15" customHeight="1" x14ac:dyDescent="0.2">
      <c r="A124" s="190">
        <v>35</v>
      </c>
      <c r="B124" s="163" t="s">
        <v>60</v>
      </c>
      <c r="C124" s="192">
        <v>9</v>
      </c>
      <c r="D124" s="156">
        <v>9</v>
      </c>
      <c r="E124" s="166">
        <v>6500</v>
      </c>
      <c r="F124" s="164">
        <v>5347.8</v>
      </c>
      <c r="G124" s="158">
        <v>5347.8</v>
      </c>
      <c r="H124" s="193">
        <v>10</v>
      </c>
      <c r="I124" s="161">
        <v>52.4</v>
      </c>
      <c r="J124" s="175">
        <v>300.52999999999997</v>
      </c>
    </row>
    <row r="125" spans="1:10" s="159" customFormat="1" ht="15" customHeight="1" x14ac:dyDescent="0.2">
      <c r="A125" s="190">
        <v>42</v>
      </c>
      <c r="B125" s="163" t="s">
        <v>64</v>
      </c>
      <c r="C125" s="192">
        <v>9</v>
      </c>
      <c r="D125" s="156">
        <v>6</v>
      </c>
      <c r="E125" s="166">
        <v>5000</v>
      </c>
      <c r="F125" s="164">
        <v>6010.8</v>
      </c>
      <c r="G125" s="158">
        <v>5000</v>
      </c>
      <c r="H125" s="193">
        <v>36</v>
      </c>
      <c r="I125" s="161">
        <v>49.99</v>
      </c>
      <c r="J125" s="175">
        <v>69.7</v>
      </c>
    </row>
    <row r="126" spans="1:10" s="159" customFormat="1" ht="15" customHeight="1" x14ac:dyDescent="0.2">
      <c r="A126" s="190">
        <v>91</v>
      </c>
      <c r="B126" s="197" t="s">
        <v>103</v>
      </c>
      <c r="C126" s="190">
        <v>8</v>
      </c>
      <c r="D126" s="153">
        <v>4</v>
      </c>
      <c r="E126" s="176">
        <v>1000</v>
      </c>
      <c r="F126" s="178">
        <v>2166.5</v>
      </c>
      <c r="G126" s="171">
        <v>1000</v>
      </c>
      <c r="H126" s="160">
        <v>30</v>
      </c>
      <c r="I126" s="162">
        <v>40</v>
      </c>
      <c r="J126" s="169">
        <v>47</v>
      </c>
    </row>
    <row r="127" spans="1:10" s="159" customFormat="1" ht="15" customHeight="1" x14ac:dyDescent="0.2">
      <c r="A127" s="190">
        <v>91</v>
      </c>
      <c r="B127" s="163" t="s">
        <v>104</v>
      </c>
      <c r="C127" s="190">
        <v>10</v>
      </c>
      <c r="D127" s="153">
        <v>9</v>
      </c>
      <c r="E127" s="166">
        <v>3500</v>
      </c>
      <c r="F127" s="164">
        <v>4746.3999999999996</v>
      </c>
      <c r="G127" s="158">
        <v>3500</v>
      </c>
      <c r="H127" s="160">
        <v>10</v>
      </c>
      <c r="I127" s="161">
        <v>37.56</v>
      </c>
      <c r="J127" s="169">
        <v>52</v>
      </c>
    </row>
    <row r="128" spans="1:10" s="159" customFormat="1" ht="15" customHeight="1" x14ac:dyDescent="0.2">
      <c r="A128" s="190">
        <v>28</v>
      </c>
      <c r="B128" s="197" t="s">
        <v>57</v>
      </c>
      <c r="C128" s="190">
        <v>12</v>
      </c>
      <c r="D128" s="153">
        <v>6</v>
      </c>
      <c r="E128" s="176">
        <v>6000</v>
      </c>
      <c r="F128" s="159">
        <v>8838.7999999999993</v>
      </c>
      <c r="G128" s="171">
        <v>6000</v>
      </c>
      <c r="H128" s="160">
        <v>10</v>
      </c>
      <c r="I128" s="153">
        <v>40.35</v>
      </c>
      <c r="J128" s="169">
        <v>47</v>
      </c>
    </row>
    <row r="129" spans="1:10" s="159" customFormat="1" ht="15" customHeight="1" x14ac:dyDescent="0.2">
      <c r="A129" s="190">
        <v>28</v>
      </c>
      <c r="B129" s="197" t="s">
        <v>58</v>
      </c>
      <c r="C129" s="190">
        <v>9</v>
      </c>
      <c r="D129" s="153">
        <v>7</v>
      </c>
      <c r="E129" s="176">
        <v>9000</v>
      </c>
      <c r="F129" s="159">
        <v>13714.3</v>
      </c>
      <c r="G129" s="171">
        <v>9000</v>
      </c>
      <c r="H129" s="160">
        <v>10</v>
      </c>
      <c r="I129" s="153">
        <v>36.71</v>
      </c>
      <c r="J129" s="169">
        <v>40.35</v>
      </c>
    </row>
    <row r="130" spans="1:10" s="159" customFormat="1" ht="15" customHeight="1" x14ac:dyDescent="0.2">
      <c r="A130" s="190">
        <v>91</v>
      </c>
      <c r="B130" s="163" t="s">
        <v>105</v>
      </c>
      <c r="C130" s="210">
        <v>9</v>
      </c>
      <c r="D130" s="195">
        <v>7</v>
      </c>
      <c r="E130" s="166">
        <v>3500</v>
      </c>
      <c r="F130" s="164">
        <v>7180.2</v>
      </c>
      <c r="G130" s="158">
        <v>3500</v>
      </c>
      <c r="H130" s="193">
        <v>10</v>
      </c>
      <c r="I130" s="161">
        <v>29.9</v>
      </c>
      <c r="J130" s="175">
        <v>46</v>
      </c>
    </row>
    <row r="131" spans="1:10" s="159" customFormat="1" ht="15" customHeight="1" x14ac:dyDescent="0.2">
      <c r="A131" s="206">
        <v>126</v>
      </c>
      <c r="B131" s="211" t="s">
        <v>131</v>
      </c>
      <c r="C131" s="212">
        <v>9</v>
      </c>
      <c r="D131" s="213">
        <v>5</v>
      </c>
      <c r="E131" s="214">
        <v>4000</v>
      </c>
      <c r="F131" s="215">
        <v>4815.5</v>
      </c>
      <c r="G131" s="216">
        <v>4000</v>
      </c>
      <c r="H131" s="217">
        <v>10</v>
      </c>
      <c r="I131" s="218">
        <v>36.89</v>
      </c>
      <c r="J131" s="219">
        <v>39.5</v>
      </c>
    </row>
    <row r="132" spans="1:10" s="221" customFormat="1" ht="15" customHeight="1" x14ac:dyDescent="0.2">
      <c r="A132" s="190">
        <v>63</v>
      </c>
      <c r="B132" s="220" t="s">
        <v>71</v>
      </c>
      <c r="C132" s="190">
        <v>11</v>
      </c>
      <c r="D132" s="153">
        <v>11</v>
      </c>
      <c r="E132" s="166">
        <v>10000</v>
      </c>
      <c r="F132" s="164">
        <v>9986.2000000000007</v>
      </c>
      <c r="G132" s="158">
        <v>9986.2000000000007</v>
      </c>
      <c r="H132" s="160">
        <v>20</v>
      </c>
      <c r="I132" s="162">
        <v>46.91</v>
      </c>
      <c r="J132" s="169">
        <v>245</v>
      </c>
    </row>
    <row r="133" spans="1:10" s="221" customFormat="1" ht="15" customHeight="1" x14ac:dyDescent="0.2">
      <c r="A133" s="190">
        <v>28</v>
      </c>
      <c r="B133" s="197" t="s">
        <v>59</v>
      </c>
      <c r="C133" s="190">
        <v>11</v>
      </c>
      <c r="D133" s="153">
        <v>11</v>
      </c>
      <c r="E133" s="176">
        <v>8000</v>
      </c>
      <c r="F133" s="159">
        <v>7512.9</v>
      </c>
      <c r="G133" s="171">
        <v>7512.9</v>
      </c>
      <c r="H133" s="160">
        <v>30</v>
      </c>
      <c r="I133" s="153">
        <v>84.06</v>
      </c>
      <c r="J133" s="169">
        <v>245</v>
      </c>
    </row>
    <row r="134" spans="1:10" x14ac:dyDescent="0.2">
      <c r="A134" s="190">
        <v>35</v>
      </c>
      <c r="B134" s="163" t="s">
        <v>61</v>
      </c>
      <c r="C134" s="210">
        <v>10</v>
      </c>
      <c r="D134" s="195">
        <v>7</v>
      </c>
      <c r="E134" s="166">
        <v>1600</v>
      </c>
      <c r="F134" s="164">
        <v>2457.1</v>
      </c>
      <c r="G134" s="158">
        <v>1600</v>
      </c>
      <c r="H134" s="193">
        <v>30</v>
      </c>
      <c r="I134" s="161">
        <v>35.96</v>
      </c>
      <c r="J134" s="175">
        <v>46.99</v>
      </c>
    </row>
    <row r="135" spans="1:10" x14ac:dyDescent="0.2">
      <c r="A135" s="190">
        <v>21</v>
      </c>
      <c r="B135" s="163" t="s">
        <v>8</v>
      </c>
      <c r="C135" s="191">
        <v>11</v>
      </c>
      <c r="D135" s="172">
        <v>10</v>
      </c>
      <c r="E135" s="166">
        <v>4500</v>
      </c>
      <c r="F135" s="164">
        <v>7730.3</v>
      </c>
      <c r="G135" s="158">
        <v>4500</v>
      </c>
      <c r="H135" s="160">
        <v>30.45</v>
      </c>
      <c r="I135" s="161">
        <v>39.51</v>
      </c>
      <c r="J135" s="169">
        <v>44</v>
      </c>
    </row>
    <row r="136" spans="1:10" x14ac:dyDescent="0.2">
      <c r="A136" s="190">
        <v>21</v>
      </c>
      <c r="B136" s="163" t="s">
        <v>9</v>
      </c>
      <c r="C136" s="191">
        <v>10</v>
      </c>
      <c r="D136" s="172">
        <v>3</v>
      </c>
      <c r="E136" s="166">
        <v>1000</v>
      </c>
      <c r="F136" s="164">
        <v>3843.1</v>
      </c>
      <c r="G136" s="158">
        <v>1000</v>
      </c>
      <c r="H136" s="160">
        <v>24.8</v>
      </c>
      <c r="I136" s="161">
        <v>27.98</v>
      </c>
      <c r="J136" s="169">
        <v>29.5</v>
      </c>
    </row>
    <row r="137" spans="1:10" x14ac:dyDescent="0.2">
      <c r="A137" s="190">
        <v>35</v>
      </c>
      <c r="B137" s="199" t="s">
        <v>62</v>
      </c>
      <c r="C137" s="192">
        <v>11</v>
      </c>
      <c r="D137" s="156">
        <v>10</v>
      </c>
      <c r="E137" s="166">
        <v>7000</v>
      </c>
      <c r="F137" s="164">
        <v>12260.1</v>
      </c>
      <c r="G137" s="158">
        <v>7000</v>
      </c>
      <c r="H137" s="193">
        <v>10</v>
      </c>
      <c r="I137" s="161">
        <v>30.92</v>
      </c>
      <c r="J137" s="175">
        <v>36</v>
      </c>
    </row>
    <row r="138" spans="1:10" x14ac:dyDescent="0.2">
      <c r="A138" s="190">
        <v>56</v>
      </c>
      <c r="B138" s="163" t="s">
        <v>69</v>
      </c>
      <c r="C138" s="192">
        <v>12</v>
      </c>
      <c r="D138" s="156">
        <v>11</v>
      </c>
      <c r="E138" s="166">
        <v>6000</v>
      </c>
      <c r="F138" s="164">
        <v>8376</v>
      </c>
      <c r="G138" s="158">
        <v>6000</v>
      </c>
      <c r="H138" s="193">
        <v>25.78</v>
      </c>
      <c r="I138" s="161">
        <v>34.89</v>
      </c>
      <c r="J138" s="175">
        <v>78.98</v>
      </c>
    </row>
    <row r="139" spans="1:10" x14ac:dyDescent="0.2">
      <c r="A139" s="190">
        <v>56</v>
      </c>
      <c r="B139" s="163" t="s">
        <v>70</v>
      </c>
      <c r="C139" s="192">
        <v>12</v>
      </c>
      <c r="D139" s="156">
        <v>9</v>
      </c>
      <c r="E139" s="166">
        <v>4500</v>
      </c>
      <c r="F139" s="164">
        <v>8004.9</v>
      </c>
      <c r="G139" s="158">
        <v>4500</v>
      </c>
      <c r="H139" s="193">
        <v>24.5</v>
      </c>
      <c r="I139" s="161">
        <v>33.33</v>
      </c>
      <c r="J139" s="175">
        <v>40</v>
      </c>
    </row>
    <row r="140" spans="1:10" x14ac:dyDescent="0.2">
      <c r="A140" s="190">
        <v>91</v>
      </c>
      <c r="B140" s="163" t="s">
        <v>106</v>
      </c>
      <c r="C140" s="210">
        <v>11</v>
      </c>
      <c r="D140" s="195">
        <v>8</v>
      </c>
      <c r="E140" s="166">
        <v>4000</v>
      </c>
      <c r="F140" s="164">
        <v>8375.5</v>
      </c>
      <c r="G140" s="158">
        <v>4000</v>
      </c>
      <c r="H140" s="193">
        <v>27.35</v>
      </c>
      <c r="I140" s="161">
        <v>31.16</v>
      </c>
      <c r="J140" s="175">
        <v>36.5</v>
      </c>
    </row>
    <row r="141" spans="1:10" x14ac:dyDescent="0.2">
      <c r="A141" s="190">
        <v>49</v>
      </c>
      <c r="B141" s="163" t="s">
        <v>65</v>
      </c>
      <c r="C141" s="210">
        <v>9</v>
      </c>
      <c r="D141" s="195">
        <v>8</v>
      </c>
      <c r="E141" s="166">
        <v>6000</v>
      </c>
      <c r="F141" s="164">
        <v>7266.1</v>
      </c>
      <c r="G141" s="158">
        <v>6000</v>
      </c>
      <c r="H141" s="193">
        <v>10</v>
      </c>
      <c r="I141" s="161">
        <v>29.42</v>
      </c>
      <c r="J141" s="175">
        <v>43.5</v>
      </c>
    </row>
    <row r="142" spans="1:10" x14ac:dyDescent="0.2">
      <c r="A142" s="190">
        <v>63</v>
      </c>
      <c r="B142" s="163" t="s">
        <v>65</v>
      </c>
      <c r="C142" s="190">
        <v>9</v>
      </c>
      <c r="D142" s="153">
        <v>8</v>
      </c>
      <c r="E142" s="166">
        <v>5000</v>
      </c>
      <c r="F142" s="164">
        <v>5937.4</v>
      </c>
      <c r="G142" s="158">
        <v>5000</v>
      </c>
      <c r="H142" s="160">
        <v>27</v>
      </c>
      <c r="I142" s="162">
        <v>59.32</v>
      </c>
      <c r="J142" s="169">
        <v>139</v>
      </c>
    </row>
    <row r="143" spans="1:10" x14ac:dyDescent="0.2">
      <c r="A143" s="190">
        <v>84</v>
      </c>
      <c r="B143" s="163" t="s">
        <v>78</v>
      </c>
      <c r="C143" s="192">
        <v>10</v>
      </c>
      <c r="D143" s="156">
        <v>9</v>
      </c>
      <c r="E143" s="166">
        <v>4000</v>
      </c>
      <c r="F143" s="164">
        <v>6130.3</v>
      </c>
      <c r="G143" s="158">
        <v>4000</v>
      </c>
      <c r="H143" s="193">
        <v>25.99</v>
      </c>
      <c r="I143" s="161">
        <v>35.409999999999997</v>
      </c>
      <c r="J143" s="175">
        <v>43</v>
      </c>
    </row>
    <row r="144" spans="1:10" s="159" customFormat="1" x14ac:dyDescent="0.2">
      <c r="A144" s="190">
        <v>91</v>
      </c>
      <c r="B144" s="163" t="s">
        <v>78</v>
      </c>
      <c r="C144" s="190">
        <v>11</v>
      </c>
      <c r="D144" s="153">
        <v>10</v>
      </c>
      <c r="E144" s="166">
        <v>4000</v>
      </c>
      <c r="F144" s="164">
        <v>5356.2</v>
      </c>
      <c r="G144" s="158">
        <v>4000</v>
      </c>
      <c r="H144" s="160">
        <v>32</v>
      </c>
      <c r="I144" s="161">
        <v>59.6</v>
      </c>
      <c r="J144" s="169">
        <v>123</v>
      </c>
    </row>
    <row r="145" spans="1:10" ht="12.95" customHeight="1" x14ac:dyDescent="0.2">
      <c r="A145" s="190">
        <v>98</v>
      </c>
      <c r="B145" s="163" t="s">
        <v>110</v>
      </c>
      <c r="C145" s="190">
        <v>13</v>
      </c>
      <c r="D145" s="153">
        <v>12</v>
      </c>
      <c r="E145" s="166">
        <v>6000</v>
      </c>
      <c r="F145" s="164">
        <v>8914.5</v>
      </c>
      <c r="G145" s="158">
        <v>6000</v>
      </c>
      <c r="H145" s="160">
        <v>10</v>
      </c>
      <c r="I145" s="161">
        <v>44.65</v>
      </c>
      <c r="J145" s="169">
        <v>61.9</v>
      </c>
    </row>
    <row r="146" spans="1:10" ht="12.95" customHeight="1" x14ac:dyDescent="0.2">
      <c r="A146" s="190">
        <v>49</v>
      </c>
      <c r="B146" s="163" t="s">
        <v>66</v>
      </c>
      <c r="C146" s="210">
        <v>11</v>
      </c>
      <c r="D146" s="195">
        <v>10</v>
      </c>
      <c r="E146" s="166">
        <v>1500</v>
      </c>
      <c r="F146" s="164">
        <v>4510.3999999999996</v>
      </c>
      <c r="G146" s="158">
        <v>1500</v>
      </c>
      <c r="H146" s="193">
        <v>20.99</v>
      </c>
      <c r="I146" s="161">
        <v>32.99</v>
      </c>
      <c r="J146" s="175">
        <v>39</v>
      </c>
    </row>
    <row r="147" spans="1:10" s="159" customFormat="1" ht="12.95" customHeight="1" x14ac:dyDescent="0.2">
      <c r="A147" s="190">
        <v>49</v>
      </c>
      <c r="B147" s="163" t="s">
        <v>67</v>
      </c>
      <c r="C147" s="210">
        <v>8</v>
      </c>
      <c r="D147" s="195">
        <v>7</v>
      </c>
      <c r="E147" s="166">
        <v>1500</v>
      </c>
      <c r="F147" s="164">
        <v>2582.1999999999998</v>
      </c>
      <c r="G147" s="158">
        <v>1500</v>
      </c>
      <c r="H147" s="193">
        <v>28</v>
      </c>
      <c r="I147" s="161">
        <v>32.67</v>
      </c>
      <c r="J147" s="175">
        <v>37.5</v>
      </c>
    </row>
    <row r="148" spans="1:10" s="159" customFormat="1" ht="12.95" customHeight="1" x14ac:dyDescent="0.2">
      <c r="A148" s="190">
        <v>35</v>
      </c>
      <c r="B148" s="163" t="s">
        <v>63</v>
      </c>
      <c r="C148" s="192">
        <v>12</v>
      </c>
      <c r="D148" s="156">
        <v>9</v>
      </c>
      <c r="E148" s="166">
        <v>3500</v>
      </c>
      <c r="F148" s="164">
        <v>6726.5</v>
      </c>
      <c r="G148" s="158">
        <v>3500</v>
      </c>
      <c r="H148" s="193">
        <v>28</v>
      </c>
      <c r="I148" s="161">
        <v>32.729999999999997</v>
      </c>
      <c r="J148" s="175">
        <v>35.5</v>
      </c>
    </row>
    <row r="149" spans="1:10" s="159" customFormat="1" ht="12.95" customHeight="1" x14ac:dyDescent="0.2">
      <c r="A149" s="206">
        <v>182</v>
      </c>
      <c r="B149" s="163" t="s">
        <v>63</v>
      </c>
      <c r="C149" s="190">
        <v>9</v>
      </c>
      <c r="D149" s="153">
        <v>6</v>
      </c>
      <c r="E149" s="166">
        <v>1500</v>
      </c>
      <c r="F149" s="164">
        <v>6125.4</v>
      </c>
      <c r="G149" s="158">
        <v>1500</v>
      </c>
      <c r="H149" s="160">
        <v>32</v>
      </c>
      <c r="I149" s="161">
        <v>72.27</v>
      </c>
      <c r="J149" s="169">
        <v>85</v>
      </c>
    </row>
    <row r="150" spans="1:10" s="159" customFormat="1" ht="12.95" customHeight="1" x14ac:dyDescent="0.2">
      <c r="A150" s="206">
        <v>182</v>
      </c>
      <c r="B150" s="211" t="s">
        <v>169</v>
      </c>
      <c r="C150" s="212">
        <v>11</v>
      </c>
      <c r="D150" s="213">
        <v>9</v>
      </c>
      <c r="E150" s="214">
        <v>5500</v>
      </c>
      <c r="F150" s="215">
        <v>8722.5</v>
      </c>
      <c r="G150" s="216">
        <v>5500</v>
      </c>
      <c r="H150" s="217">
        <v>33</v>
      </c>
      <c r="I150" s="218">
        <v>80.319999999999993</v>
      </c>
      <c r="J150" s="219">
        <v>94</v>
      </c>
    </row>
    <row r="151" spans="1:10" s="159" customFormat="1" ht="12.95" customHeight="1" x14ac:dyDescent="0.2">
      <c r="A151" s="190">
        <v>77</v>
      </c>
      <c r="B151" s="163" t="s">
        <v>77</v>
      </c>
      <c r="C151" s="192">
        <v>12</v>
      </c>
      <c r="D151" s="156">
        <v>12</v>
      </c>
      <c r="E151" s="166">
        <v>7000</v>
      </c>
      <c r="F151" s="164">
        <v>7610.6</v>
      </c>
      <c r="G151" s="158">
        <v>7000</v>
      </c>
      <c r="H151" s="193">
        <v>30</v>
      </c>
      <c r="I151" s="161">
        <v>45.64</v>
      </c>
      <c r="J151" s="175">
        <v>89.9</v>
      </c>
    </row>
    <row r="152" spans="1:10" s="159" customFormat="1" ht="12.95" customHeight="1" x14ac:dyDescent="0.2">
      <c r="A152" s="190">
        <v>49</v>
      </c>
      <c r="B152" s="163" t="s">
        <v>68</v>
      </c>
      <c r="C152" s="192">
        <v>10</v>
      </c>
      <c r="D152" s="156">
        <v>7</v>
      </c>
      <c r="E152" s="166">
        <v>5000</v>
      </c>
      <c r="F152" s="164">
        <v>7945.3</v>
      </c>
      <c r="G152" s="158">
        <v>5000</v>
      </c>
      <c r="H152" s="193">
        <v>35</v>
      </c>
      <c r="I152" s="161">
        <v>44.4</v>
      </c>
      <c r="J152" s="175">
        <v>51.9</v>
      </c>
    </row>
    <row r="153" spans="1:10" s="159" customFormat="1" ht="12.95" customHeight="1" x14ac:dyDescent="0.2">
      <c r="A153" s="190">
        <v>70</v>
      </c>
      <c r="B153" s="163" t="s">
        <v>73</v>
      </c>
      <c r="C153" s="190">
        <v>11</v>
      </c>
      <c r="D153" s="153">
        <v>11</v>
      </c>
      <c r="E153" s="166">
        <v>5000</v>
      </c>
      <c r="F153" s="164">
        <v>8583.5</v>
      </c>
      <c r="G153" s="158">
        <v>5000</v>
      </c>
      <c r="H153" s="160">
        <v>30</v>
      </c>
      <c r="I153" s="162">
        <v>41.87</v>
      </c>
      <c r="J153" s="169">
        <v>52</v>
      </c>
    </row>
    <row r="154" spans="1:10" s="159" customFormat="1" ht="12.95" customHeight="1" x14ac:dyDescent="0.2">
      <c r="A154" s="190">
        <v>70</v>
      </c>
      <c r="B154" s="163" t="s">
        <v>74</v>
      </c>
      <c r="C154" s="190">
        <v>9</v>
      </c>
      <c r="D154" s="153">
        <v>9</v>
      </c>
      <c r="E154" s="166">
        <v>5000</v>
      </c>
      <c r="F154" s="164">
        <v>6375.5</v>
      </c>
      <c r="G154" s="158">
        <v>5000</v>
      </c>
      <c r="H154" s="160">
        <v>30.25</v>
      </c>
      <c r="I154" s="162">
        <v>44.93</v>
      </c>
      <c r="J154" s="169">
        <v>52</v>
      </c>
    </row>
    <row r="155" spans="1:10" s="159" customFormat="1" ht="12.95" customHeight="1" x14ac:dyDescent="0.2">
      <c r="A155" s="190">
        <v>70</v>
      </c>
      <c r="B155" s="163" t="s">
        <v>75</v>
      </c>
      <c r="C155" s="190">
        <v>8</v>
      </c>
      <c r="D155" s="153">
        <v>8</v>
      </c>
      <c r="E155" s="166">
        <v>1500</v>
      </c>
      <c r="F155" s="164">
        <v>4625.8</v>
      </c>
      <c r="G155" s="158">
        <v>1500</v>
      </c>
      <c r="H155" s="160">
        <v>25.56</v>
      </c>
      <c r="I155" s="162">
        <v>31.56</v>
      </c>
      <c r="J155" s="169">
        <v>39</v>
      </c>
    </row>
    <row r="156" spans="1:10" s="159" customFormat="1" ht="12" customHeight="1" x14ac:dyDescent="0.2">
      <c r="A156" s="190">
        <v>70</v>
      </c>
      <c r="B156" s="163" t="s">
        <v>76</v>
      </c>
      <c r="C156" s="192">
        <v>11</v>
      </c>
      <c r="D156" s="156">
        <v>9</v>
      </c>
      <c r="E156" s="166">
        <v>4000</v>
      </c>
      <c r="F156" s="164">
        <v>7803.5</v>
      </c>
      <c r="G156" s="158">
        <v>4000</v>
      </c>
      <c r="H156" s="193">
        <v>30</v>
      </c>
      <c r="I156" s="161">
        <v>39.270000000000003</v>
      </c>
      <c r="J156" s="175">
        <v>44</v>
      </c>
    </row>
    <row r="157" spans="1:10" s="159" customFormat="1" ht="12.95" customHeight="1" x14ac:dyDescent="0.2">
      <c r="A157" s="190">
        <v>98</v>
      </c>
      <c r="B157" s="163" t="s">
        <v>111</v>
      </c>
      <c r="C157" s="190">
        <v>12</v>
      </c>
      <c r="D157" s="153">
        <v>11</v>
      </c>
      <c r="E157" s="166">
        <v>5000</v>
      </c>
      <c r="F157" s="164">
        <v>7763.2</v>
      </c>
      <c r="G157" s="158">
        <v>5000</v>
      </c>
      <c r="H157" s="160">
        <v>15</v>
      </c>
      <c r="I157" s="161">
        <v>39.880000000000003</v>
      </c>
      <c r="J157" s="169">
        <v>52.5</v>
      </c>
    </row>
    <row r="158" spans="1:10" s="159" customFormat="1" ht="12.95" customHeight="1" x14ac:dyDescent="0.2">
      <c r="A158" s="190">
        <v>63</v>
      </c>
      <c r="B158" s="163" t="s">
        <v>72</v>
      </c>
      <c r="C158" s="192">
        <v>12</v>
      </c>
      <c r="D158" s="156">
        <v>8</v>
      </c>
      <c r="E158" s="166">
        <v>4000</v>
      </c>
      <c r="F158" s="164">
        <v>6067.4</v>
      </c>
      <c r="G158" s="158">
        <v>4000</v>
      </c>
      <c r="H158" s="193">
        <v>33.99</v>
      </c>
      <c r="I158" s="161">
        <v>40.229999999999997</v>
      </c>
      <c r="J158" s="175">
        <v>44</v>
      </c>
    </row>
    <row r="159" spans="1:10" s="159" customFormat="1" ht="12.95" customHeight="1" x14ac:dyDescent="0.2">
      <c r="A159" s="190">
        <v>91</v>
      </c>
      <c r="B159" s="163" t="s">
        <v>107</v>
      </c>
      <c r="C159" s="190">
        <v>12</v>
      </c>
      <c r="D159" s="153">
        <v>9</v>
      </c>
      <c r="E159" s="166">
        <v>5000</v>
      </c>
      <c r="F159" s="164">
        <v>7699.9</v>
      </c>
      <c r="G159" s="158">
        <v>5000</v>
      </c>
      <c r="H159" s="160">
        <v>15</v>
      </c>
      <c r="I159" s="161">
        <v>34.159999999999997</v>
      </c>
      <c r="J159" s="169">
        <v>45.4</v>
      </c>
    </row>
    <row r="160" spans="1:10" s="159" customFormat="1" ht="12.95" customHeight="1" x14ac:dyDescent="0.2">
      <c r="A160" s="190">
        <v>91</v>
      </c>
      <c r="B160" s="163" t="s">
        <v>108</v>
      </c>
      <c r="C160" s="190">
        <v>11</v>
      </c>
      <c r="D160" s="153">
        <v>9</v>
      </c>
      <c r="E160" s="166">
        <v>6000</v>
      </c>
      <c r="F160" s="164">
        <v>9953.4</v>
      </c>
      <c r="G160" s="158">
        <v>6000</v>
      </c>
      <c r="H160" s="160">
        <v>30</v>
      </c>
      <c r="I160" s="161">
        <v>42.61</v>
      </c>
      <c r="J160" s="169">
        <v>49</v>
      </c>
    </row>
    <row r="161" spans="1:10" s="159" customFormat="1" ht="12.95" customHeight="1" x14ac:dyDescent="0.2">
      <c r="A161" s="190">
        <v>105</v>
      </c>
      <c r="B161" s="163" t="s">
        <v>114</v>
      </c>
      <c r="C161" s="192">
        <v>10</v>
      </c>
      <c r="D161" s="156">
        <v>10</v>
      </c>
      <c r="E161" s="166">
        <v>7000</v>
      </c>
      <c r="F161" s="164">
        <v>9185.7000000000007</v>
      </c>
      <c r="G161" s="158">
        <v>7000</v>
      </c>
      <c r="H161" s="193">
        <v>32</v>
      </c>
      <c r="I161" s="161">
        <v>38.340000000000003</v>
      </c>
      <c r="J161" s="175">
        <v>42.99</v>
      </c>
    </row>
    <row r="162" spans="1:10" s="222" customFormat="1" ht="12.95" customHeight="1" x14ac:dyDescent="0.2">
      <c r="A162" s="190">
        <v>112</v>
      </c>
      <c r="B162" s="163" t="s">
        <v>115</v>
      </c>
      <c r="C162" s="190">
        <v>10</v>
      </c>
      <c r="D162" s="153">
        <v>9</v>
      </c>
      <c r="E162" s="166">
        <v>5000</v>
      </c>
      <c r="F162" s="164">
        <v>8589.2999999999993</v>
      </c>
      <c r="G162" s="158">
        <v>5000</v>
      </c>
      <c r="H162" s="160">
        <v>36</v>
      </c>
      <c r="I162" s="161">
        <v>43.49</v>
      </c>
      <c r="J162" s="169">
        <v>54.8</v>
      </c>
    </row>
    <row r="163" spans="1:10" s="159" customFormat="1" ht="12.95" customHeight="1" x14ac:dyDescent="0.2">
      <c r="A163" s="190">
        <v>112</v>
      </c>
      <c r="B163" s="163" t="s">
        <v>116</v>
      </c>
      <c r="C163" s="190">
        <v>11</v>
      </c>
      <c r="D163" s="153">
        <v>9</v>
      </c>
      <c r="E163" s="166">
        <v>5000</v>
      </c>
      <c r="F163" s="164">
        <v>5980.5</v>
      </c>
      <c r="G163" s="158">
        <v>5000</v>
      </c>
      <c r="H163" s="160">
        <v>15</v>
      </c>
      <c r="I163" s="161">
        <v>62.2</v>
      </c>
      <c r="J163" s="169">
        <v>83.8</v>
      </c>
    </row>
    <row r="164" spans="1:10" s="159" customFormat="1" ht="12" customHeight="1" x14ac:dyDescent="0.2">
      <c r="A164" s="190">
        <v>112</v>
      </c>
      <c r="B164" s="163" t="s">
        <v>117</v>
      </c>
      <c r="C164" s="190">
        <v>10</v>
      </c>
      <c r="D164" s="153">
        <v>6</v>
      </c>
      <c r="E164" s="166">
        <v>1500</v>
      </c>
      <c r="F164" s="164">
        <v>3507.5</v>
      </c>
      <c r="G164" s="158">
        <v>1500</v>
      </c>
      <c r="H164" s="160">
        <v>35</v>
      </c>
      <c r="I164" s="161">
        <v>42.89</v>
      </c>
      <c r="J164" s="169">
        <v>49.98</v>
      </c>
    </row>
    <row r="165" spans="1:10" s="222" customFormat="1" ht="12" customHeight="1" x14ac:dyDescent="0.2">
      <c r="A165" s="190">
        <v>112</v>
      </c>
      <c r="B165" s="163" t="s">
        <v>118</v>
      </c>
      <c r="C165" s="212">
        <v>11</v>
      </c>
      <c r="D165" s="213">
        <v>8</v>
      </c>
      <c r="E165" s="214">
        <v>4000</v>
      </c>
      <c r="F165" s="215">
        <v>5380.4</v>
      </c>
      <c r="G165" s="216">
        <v>4000</v>
      </c>
      <c r="H165" s="217">
        <v>36</v>
      </c>
      <c r="I165" s="218">
        <v>42.06</v>
      </c>
      <c r="J165" s="219">
        <v>47.5</v>
      </c>
    </row>
    <row r="166" spans="1:10" s="222" customFormat="1" ht="12" customHeight="1" x14ac:dyDescent="0.2">
      <c r="A166" s="190">
        <v>112</v>
      </c>
      <c r="B166" s="163" t="s">
        <v>119</v>
      </c>
      <c r="C166" s="190">
        <v>10</v>
      </c>
      <c r="D166" s="153">
        <v>7</v>
      </c>
      <c r="E166" s="166">
        <v>4000</v>
      </c>
      <c r="F166" s="164">
        <v>4512.5</v>
      </c>
      <c r="G166" s="158">
        <v>4000</v>
      </c>
      <c r="H166" s="160">
        <v>45</v>
      </c>
      <c r="I166" s="161">
        <v>71.81</v>
      </c>
      <c r="J166" s="169">
        <v>115</v>
      </c>
    </row>
    <row r="167" spans="1:10" s="222" customFormat="1" ht="12" customHeight="1" x14ac:dyDescent="0.2">
      <c r="A167" s="206">
        <v>126</v>
      </c>
      <c r="B167" s="211" t="s">
        <v>132</v>
      </c>
      <c r="C167" s="212">
        <v>11</v>
      </c>
      <c r="D167" s="213">
        <v>9</v>
      </c>
      <c r="E167" s="214">
        <v>4000</v>
      </c>
      <c r="F167" s="215">
        <v>5392.1</v>
      </c>
      <c r="G167" s="216">
        <v>4000</v>
      </c>
      <c r="H167" s="217">
        <v>32</v>
      </c>
      <c r="I167" s="218">
        <v>39.21</v>
      </c>
      <c r="J167" s="219">
        <v>88</v>
      </c>
    </row>
    <row r="168" spans="1:10" s="222" customFormat="1" ht="12" customHeight="1" x14ac:dyDescent="0.2">
      <c r="A168" s="206">
        <v>133</v>
      </c>
      <c r="B168" s="211" t="s">
        <v>132</v>
      </c>
      <c r="C168" s="212">
        <v>15</v>
      </c>
      <c r="D168" s="213">
        <v>9</v>
      </c>
      <c r="E168" s="214">
        <v>5000</v>
      </c>
      <c r="F168" s="215">
        <v>6771.8</v>
      </c>
      <c r="G168" s="216">
        <v>5000</v>
      </c>
      <c r="H168" s="217">
        <v>32</v>
      </c>
      <c r="I168" s="218">
        <v>41.48</v>
      </c>
      <c r="J168" s="219">
        <v>89.7</v>
      </c>
    </row>
    <row r="169" spans="1:10" s="222" customFormat="1" ht="12" customHeight="1" x14ac:dyDescent="0.2">
      <c r="A169" s="190">
        <v>98</v>
      </c>
      <c r="B169" s="163" t="s">
        <v>112</v>
      </c>
      <c r="C169" s="190">
        <v>10</v>
      </c>
      <c r="D169" s="153">
        <v>4</v>
      </c>
      <c r="E169" s="166">
        <v>5000</v>
      </c>
      <c r="F169" s="164">
        <v>9037.4</v>
      </c>
      <c r="G169" s="158">
        <v>5000</v>
      </c>
      <c r="H169" s="160">
        <v>38</v>
      </c>
      <c r="I169" s="161">
        <v>41.88</v>
      </c>
      <c r="J169" s="169">
        <v>46</v>
      </c>
    </row>
    <row r="170" spans="1:10" s="222" customFormat="1" ht="12" customHeight="1" x14ac:dyDescent="0.2">
      <c r="A170" s="190">
        <v>112</v>
      </c>
      <c r="B170" s="163" t="s">
        <v>120</v>
      </c>
      <c r="C170" s="192">
        <v>13</v>
      </c>
      <c r="D170" s="156">
        <v>4</v>
      </c>
      <c r="E170" s="166">
        <v>4000</v>
      </c>
      <c r="F170" s="164">
        <v>12413.2</v>
      </c>
      <c r="G170" s="158">
        <v>4000</v>
      </c>
      <c r="H170" s="193">
        <v>33.799999999999997</v>
      </c>
      <c r="I170" s="161">
        <v>34.35</v>
      </c>
      <c r="J170" s="175">
        <v>35.799999999999997</v>
      </c>
    </row>
    <row r="171" spans="1:10" s="222" customFormat="1" ht="12" customHeight="1" x14ac:dyDescent="0.2">
      <c r="A171" s="206">
        <v>119</v>
      </c>
      <c r="B171" s="163" t="s">
        <v>121</v>
      </c>
      <c r="C171" s="212">
        <v>12</v>
      </c>
      <c r="D171" s="213">
        <v>10</v>
      </c>
      <c r="E171" s="214">
        <v>5000</v>
      </c>
      <c r="F171" s="215">
        <v>15766.1</v>
      </c>
      <c r="G171" s="216">
        <v>5000</v>
      </c>
      <c r="H171" s="217">
        <v>27.8</v>
      </c>
      <c r="I171" s="218">
        <v>29.6</v>
      </c>
      <c r="J171" s="219">
        <v>30.99</v>
      </c>
    </row>
    <row r="172" spans="1:10" s="222" customFormat="1" ht="12" customHeight="1" x14ac:dyDescent="0.2">
      <c r="A172" s="206">
        <v>119</v>
      </c>
      <c r="B172" s="163" t="s">
        <v>122</v>
      </c>
      <c r="C172" s="212">
        <v>11</v>
      </c>
      <c r="D172" s="213">
        <v>9</v>
      </c>
      <c r="E172" s="214">
        <v>8000</v>
      </c>
      <c r="F172" s="215">
        <v>15091.1</v>
      </c>
      <c r="G172" s="216">
        <v>8000</v>
      </c>
      <c r="H172" s="217">
        <v>24</v>
      </c>
      <c r="I172" s="218">
        <v>31.05</v>
      </c>
      <c r="J172" s="219">
        <v>34.700000000000003</v>
      </c>
    </row>
    <row r="173" spans="1:10" s="222" customFormat="1" ht="12" customHeight="1" x14ac:dyDescent="0.2">
      <c r="A173" s="206">
        <v>119</v>
      </c>
      <c r="B173" s="163" t="s">
        <v>123</v>
      </c>
      <c r="C173" s="212">
        <v>10</v>
      </c>
      <c r="D173" s="213">
        <v>10</v>
      </c>
      <c r="E173" s="214">
        <v>4000</v>
      </c>
      <c r="F173" s="215">
        <v>9583.4</v>
      </c>
      <c r="G173" s="216">
        <v>4000</v>
      </c>
      <c r="H173" s="217">
        <v>28.8</v>
      </c>
      <c r="I173" s="218">
        <v>30.14</v>
      </c>
      <c r="J173" s="219">
        <v>31.6</v>
      </c>
    </row>
    <row r="174" spans="1:10" s="222" customFormat="1" ht="12" customHeight="1" x14ac:dyDescent="0.2">
      <c r="A174" s="206">
        <v>119</v>
      </c>
      <c r="B174" s="163" t="s">
        <v>124</v>
      </c>
      <c r="C174" s="212">
        <v>11</v>
      </c>
      <c r="D174" s="213">
        <v>11</v>
      </c>
      <c r="E174" s="214">
        <v>5000</v>
      </c>
      <c r="F174" s="215">
        <v>9882.9</v>
      </c>
      <c r="G174" s="216">
        <v>5000</v>
      </c>
      <c r="H174" s="217">
        <v>27</v>
      </c>
      <c r="I174" s="218">
        <v>29.79</v>
      </c>
      <c r="J174" s="219">
        <v>30.98</v>
      </c>
    </row>
    <row r="175" spans="1:10" s="222" customFormat="1" ht="12.95" customHeight="1" x14ac:dyDescent="0.2">
      <c r="A175" s="206">
        <v>119</v>
      </c>
      <c r="B175" s="163" t="s">
        <v>125</v>
      </c>
      <c r="C175" s="212">
        <v>13</v>
      </c>
      <c r="D175" s="213">
        <v>12</v>
      </c>
      <c r="E175" s="214">
        <v>6000</v>
      </c>
      <c r="F175" s="215">
        <v>10610.3</v>
      </c>
      <c r="G175" s="216">
        <v>6000</v>
      </c>
      <c r="H175" s="217">
        <v>28</v>
      </c>
      <c r="I175" s="218">
        <v>30.72</v>
      </c>
      <c r="J175" s="219">
        <v>32</v>
      </c>
    </row>
    <row r="176" spans="1:10" s="222" customFormat="1" ht="12.95" customHeight="1" x14ac:dyDescent="0.2">
      <c r="A176" s="206">
        <v>119</v>
      </c>
      <c r="B176" s="163" t="s">
        <v>126</v>
      </c>
      <c r="C176" s="212">
        <v>13</v>
      </c>
      <c r="D176" s="213">
        <v>10</v>
      </c>
      <c r="E176" s="214">
        <v>4500</v>
      </c>
      <c r="F176" s="215">
        <v>6002.3</v>
      </c>
      <c r="G176" s="216">
        <v>4500</v>
      </c>
      <c r="H176" s="217">
        <v>30</v>
      </c>
      <c r="I176" s="218">
        <v>38.590000000000003</v>
      </c>
      <c r="J176" s="219">
        <v>70</v>
      </c>
    </row>
    <row r="177" spans="1:10" s="222" customFormat="1" ht="12.95" customHeight="1" x14ac:dyDescent="0.2">
      <c r="A177" s="206">
        <v>119</v>
      </c>
      <c r="B177" s="163" t="s">
        <v>127</v>
      </c>
      <c r="C177" s="212">
        <v>12</v>
      </c>
      <c r="D177" s="213">
        <v>8</v>
      </c>
      <c r="E177" s="214">
        <v>2500</v>
      </c>
      <c r="F177" s="215">
        <v>3742.7</v>
      </c>
      <c r="G177" s="216">
        <v>2500</v>
      </c>
      <c r="H177" s="217">
        <v>28.5</v>
      </c>
      <c r="I177" s="218">
        <v>34.11</v>
      </c>
      <c r="J177" s="219">
        <v>39.700000000000003</v>
      </c>
    </row>
    <row r="178" spans="1:10" s="222" customFormat="1" ht="12.95" customHeight="1" x14ac:dyDescent="0.2">
      <c r="A178" s="206">
        <v>119</v>
      </c>
      <c r="B178" s="163" t="s">
        <v>128</v>
      </c>
      <c r="C178" s="212">
        <v>13</v>
      </c>
      <c r="D178" s="213">
        <v>13</v>
      </c>
      <c r="E178" s="214">
        <v>5000</v>
      </c>
      <c r="F178" s="215">
        <v>7019.6</v>
      </c>
      <c r="G178" s="216">
        <v>5000</v>
      </c>
      <c r="H178" s="217">
        <v>29</v>
      </c>
      <c r="I178" s="218">
        <v>39.26</v>
      </c>
      <c r="J178" s="219">
        <v>46</v>
      </c>
    </row>
    <row r="179" spans="1:10" s="222" customFormat="1" ht="12.95" customHeight="1" x14ac:dyDescent="0.2">
      <c r="A179" s="206">
        <v>119</v>
      </c>
      <c r="B179" s="163" t="s">
        <v>129</v>
      </c>
      <c r="C179" s="212">
        <v>13</v>
      </c>
      <c r="D179" s="213">
        <v>12</v>
      </c>
      <c r="E179" s="214">
        <v>2000</v>
      </c>
      <c r="F179" s="215">
        <v>2927</v>
      </c>
      <c r="G179" s="216">
        <v>2000</v>
      </c>
      <c r="H179" s="217">
        <v>30</v>
      </c>
      <c r="I179" s="218">
        <v>44.12</v>
      </c>
      <c r="J179" s="219">
        <v>51</v>
      </c>
    </row>
    <row r="180" spans="1:10" s="222" customFormat="1" ht="12.95" customHeight="1" x14ac:dyDescent="0.2">
      <c r="A180" s="190">
        <v>119</v>
      </c>
      <c r="B180" s="163" t="s">
        <v>130</v>
      </c>
      <c r="C180" s="192">
        <v>13</v>
      </c>
      <c r="D180" s="156">
        <v>9</v>
      </c>
      <c r="E180" s="166">
        <v>2000</v>
      </c>
      <c r="F180" s="164">
        <v>5012.3999999999996</v>
      </c>
      <c r="G180" s="158">
        <v>2000</v>
      </c>
      <c r="H180" s="193">
        <v>30</v>
      </c>
      <c r="I180" s="161">
        <v>40.130000000000003</v>
      </c>
      <c r="J180" s="175">
        <v>45</v>
      </c>
    </row>
    <row r="181" spans="1:10" s="222" customFormat="1" ht="12.95" customHeight="1" x14ac:dyDescent="0.2">
      <c r="A181" s="206">
        <v>126</v>
      </c>
      <c r="B181" s="211" t="s">
        <v>133</v>
      </c>
      <c r="C181" s="212">
        <v>9</v>
      </c>
      <c r="D181" s="213">
        <v>8</v>
      </c>
      <c r="E181" s="214">
        <v>2000</v>
      </c>
      <c r="F181" s="215">
        <v>5211.1000000000004</v>
      </c>
      <c r="G181" s="216">
        <v>2000</v>
      </c>
      <c r="H181" s="217">
        <v>29</v>
      </c>
      <c r="I181" s="218">
        <v>32.700000000000003</v>
      </c>
      <c r="J181" s="219">
        <v>35.799999999999997</v>
      </c>
    </row>
    <row r="182" spans="1:10" s="222" customFormat="1" ht="12.95" customHeight="1" x14ac:dyDescent="0.2">
      <c r="A182" s="206">
        <v>126</v>
      </c>
      <c r="B182" s="211" t="s">
        <v>134</v>
      </c>
      <c r="C182" s="212">
        <v>11</v>
      </c>
      <c r="D182" s="213">
        <v>6</v>
      </c>
      <c r="E182" s="214">
        <v>3000</v>
      </c>
      <c r="F182" s="215">
        <v>7222.3</v>
      </c>
      <c r="G182" s="216">
        <v>3000</v>
      </c>
      <c r="H182" s="217">
        <v>34</v>
      </c>
      <c r="I182" s="218">
        <v>37.5</v>
      </c>
      <c r="J182" s="219">
        <v>40</v>
      </c>
    </row>
    <row r="183" spans="1:10" s="222" customFormat="1" ht="12.95" customHeight="1" x14ac:dyDescent="0.2">
      <c r="A183" s="206">
        <v>126</v>
      </c>
      <c r="B183" s="211" t="s">
        <v>135</v>
      </c>
      <c r="C183" s="212">
        <v>12</v>
      </c>
      <c r="D183" s="213">
        <v>9</v>
      </c>
      <c r="E183" s="214">
        <v>5000</v>
      </c>
      <c r="F183" s="215">
        <v>11239.7</v>
      </c>
      <c r="G183" s="216">
        <v>5000</v>
      </c>
      <c r="H183" s="217">
        <v>34</v>
      </c>
      <c r="I183" s="218">
        <v>36.54</v>
      </c>
      <c r="J183" s="219">
        <v>37.700000000000003</v>
      </c>
    </row>
    <row r="184" spans="1:10" s="222" customFormat="1" ht="12.95" customHeight="1" x14ac:dyDescent="0.2">
      <c r="A184" s="206">
        <v>126</v>
      </c>
      <c r="B184" s="211" t="s">
        <v>136</v>
      </c>
      <c r="C184" s="212">
        <v>12</v>
      </c>
      <c r="D184" s="213">
        <v>9</v>
      </c>
      <c r="E184" s="214">
        <v>6000</v>
      </c>
      <c r="F184" s="215">
        <v>8866.7000000000007</v>
      </c>
      <c r="G184" s="216">
        <v>6000</v>
      </c>
      <c r="H184" s="217">
        <v>34</v>
      </c>
      <c r="I184" s="218">
        <v>37.17</v>
      </c>
      <c r="J184" s="219">
        <v>38.75</v>
      </c>
    </row>
    <row r="185" spans="1:10" s="222" customFormat="1" ht="12.95" customHeight="1" x14ac:dyDescent="0.2">
      <c r="A185" s="190">
        <v>91</v>
      </c>
      <c r="B185" s="163" t="s">
        <v>109</v>
      </c>
      <c r="C185" s="192">
        <v>12</v>
      </c>
      <c r="D185" s="156">
        <v>11</v>
      </c>
      <c r="E185" s="166">
        <v>7000</v>
      </c>
      <c r="F185" s="164">
        <v>10304</v>
      </c>
      <c r="G185" s="158">
        <v>7000</v>
      </c>
      <c r="H185" s="193">
        <v>36</v>
      </c>
      <c r="I185" s="161">
        <v>44.51</v>
      </c>
      <c r="J185" s="175">
        <v>47.5</v>
      </c>
    </row>
    <row r="186" spans="1:10" s="222" customFormat="1" ht="12.95" customHeight="1" x14ac:dyDescent="0.2">
      <c r="A186" s="206">
        <v>126</v>
      </c>
      <c r="B186" s="163" t="s">
        <v>137</v>
      </c>
      <c r="C186" s="212">
        <v>12</v>
      </c>
      <c r="D186" s="213">
        <v>12</v>
      </c>
      <c r="E186" s="214">
        <v>6000</v>
      </c>
      <c r="F186" s="215">
        <v>5413.1</v>
      </c>
      <c r="G186" s="216">
        <v>5413.1</v>
      </c>
      <c r="H186" s="217">
        <v>36</v>
      </c>
      <c r="I186" s="218">
        <v>46.64</v>
      </c>
      <c r="J186" s="219">
        <v>85</v>
      </c>
    </row>
    <row r="187" spans="1:10" s="222" customFormat="1" ht="12.95" customHeight="1" x14ac:dyDescent="0.2">
      <c r="A187" s="206">
        <v>126</v>
      </c>
      <c r="B187" s="163" t="s">
        <v>138</v>
      </c>
      <c r="C187" s="212">
        <v>9</v>
      </c>
      <c r="D187" s="213">
        <v>8</v>
      </c>
      <c r="E187" s="214">
        <v>3000</v>
      </c>
      <c r="F187" s="215">
        <v>3777.6</v>
      </c>
      <c r="G187" s="216">
        <v>3000</v>
      </c>
      <c r="H187" s="217">
        <v>37</v>
      </c>
      <c r="I187" s="218">
        <v>52.4</v>
      </c>
      <c r="J187" s="219">
        <v>74.44</v>
      </c>
    </row>
    <row r="188" spans="1:10" s="222" customFormat="1" ht="12.95" customHeight="1" x14ac:dyDescent="0.2">
      <c r="A188" s="206">
        <v>126</v>
      </c>
      <c r="B188" s="163" t="s">
        <v>139</v>
      </c>
      <c r="C188" s="212">
        <v>10</v>
      </c>
      <c r="D188" s="213">
        <v>7</v>
      </c>
      <c r="E188" s="214">
        <v>5000</v>
      </c>
      <c r="F188" s="215">
        <v>9584.1</v>
      </c>
      <c r="G188" s="216">
        <v>5000</v>
      </c>
      <c r="H188" s="217">
        <v>39</v>
      </c>
      <c r="I188" s="218">
        <v>45.86</v>
      </c>
      <c r="J188" s="219">
        <v>47.7</v>
      </c>
    </row>
    <row r="189" spans="1:10" s="222" customFormat="1" ht="12.95" customHeight="1" x14ac:dyDescent="0.2">
      <c r="A189" s="190">
        <v>98</v>
      </c>
      <c r="B189" s="163" t="s">
        <v>113</v>
      </c>
      <c r="C189" s="192">
        <v>11</v>
      </c>
      <c r="D189" s="156">
        <v>8</v>
      </c>
      <c r="E189" s="166">
        <v>7000</v>
      </c>
      <c r="F189" s="164">
        <v>9670.2000000000007</v>
      </c>
      <c r="G189" s="158">
        <v>7000</v>
      </c>
      <c r="H189" s="193">
        <v>36</v>
      </c>
      <c r="I189" s="161">
        <v>46.09</v>
      </c>
      <c r="J189" s="175">
        <v>52.5</v>
      </c>
    </row>
    <row r="190" spans="1:10" s="222" customFormat="1" ht="12.95" customHeight="1" x14ac:dyDescent="0.2">
      <c r="A190" s="206">
        <v>126</v>
      </c>
      <c r="B190" s="211" t="s">
        <v>140</v>
      </c>
      <c r="C190" s="212">
        <v>11</v>
      </c>
      <c r="D190" s="213">
        <v>10</v>
      </c>
      <c r="E190" s="214">
        <v>4000</v>
      </c>
      <c r="F190" s="215">
        <v>6236.3</v>
      </c>
      <c r="G190" s="216">
        <v>4000</v>
      </c>
      <c r="H190" s="217">
        <v>40</v>
      </c>
      <c r="I190" s="218">
        <v>49.11</v>
      </c>
      <c r="J190" s="219">
        <v>52</v>
      </c>
    </row>
    <row r="191" spans="1:10" s="222" customFormat="1" ht="12.95" customHeight="1" x14ac:dyDescent="0.2">
      <c r="A191" s="206">
        <v>126</v>
      </c>
      <c r="B191" s="163" t="s">
        <v>141</v>
      </c>
      <c r="C191" s="212">
        <v>10</v>
      </c>
      <c r="D191" s="213">
        <v>10</v>
      </c>
      <c r="E191" s="214">
        <v>5000</v>
      </c>
      <c r="F191" s="215">
        <v>6380.3</v>
      </c>
      <c r="G191" s="216">
        <v>5000</v>
      </c>
      <c r="H191" s="217">
        <v>42</v>
      </c>
      <c r="I191" s="218">
        <v>49.72</v>
      </c>
      <c r="J191" s="219">
        <v>53.25</v>
      </c>
    </row>
    <row r="192" spans="1:10" s="222" customFormat="1" ht="13.5" customHeight="1" x14ac:dyDescent="0.2">
      <c r="A192" s="206">
        <v>126</v>
      </c>
      <c r="B192" s="163" t="s">
        <v>142</v>
      </c>
      <c r="C192" s="212">
        <v>10</v>
      </c>
      <c r="D192" s="213">
        <v>10</v>
      </c>
      <c r="E192" s="214">
        <v>4500</v>
      </c>
      <c r="F192" s="215">
        <v>4672.8999999999996</v>
      </c>
      <c r="G192" s="216">
        <v>4500</v>
      </c>
      <c r="H192" s="217">
        <v>38</v>
      </c>
      <c r="I192" s="218">
        <v>53.16</v>
      </c>
      <c r="J192" s="219">
        <v>68</v>
      </c>
    </row>
    <row r="193" spans="1:10" s="222" customFormat="1" ht="12.95" customHeight="1" x14ac:dyDescent="0.2">
      <c r="A193" s="190">
        <v>126</v>
      </c>
      <c r="B193" s="163" t="s">
        <v>143</v>
      </c>
      <c r="C193" s="192">
        <v>9</v>
      </c>
      <c r="D193" s="156">
        <v>9</v>
      </c>
      <c r="E193" s="166">
        <v>5600</v>
      </c>
      <c r="F193" s="164">
        <v>5265.9</v>
      </c>
      <c r="G193" s="158">
        <v>5265.9</v>
      </c>
      <c r="H193" s="193">
        <v>45</v>
      </c>
      <c r="I193" s="161">
        <v>56.49</v>
      </c>
      <c r="J193" s="175">
        <v>198.77</v>
      </c>
    </row>
    <row r="194" spans="1:10" s="222" customFormat="1" ht="12.95" customHeight="1" x14ac:dyDescent="0.2">
      <c r="A194" s="190">
        <v>259</v>
      </c>
      <c r="B194" s="163" t="s">
        <v>190</v>
      </c>
      <c r="C194" s="192">
        <v>6</v>
      </c>
      <c r="D194" s="156">
        <v>2</v>
      </c>
      <c r="E194" s="166">
        <v>5100</v>
      </c>
      <c r="F194" s="164">
        <v>7726.6</v>
      </c>
      <c r="G194" s="158">
        <v>5100</v>
      </c>
      <c r="H194" s="193">
        <v>46</v>
      </c>
      <c r="I194" s="161">
        <v>47.12</v>
      </c>
      <c r="J194" s="175">
        <v>48.5</v>
      </c>
    </row>
    <row r="195" spans="1:10" s="222" customFormat="1" ht="12.95" customHeight="1" x14ac:dyDescent="0.2">
      <c r="A195" s="206">
        <v>133</v>
      </c>
      <c r="B195" s="211" t="s">
        <v>144</v>
      </c>
      <c r="C195" s="212">
        <v>10</v>
      </c>
      <c r="D195" s="213">
        <v>8</v>
      </c>
      <c r="E195" s="214">
        <v>5500</v>
      </c>
      <c r="F195" s="215">
        <v>9127.9</v>
      </c>
      <c r="G195" s="216">
        <v>5500</v>
      </c>
      <c r="H195" s="217">
        <v>38</v>
      </c>
      <c r="I195" s="218">
        <v>47.95</v>
      </c>
      <c r="J195" s="219">
        <v>49.5</v>
      </c>
    </row>
    <row r="196" spans="1:10" s="222" customFormat="1" ht="12.95" customHeight="1" x14ac:dyDescent="0.2">
      <c r="A196" s="206">
        <v>133</v>
      </c>
      <c r="B196" s="211" t="s">
        <v>145</v>
      </c>
      <c r="C196" s="212">
        <v>14</v>
      </c>
      <c r="D196" s="213">
        <v>8</v>
      </c>
      <c r="E196" s="214">
        <v>7000</v>
      </c>
      <c r="F196" s="215">
        <v>15210.7</v>
      </c>
      <c r="G196" s="216">
        <v>7000</v>
      </c>
      <c r="H196" s="217">
        <v>36</v>
      </c>
      <c r="I196" s="218">
        <v>38.06</v>
      </c>
      <c r="J196" s="219">
        <v>47</v>
      </c>
    </row>
    <row r="197" spans="1:10" s="159" customFormat="1" ht="12.95" customHeight="1" x14ac:dyDescent="0.2">
      <c r="A197" s="206">
        <v>133</v>
      </c>
      <c r="B197" s="211" t="s">
        <v>146</v>
      </c>
      <c r="C197" s="212">
        <v>11</v>
      </c>
      <c r="D197" s="213">
        <v>8</v>
      </c>
      <c r="E197" s="214">
        <v>7000</v>
      </c>
      <c r="F197" s="215">
        <v>13436</v>
      </c>
      <c r="G197" s="216">
        <v>7000</v>
      </c>
      <c r="H197" s="217">
        <v>36</v>
      </c>
      <c r="I197" s="218">
        <v>36.56</v>
      </c>
      <c r="J197" s="219">
        <v>39.700000000000003</v>
      </c>
    </row>
    <row r="198" spans="1:10" s="159" customFormat="1" ht="12.95" customHeight="1" x14ac:dyDescent="0.2">
      <c r="A198" s="206">
        <v>133</v>
      </c>
      <c r="B198" s="211" t="s">
        <v>147</v>
      </c>
      <c r="C198" s="212">
        <v>9</v>
      </c>
      <c r="D198" s="213">
        <v>8</v>
      </c>
      <c r="E198" s="214">
        <v>7000</v>
      </c>
      <c r="F198" s="215">
        <v>10717.3</v>
      </c>
      <c r="G198" s="216">
        <v>7000</v>
      </c>
      <c r="H198" s="217">
        <v>31</v>
      </c>
      <c r="I198" s="218">
        <v>37.07</v>
      </c>
      <c r="J198" s="219">
        <v>43</v>
      </c>
    </row>
    <row r="199" spans="1:10" s="159" customFormat="1" ht="12.95" customHeight="1" x14ac:dyDescent="0.2">
      <c r="A199" s="206">
        <v>133</v>
      </c>
      <c r="B199" s="211" t="s">
        <v>148</v>
      </c>
      <c r="C199" s="212">
        <v>8</v>
      </c>
      <c r="D199" s="213">
        <v>6</v>
      </c>
      <c r="E199" s="214">
        <v>3000</v>
      </c>
      <c r="F199" s="215">
        <v>6424.7</v>
      </c>
      <c r="G199" s="216">
        <v>3000</v>
      </c>
      <c r="H199" s="217">
        <v>33</v>
      </c>
      <c r="I199" s="218">
        <v>37.770000000000003</v>
      </c>
      <c r="J199" s="219">
        <v>39.700000000000003</v>
      </c>
    </row>
    <row r="200" spans="1:10" s="222" customFormat="1" ht="12.95" customHeight="1" x14ac:dyDescent="0.2">
      <c r="A200" s="206">
        <v>133</v>
      </c>
      <c r="B200" s="211" t="s">
        <v>149</v>
      </c>
      <c r="C200" s="212">
        <v>8</v>
      </c>
      <c r="D200" s="213">
        <v>8</v>
      </c>
      <c r="E200" s="214">
        <v>6000</v>
      </c>
      <c r="F200" s="215">
        <v>8112.3</v>
      </c>
      <c r="G200" s="216">
        <v>6000</v>
      </c>
      <c r="H200" s="217">
        <v>35</v>
      </c>
      <c r="I200" s="218">
        <v>39.21</v>
      </c>
      <c r="J200" s="219">
        <v>48</v>
      </c>
    </row>
    <row r="201" spans="1:10" s="222" customFormat="1" ht="13.5" customHeight="1" x14ac:dyDescent="0.2">
      <c r="A201" s="206">
        <v>133</v>
      </c>
      <c r="B201" s="211" t="s">
        <v>150</v>
      </c>
      <c r="C201" s="212">
        <v>10</v>
      </c>
      <c r="D201" s="213">
        <v>10</v>
      </c>
      <c r="E201" s="214">
        <v>3000</v>
      </c>
      <c r="F201" s="215">
        <v>3323.3</v>
      </c>
      <c r="G201" s="216">
        <v>3000</v>
      </c>
      <c r="H201" s="217">
        <v>37.69</v>
      </c>
      <c r="I201" s="218">
        <v>44.56</v>
      </c>
      <c r="J201" s="219">
        <v>56</v>
      </c>
    </row>
    <row r="202" spans="1:10" s="222" customFormat="1" ht="12.95" customHeight="1" x14ac:dyDescent="0.2">
      <c r="A202" s="190">
        <v>133</v>
      </c>
      <c r="B202" s="163" t="s">
        <v>151</v>
      </c>
      <c r="C202" s="192">
        <v>6</v>
      </c>
      <c r="D202" s="156">
        <v>6</v>
      </c>
      <c r="E202" s="166">
        <v>3500</v>
      </c>
      <c r="F202" s="164">
        <v>3952.5</v>
      </c>
      <c r="G202" s="158">
        <v>3500</v>
      </c>
      <c r="H202" s="193">
        <v>38.700000000000003</v>
      </c>
      <c r="I202" s="161">
        <v>47.52</v>
      </c>
      <c r="J202" s="175">
        <v>80</v>
      </c>
    </row>
    <row r="203" spans="1:10" s="222" customFormat="1" ht="12.95" customHeight="1" x14ac:dyDescent="0.2">
      <c r="A203" s="206">
        <v>140</v>
      </c>
      <c r="B203" s="211" t="s">
        <v>152</v>
      </c>
      <c r="C203" s="212">
        <v>8</v>
      </c>
      <c r="D203" s="213">
        <v>5</v>
      </c>
      <c r="E203" s="214">
        <v>5500</v>
      </c>
      <c r="F203" s="215">
        <v>7651.9</v>
      </c>
      <c r="G203" s="216">
        <v>5500</v>
      </c>
      <c r="H203" s="217">
        <v>43.7</v>
      </c>
      <c r="I203" s="218">
        <v>45.23</v>
      </c>
      <c r="J203" s="219">
        <v>48.7</v>
      </c>
    </row>
    <row r="204" spans="1:10" s="222" customFormat="1" ht="12.95" customHeight="1" x14ac:dyDescent="0.2">
      <c r="A204" s="206">
        <v>140</v>
      </c>
      <c r="B204" s="211" t="s">
        <v>153</v>
      </c>
      <c r="C204" s="212">
        <v>9</v>
      </c>
      <c r="D204" s="213">
        <v>9</v>
      </c>
      <c r="E204" s="214">
        <v>4700</v>
      </c>
      <c r="F204" s="215">
        <v>5390.2</v>
      </c>
      <c r="G204" s="216">
        <v>4700</v>
      </c>
      <c r="H204" s="217">
        <v>40</v>
      </c>
      <c r="I204" s="218">
        <v>46.63</v>
      </c>
      <c r="J204" s="219">
        <v>55</v>
      </c>
    </row>
    <row r="205" spans="1:10" s="222" customFormat="1" ht="13.5" customHeight="1" x14ac:dyDescent="0.2">
      <c r="A205" s="206">
        <v>140</v>
      </c>
      <c r="B205" s="211" t="s">
        <v>154</v>
      </c>
      <c r="C205" s="212">
        <v>10</v>
      </c>
      <c r="D205" s="213">
        <v>9</v>
      </c>
      <c r="E205" s="214">
        <v>3000</v>
      </c>
      <c r="F205" s="215">
        <v>5093.1000000000004</v>
      </c>
      <c r="G205" s="216">
        <v>3000</v>
      </c>
      <c r="H205" s="217">
        <v>44</v>
      </c>
      <c r="I205" s="218">
        <v>54.61</v>
      </c>
      <c r="J205" s="219">
        <v>65</v>
      </c>
    </row>
    <row r="206" spans="1:10" s="222" customFormat="1" ht="12.95" customHeight="1" x14ac:dyDescent="0.2">
      <c r="A206" s="206">
        <v>140</v>
      </c>
      <c r="B206" s="211" t="s">
        <v>155</v>
      </c>
      <c r="C206" s="212">
        <v>8</v>
      </c>
      <c r="D206" s="213">
        <v>8</v>
      </c>
      <c r="E206" s="214">
        <v>2500</v>
      </c>
      <c r="F206" s="215">
        <v>3603.6</v>
      </c>
      <c r="G206" s="216">
        <v>2500</v>
      </c>
      <c r="H206" s="217">
        <v>44</v>
      </c>
      <c r="I206" s="218">
        <v>60.09</v>
      </c>
      <c r="J206" s="219">
        <v>84</v>
      </c>
    </row>
    <row r="207" spans="1:10" s="222" customFormat="1" ht="12.95" customHeight="1" x14ac:dyDescent="0.2">
      <c r="A207" s="206">
        <v>140</v>
      </c>
      <c r="B207" s="211" t="s">
        <v>156</v>
      </c>
      <c r="C207" s="212">
        <v>10</v>
      </c>
      <c r="D207" s="213">
        <v>10</v>
      </c>
      <c r="E207" s="214">
        <v>3000</v>
      </c>
      <c r="F207" s="215">
        <v>4074.2</v>
      </c>
      <c r="G207" s="216">
        <v>3000</v>
      </c>
      <c r="H207" s="217">
        <v>50</v>
      </c>
      <c r="I207" s="218">
        <v>76.86</v>
      </c>
      <c r="J207" s="219">
        <v>88.45</v>
      </c>
    </row>
    <row r="208" spans="1:10" s="222" customFormat="1" ht="12.95" customHeight="1" x14ac:dyDescent="0.2">
      <c r="A208" s="206">
        <v>140</v>
      </c>
      <c r="B208" s="211" t="s">
        <v>157</v>
      </c>
      <c r="C208" s="212">
        <v>11</v>
      </c>
      <c r="D208" s="213">
        <v>7</v>
      </c>
      <c r="E208" s="214">
        <v>1500</v>
      </c>
      <c r="F208" s="215">
        <v>3904.2</v>
      </c>
      <c r="G208" s="216">
        <v>1500</v>
      </c>
      <c r="H208" s="217">
        <v>50</v>
      </c>
      <c r="I208" s="218">
        <v>61.94</v>
      </c>
      <c r="J208" s="219">
        <v>71</v>
      </c>
    </row>
    <row r="209" spans="1:10" s="222" customFormat="1" ht="12.95" customHeight="1" x14ac:dyDescent="0.2">
      <c r="A209" s="206">
        <v>147</v>
      </c>
      <c r="B209" s="211" t="s">
        <v>166</v>
      </c>
      <c r="C209" s="212">
        <v>10</v>
      </c>
      <c r="D209" s="213">
        <v>5</v>
      </c>
      <c r="E209" s="214">
        <v>3500</v>
      </c>
      <c r="F209" s="215">
        <v>5246.1</v>
      </c>
      <c r="G209" s="216">
        <v>3500</v>
      </c>
      <c r="H209" s="217">
        <v>30</v>
      </c>
      <c r="I209" s="218">
        <v>30</v>
      </c>
      <c r="J209" s="219">
        <v>30</v>
      </c>
    </row>
    <row r="210" spans="1:10" s="222" customFormat="1" ht="12.95" customHeight="1" x14ac:dyDescent="0.2">
      <c r="A210" s="206">
        <v>147</v>
      </c>
      <c r="B210" s="211" t="s">
        <v>167</v>
      </c>
      <c r="C210" s="212">
        <v>8</v>
      </c>
      <c r="D210" s="213">
        <v>3</v>
      </c>
      <c r="E210" s="214">
        <v>2500</v>
      </c>
      <c r="F210" s="215">
        <v>4453.5</v>
      </c>
      <c r="G210" s="216">
        <v>2500</v>
      </c>
      <c r="H210" s="217">
        <v>38</v>
      </c>
      <c r="I210" s="218">
        <v>38.549999999999997</v>
      </c>
      <c r="J210" s="219">
        <v>55</v>
      </c>
    </row>
    <row r="211" spans="1:10" s="222" customFormat="1" ht="12.95" customHeight="1" x14ac:dyDescent="0.2">
      <c r="A211" s="190">
        <v>147</v>
      </c>
      <c r="B211" s="163" t="s">
        <v>168</v>
      </c>
      <c r="C211" s="192">
        <v>8</v>
      </c>
      <c r="D211" s="156">
        <v>7</v>
      </c>
      <c r="E211" s="166">
        <v>2500</v>
      </c>
      <c r="F211" s="164">
        <v>3616.9</v>
      </c>
      <c r="G211" s="158">
        <v>2500</v>
      </c>
      <c r="H211" s="193">
        <v>48.5</v>
      </c>
      <c r="I211" s="161">
        <v>66.069999999999993</v>
      </c>
      <c r="J211" s="175">
        <v>79</v>
      </c>
    </row>
    <row r="212" spans="1:10" s="222" customFormat="1" ht="12.95" customHeight="1" x14ac:dyDescent="0.2">
      <c r="A212" s="206">
        <v>140</v>
      </c>
      <c r="B212" s="211" t="s">
        <v>158</v>
      </c>
      <c r="C212" s="212">
        <v>8</v>
      </c>
      <c r="D212" s="213">
        <v>7</v>
      </c>
      <c r="E212" s="214">
        <v>7000</v>
      </c>
      <c r="F212" s="215">
        <v>9776.4</v>
      </c>
      <c r="G212" s="216">
        <v>7000</v>
      </c>
      <c r="H212" s="217">
        <v>36</v>
      </c>
      <c r="I212" s="218">
        <v>55.7</v>
      </c>
      <c r="J212" s="219">
        <v>62.95</v>
      </c>
    </row>
    <row r="213" spans="1:10" s="222" customFormat="1" ht="12.95" customHeight="1" x14ac:dyDescent="0.2">
      <c r="A213" s="206">
        <v>140</v>
      </c>
      <c r="B213" s="211" t="s">
        <v>159</v>
      </c>
      <c r="C213" s="212">
        <v>10</v>
      </c>
      <c r="D213" s="213">
        <v>9</v>
      </c>
      <c r="E213" s="214">
        <v>7000</v>
      </c>
      <c r="F213" s="215">
        <v>9612.6</v>
      </c>
      <c r="G213" s="216">
        <v>7000</v>
      </c>
      <c r="H213" s="217">
        <v>44</v>
      </c>
      <c r="I213" s="218">
        <v>55.06</v>
      </c>
      <c r="J213" s="219">
        <v>59</v>
      </c>
    </row>
    <row r="214" spans="1:10" s="222" customFormat="1" ht="12.95" customHeight="1" x14ac:dyDescent="0.2">
      <c r="A214" s="206">
        <v>140</v>
      </c>
      <c r="B214" s="211" t="s">
        <v>160</v>
      </c>
      <c r="C214" s="212">
        <v>9</v>
      </c>
      <c r="D214" s="213">
        <v>7</v>
      </c>
      <c r="E214" s="214">
        <v>5000</v>
      </c>
      <c r="F214" s="215">
        <v>6507.2</v>
      </c>
      <c r="G214" s="216">
        <v>5000</v>
      </c>
      <c r="H214" s="217">
        <v>50</v>
      </c>
      <c r="I214" s="218">
        <v>55.04</v>
      </c>
      <c r="J214" s="219">
        <v>58</v>
      </c>
    </row>
    <row r="215" spans="1:10" s="222" customFormat="1" ht="12.95" customHeight="1" x14ac:dyDescent="0.2">
      <c r="A215" s="206">
        <v>140</v>
      </c>
      <c r="B215" s="211" t="s">
        <v>161</v>
      </c>
      <c r="C215" s="212">
        <v>8</v>
      </c>
      <c r="D215" s="213">
        <v>8</v>
      </c>
      <c r="E215" s="214">
        <v>3500</v>
      </c>
      <c r="F215" s="215">
        <v>5513</v>
      </c>
      <c r="G215" s="216">
        <v>3500</v>
      </c>
      <c r="H215" s="217">
        <v>50</v>
      </c>
      <c r="I215" s="218">
        <v>55.07</v>
      </c>
      <c r="J215" s="219">
        <v>57</v>
      </c>
    </row>
    <row r="216" spans="1:10" s="222" customFormat="1" ht="12.95" customHeight="1" x14ac:dyDescent="0.2">
      <c r="A216" s="206">
        <v>140</v>
      </c>
      <c r="B216" s="211" t="s">
        <v>162</v>
      </c>
      <c r="C216" s="212">
        <v>8</v>
      </c>
      <c r="D216" s="213">
        <v>7</v>
      </c>
      <c r="E216" s="214">
        <v>8000</v>
      </c>
      <c r="F216" s="215">
        <v>10820</v>
      </c>
      <c r="G216" s="216">
        <v>8000</v>
      </c>
      <c r="H216" s="217">
        <v>25</v>
      </c>
      <c r="I216" s="218">
        <v>34.99</v>
      </c>
      <c r="J216" s="219">
        <v>57.98</v>
      </c>
    </row>
    <row r="217" spans="1:10" s="159" customFormat="1" ht="12.95" customHeight="1" x14ac:dyDescent="0.2">
      <c r="A217" s="206">
        <v>140</v>
      </c>
      <c r="B217" s="211" t="s">
        <v>163</v>
      </c>
      <c r="C217" s="212">
        <v>8</v>
      </c>
      <c r="D217" s="213">
        <v>3</v>
      </c>
      <c r="E217" s="214">
        <v>5500</v>
      </c>
      <c r="F217" s="215">
        <v>8358.5</v>
      </c>
      <c r="G217" s="216">
        <v>5500</v>
      </c>
      <c r="H217" s="217">
        <v>25</v>
      </c>
      <c r="I217" s="218">
        <v>28.53</v>
      </c>
      <c r="J217" s="219">
        <v>45</v>
      </c>
    </row>
    <row r="218" spans="1:10" s="159" customFormat="1" ht="12.95" customHeight="1" x14ac:dyDescent="0.2">
      <c r="A218" s="206">
        <v>140</v>
      </c>
      <c r="B218" s="211" t="s">
        <v>164</v>
      </c>
      <c r="C218" s="212">
        <v>9</v>
      </c>
      <c r="D218" s="213">
        <v>7</v>
      </c>
      <c r="E218" s="214">
        <v>3500</v>
      </c>
      <c r="F218" s="215">
        <v>7739.6</v>
      </c>
      <c r="G218" s="216">
        <v>3500</v>
      </c>
      <c r="H218" s="217">
        <v>36</v>
      </c>
      <c r="I218" s="218">
        <v>40.229999999999997</v>
      </c>
      <c r="J218" s="219">
        <v>42.7</v>
      </c>
    </row>
    <row r="219" spans="1:10" s="222" customFormat="1" ht="12.95" customHeight="1" x14ac:dyDescent="0.2">
      <c r="A219" s="190">
        <v>140</v>
      </c>
      <c r="B219" s="163" t="s">
        <v>165</v>
      </c>
      <c r="C219" s="192">
        <v>10</v>
      </c>
      <c r="D219" s="156">
        <v>5</v>
      </c>
      <c r="E219" s="166">
        <v>5000</v>
      </c>
      <c r="F219" s="164">
        <v>12477.2</v>
      </c>
      <c r="G219" s="158">
        <v>5000</v>
      </c>
      <c r="H219" s="193">
        <v>35.5</v>
      </c>
      <c r="I219" s="161">
        <v>36.82</v>
      </c>
      <c r="J219" s="175">
        <v>37</v>
      </c>
    </row>
    <row r="220" spans="1:10" s="222" customFormat="1" ht="12.95" customHeight="1" x14ac:dyDescent="0.2">
      <c r="A220" s="190">
        <v>245</v>
      </c>
      <c r="B220" s="163" t="s">
        <v>188</v>
      </c>
      <c r="C220" s="192">
        <v>11</v>
      </c>
      <c r="D220" s="156">
        <v>7</v>
      </c>
      <c r="E220" s="166">
        <v>4500</v>
      </c>
      <c r="F220" s="164">
        <v>14476.4</v>
      </c>
      <c r="G220" s="158">
        <v>4500</v>
      </c>
      <c r="H220" s="193">
        <v>26</v>
      </c>
      <c r="I220" s="161">
        <v>32.1</v>
      </c>
      <c r="J220" s="175">
        <v>35.5</v>
      </c>
    </row>
    <row r="221" spans="1:10" s="222" customFormat="1" ht="12.95" customHeight="1" x14ac:dyDescent="0.2">
      <c r="A221" s="190">
        <v>252</v>
      </c>
      <c r="B221" s="163" t="s">
        <v>189</v>
      </c>
      <c r="C221" s="192">
        <v>11</v>
      </c>
      <c r="D221" s="156">
        <v>8</v>
      </c>
      <c r="E221" s="166">
        <v>3000</v>
      </c>
      <c r="F221" s="164">
        <v>11683.7</v>
      </c>
      <c r="G221" s="158">
        <v>3000</v>
      </c>
      <c r="H221" s="193">
        <v>26</v>
      </c>
      <c r="I221" s="161">
        <v>28.02</v>
      </c>
      <c r="J221" s="175">
        <v>30</v>
      </c>
    </row>
    <row r="222" spans="1:10" s="222" customFormat="1" ht="12.95" customHeight="1" x14ac:dyDescent="0.2">
      <c r="A222" s="206">
        <v>182</v>
      </c>
      <c r="B222" s="211" t="s">
        <v>170</v>
      </c>
      <c r="C222" s="212">
        <v>11</v>
      </c>
      <c r="D222" s="213">
        <v>4</v>
      </c>
      <c r="E222" s="214">
        <v>2500</v>
      </c>
      <c r="F222" s="215">
        <v>11089</v>
      </c>
      <c r="G222" s="216">
        <v>2500</v>
      </c>
      <c r="H222" s="217">
        <v>23.97</v>
      </c>
      <c r="I222" s="218">
        <v>24.32</v>
      </c>
      <c r="J222" s="219">
        <v>24.5</v>
      </c>
    </row>
    <row r="223" spans="1:10" s="222" customFormat="1" ht="12.95" customHeight="1" x14ac:dyDescent="0.2">
      <c r="A223" s="206">
        <v>182</v>
      </c>
      <c r="B223" s="211" t="s">
        <v>171</v>
      </c>
      <c r="C223" s="212">
        <v>10</v>
      </c>
      <c r="D223" s="213">
        <v>6</v>
      </c>
      <c r="E223" s="214">
        <v>3000</v>
      </c>
      <c r="F223" s="215">
        <v>13882.5</v>
      </c>
      <c r="G223" s="216">
        <v>3000</v>
      </c>
      <c r="H223" s="217">
        <v>20</v>
      </c>
      <c r="I223" s="218">
        <v>21.85</v>
      </c>
      <c r="J223" s="219">
        <v>21.9</v>
      </c>
    </row>
    <row r="224" spans="1:10" s="222" customFormat="1" ht="12.95" customHeight="1" x14ac:dyDescent="0.2">
      <c r="A224" s="206">
        <v>182</v>
      </c>
      <c r="B224" s="211" t="s">
        <v>172</v>
      </c>
      <c r="C224" s="212">
        <v>10</v>
      </c>
      <c r="D224" s="213">
        <v>5</v>
      </c>
      <c r="E224" s="214">
        <v>3000</v>
      </c>
      <c r="F224" s="215">
        <v>12047.7</v>
      </c>
      <c r="G224" s="216">
        <v>3000</v>
      </c>
      <c r="H224" s="217">
        <v>17.28</v>
      </c>
      <c r="I224" s="218">
        <v>18.64</v>
      </c>
      <c r="J224" s="219">
        <v>20.399999999999999</v>
      </c>
    </row>
    <row r="225" spans="1:10" s="222" customFormat="1" ht="12.95" customHeight="1" x14ac:dyDescent="0.2">
      <c r="A225" s="206">
        <v>189</v>
      </c>
      <c r="B225" s="211" t="s">
        <v>181</v>
      </c>
      <c r="C225" s="212">
        <v>8</v>
      </c>
      <c r="D225" s="213">
        <v>6</v>
      </c>
      <c r="E225" s="214">
        <v>4000</v>
      </c>
      <c r="F225" s="215">
        <v>8748</v>
      </c>
      <c r="G225" s="216">
        <v>4000</v>
      </c>
      <c r="H225" s="217">
        <v>17</v>
      </c>
      <c r="I225" s="218">
        <v>21.49</v>
      </c>
      <c r="J225" s="219">
        <v>22.7</v>
      </c>
    </row>
    <row r="226" spans="1:10" s="222" customFormat="1" ht="12.95" customHeight="1" x14ac:dyDescent="0.2">
      <c r="A226" s="206">
        <v>364</v>
      </c>
      <c r="B226" s="211" t="s">
        <v>191</v>
      </c>
      <c r="C226" s="212">
        <v>9</v>
      </c>
      <c r="D226" s="213">
        <v>3</v>
      </c>
      <c r="E226" s="214">
        <v>3500</v>
      </c>
      <c r="F226" s="215">
        <v>6473.8</v>
      </c>
      <c r="G226" s="216">
        <v>3500</v>
      </c>
      <c r="H226" s="217">
        <v>17</v>
      </c>
      <c r="I226" s="218">
        <v>21.25</v>
      </c>
      <c r="J226" s="219">
        <v>34</v>
      </c>
    </row>
    <row r="227" spans="1:10" s="222" customFormat="1" ht="12.95" customHeight="1" x14ac:dyDescent="0.2">
      <c r="A227" s="206">
        <v>182</v>
      </c>
      <c r="B227" s="211" t="s">
        <v>173</v>
      </c>
      <c r="C227" s="212">
        <v>11</v>
      </c>
      <c r="D227" s="213">
        <v>9</v>
      </c>
      <c r="E227" s="214">
        <v>10000</v>
      </c>
      <c r="F227" s="215">
        <v>12367.4</v>
      </c>
      <c r="G227" s="216">
        <v>10000</v>
      </c>
      <c r="H227" s="217">
        <v>17</v>
      </c>
      <c r="I227" s="218">
        <v>23.64</v>
      </c>
      <c r="J227" s="219">
        <v>37.869999999999997</v>
      </c>
    </row>
    <row r="228" spans="1:10" s="222" customFormat="1" ht="12.95" customHeight="1" x14ac:dyDescent="0.2">
      <c r="A228" s="206">
        <v>182</v>
      </c>
      <c r="B228" s="211" t="s">
        <v>174</v>
      </c>
      <c r="C228" s="212">
        <v>12</v>
      </c>
      <c r="D228" s="213">
        <v>8</v>
      </c>
      <c r="E228" s="214">
        <v>10000</v>
      </c>
      <c r="F228" s="215">
        <v>14645.2</v>
      </c>
      <c r="G228" s="216">
        <v>10000</v>
      </c>
      <c r="H228" s="217">
        <v>17</v>
      </c>
      <c r="I228" s="218">
        <v>24.63</v>
      </c>
      <c r="J228" s="219">
        <v>34.85</v>
      </c>
    </row>
    <row r="229" spans="1:10" s="222" customFormat="1" ht="12.95" customHeight="1" x14ac:dyDescent="0.2">
      <c r="A229" s="206">
        <v>364</v>
      </c>
      <c r="B229" s="211" t="s">
        <v>192</v>
      </c>
      <c r="C229" s="212">
        <v>8</v>
      </c>
      <c r="D229" s="213">
        <v>4</v>
      </c>
      <c r="E229" s="214">
        <v>3000</v>
      </c>
      <c r="F229" s="215">
        <v>8285</v>
      </c>
      <c r="G229" s="216">
        <v>3000</v>
      </c>
      <c r="H229" s="217">
        <v>17</v>
      </c>
      <c r="I229" s="218">
        <v>19.07</v>
      </c>
      <c r="J229" s="219">
        <v>30</v>
      </c>
    </row>
    <row r="230" spans="1:10" s="222" customFormat="1" ht="12.95" customHeight="1" x14ac:dyDescent="0.2">
      <c r="A230" s="206">
        <v>196</v>
      </c>
      <c r="B230" s="211" t="s">
        <v>184</v>
      </c>
      <c r="C230" s="212">
        <v>11</v>
      </c>
      <c r="D230" s="213">
        <v>8</v>
      </c>
      <c r="E230" s="214">
        <v>5000</v>
      </c>
      <c r="F230" s="215">
        <v>12497.9</v>
      </c>
      <c r="G230" s="216">
        <v>5000</v>
      </c>
      <c r="H230" s="217">
        <v>17</v>
      </c>
      <c r="I230" s="218">
        <v>22.12</v>
      </c>
      <c r="J230" s="219">
        <v>28</v>
      </c>
    </row>
    <row r="231" spans="1:10" s="222" customFormat="1" ht="12.95" customHeight="1" x14ac:dyDescent="0.2">
      <c r="A231" s="206">
        <v>364</v>
      </c>
      <c r="B231" s="211" t="s">
        <v>193</v>
      </c>
      <c r="C231" s="212">
        <v>8</v>
      </c>
      <c r="D231" s="213">
        <v>3</v>
      </c>
      <c r="E231" s="214">
        <v>3000</v>
      </c>
      <c r="F231" s="215">
        <v>7214.9</v>
      </c>
      <c r="G231" s="216">
        <v>3000</v>
      </c>
      <c r="H231" s="217">
        <v>17</v>
      </c>
      <c r="I231" s="218">
        <v>18.47</v>
      </c>
      <c r="J231" s="219">
        <v>25</v>
      </c>
    </row>
    <row r="232" spans="1:10" s="222" customFormat="1" ht="12.95" customHeight="1" x14ac:dyDescent="0.2">
      <c r="A232" s="206">
        <v>196</v>
      </c>
      <c r="B232" s="211" t="s">
        <v>185</v>
      </c>
      <c r="C232" s="212">
        <v>11</v>
      </c>
      <c r="D232" s="213">
        <v>9</v>
      </c>
      <c r="E232" s="214">
        <v>7000</v>
      </c>
      <c r="F232" s="215">
        <v>11108.1</v>
      </c>
      <c r="G232" s="216">
        <v>7000</v>
      </c>
      <c r="H232" s="217">
        <v>17</v>
      </c>
      <c r="I232" s="218">
        <v>24.52</v>
      </c>
      <c r="J232" s="219">
        <v>31.5</v>
      </c>
    </row>
    <row r="233" spans="1:10" s="222" customFormat="1" ht="12.95" customHeight="1" x14ac:dyDescent="0.2">
      <c r="A233" s="206">
        <v>364</v>
      </c>
      <c r="B233" s="211" t="s">
        <v>194</v>
      </c>
      <c r="C233" s="212">
        <v>9</v>
      </c>
      <c r="D233" s="213">
        <v>6</v>
      </c>
      <c r="E233" s="214">
        <v>3500</v>
      </c>
      <c r="F233" s="215">
        <v>8019.6</v>
      </c>
      <c r="G233" s="216">
        <v>3500</v>
      </c>
      <c r="H233" s="217">
        <v>17</v>
      </c>
      <c r="I233" s="218">
        <v>19.670000000000002</v>
      </c>
      <c r="J233" s="219">
        <v>25</v>
      </c>
    </row>
    <row r="234" spans="1:10" s="222" customFormat="1" ht="12.95" customHeight="1" x14ac:dyDescent="0.2">
      <c r="A234" s="206">
        <v>196</v>
      </c>
      <c r="B234" s="211" t="s">
        <v>186</v>
      </c>
      <c r="C234" s="212">
        <v>11</v>
      </c>
      <c r="D234" s="213">
        <v>9</v>
      </c>
      <c r="E234" s="214">
        <v>5000</v>
      </c>
      <c r="F234" s="215">
        <v>9506.5</v>
      </c>
      <c r="G234" s="216">
        <v>5000</v>
      </c>
      <c r="H234" s="217">
        <v>17</v>
      </c>
      <c r="I234" s="218">
        <v>23.17</v>
      </c>
      <c r="J234" s="219">
        <v>26</v>
      </c>
    </row>
    <row r="235" spans="1:10" s="222" customFormat="1" ht="12.95" customHeight="1" x14ac:dyDescent="0.2">
      <c r="A235" s="206">
        <v>364</v>
      </c>
      <c r="B235" s="211" t="s">
        <v>195</v>
      </c>
      <c r="C235" s="212">
        <v>7</v>
      </c>
      <c r="D235" s="213">
        <v>7</v>
      </c>
      <c r="E235" s="214">
        <v>3500</v>
      </c>
      <c r="F235" s="215">
        <v>5074.6000000000004</v>
      </c>
      <c r="G235" s="216">
        <v>3500</v>
      </c>
      <c r="H235" s="217">
        <v>20</v>
      </c>
      <c r="I235" s="218">
        <v>26.59</v>
      </c>
      <c r="J235" s="219">
        <v>33</v>
      </c>
    </row>
    <row r="236" spans="1:10" s="222" customFormat="1" ht="12.95" customHeight="1" x14ac:dyDescent="0.2">
      <c r="A236" s="190">
        <v>196</v>
      </c>
      <c r="B236" s="163" t="s">
        <v>187</v>
      </c>
      <c r="C236" s="192">
        <v>8</v>
      </c>
      <c r="D236" s="156">
        <v>4</v>
      </c>
      <c r="E236" s="166">
        <v>5000</v>
      </c>
      <c r="F236" s="164">
        <v>11549.4</v>
      </c>
      <c r="G236" s="158">
        <v>5000</v>
      </c>
      <c r="H236" s="193">
        <v>17</v>
      </c>
      <c r="I236" s="161">
        <v>19.46</v>
      </c>
      <c r="J236" s="175">
        <v>24</v>
      </c>
    </row>
    <row r="237" spans="1:10" s="159" customFormat="1" ht="12.95" customHeight="1" x14ac:dyDescent="0.2">
      <c r="A237" s="206">
        <v>189</v>
      </c>
      <c r="B237" s="223" t="s">
        <v>182</v>
      </c>
      <c r="C237" s="212">
        <v>10</v>
      </c>
      <c r="D237" s="213">
        <v>8</v>
      </c>
      <c r="E237" s="214">
        <v>4000</v>
      </c>
      <c r="F237" s="215">
        <v>10154.1</v>
      </c>
      <c r="G237" s="216">
        <v>4000</v>
      </c>
      <c r="H237" s="217">
        <v>17</v>
      </c>
      <c r="I237" s="218">
        <v>22.29</v>
      </c>
      <c r="J237" s="219">
        <v>24</v>
      </c>
    </row>
    <row r="238" spans="1:10" s="159" customFormat="1" ht="12.95" customHeight="1" x14ac:dyDescent="0.2">
      <c r="A238" s="206">
        <v>364</v>
      </c>
      <c r="B238" s="223" t="s">
        <v>196</v>
      </c>
      <c r="C238" s="212">
        <v>9</v>
      </c>
      <c r="D238" s="213">
        <v>5</v>
      </c>
      <c r="E238" s="214">
        <v>3000</v>
      </c>
      <c r="F238" s="215">
        <v>10738.2</v>
      </c>
      <c r="G238" s="216">
        <v>3000</v>
      </c>
      <c r="H238" s="217">
        <v>17</v>
      </c>
      <c r="I238" s="218">
        <v>20.47</v>
      </c>
      <c r="J238" s="219">
        <v>22</v>
      </c>
    </row>
    <row r="239" spans="1:10" s="159" customFormat="1" ht="12.95" customHeight="1" x14ac:dyDescent="0.2">
      <c r="A239" s="206">
        <v>182</v>
      </c>
      <c r="B239" s="223" t="s">
        <v>175</v>
      </c>
      <c r="C239" s="212">
        <v>10</v>
      </c>
      <c r="D239" s="213">
        <v>8</v>
      </c>
      <c r="E239" s="214">
        <v>4000</v>
      </c>
      <c r="F239" s="215">
        <v>11190.9</v>
      </c>
      <c r="G239" s="216">
        <v>4000</v>
      </c>
      <c r="H239" s="217">
        <v>17</v>
      </c>
      <c r="I239" s="218">
        <v>20.34</v>
      </c>
      <c r="J239" s="219">
        <v>22.5</v>
      </c>
    </row>
    <row r="240" spans="1:10" s="222" customFormat="1" ht="12.95" customHeight="1" x14ac:dyDescent="0.2">
      <c r="A240" s="206">
        <v>364</v>
      </c>
      <c r="B240" s="223" t="s">
        <v>197</v>
      </c>
      <c r="C240" s="212">
        <v>9</v>
      </c>
      <c r="D240" s="213">
        <v>5</v>
      </c>
      <c r="E240" s="214">
        <v>3000</v>
      </c>
      <c r="F240" s="215">
        <v>12441.7</v>
      </c>
      <c r="G240" s="216">
        <v>3000</v>
      </c>
      <c r="H240" s="217">
        <v>17</v>
      </c>
      <c r="I240" s="218">
        <v>18.23</v>
      </c>
      <c r="J240" s="219">
        <v>20.3</v>
      </c>
    </row>
    <row r="241" spans="1:10" s="222" customFormat="1" ht="12.95" customHeight="1" x14ac:dyDescent="0.2">
      <c r="A241" s="206">
        <v>364</v>
      </c>
      <c r="B241" s="223" t="s">
        <v>198</v>
      </c>
      <c r="C241" s="212">
        <v>13</v>
      </c>
      <c r="D241" s="213">
        <v>5</v>
      </c>
      <c r="E241" s="214">
        <v>2000</v>
      </c>
      <c r="F241" s="215">
        <v>11608.4</v>
      </c>
      <c r="G241" s="216">
        <v>2000</v>
      </c>
      <c r="H241" s="217">
        <v>14.5</v>
      </c>
      <c r="I241" s="218">
        <v>15.35</v>
      </c>
      <c r="J241" s="219">
        <v>16</v>
      </c>
    </row>
    <row r="242" spans="1:10" s="222" customFormat="1" ht="12.95" customHeight="1" x14ac:dyDescent="0.2">
      <c r="A242" s="206">
        <v>364</v>
      </c>
      <c r="B242" s="223" t="s">
        <v>199</v>
      </c>
      <c r="C242" s="212">
        <v>11</v>
      </c>
      <c r="D242" s="213">
        <v>4</v>
      </c>
      <c r="E242" s="214">
        <v>3000</v>
      </c>
      <c r="F242" s="215">
        <v>11433.4</v>
      </c>
      <c r="G242" s="216">
        <v>3000</v>
      </c>
      <c r="H242" s="217">
        <v>12</v>
      </c>
      <c r="I242" s="218">
        <v>12</v>
      </c>
      <c r="J242" s="219">
        <v>12</v>
      </c>
    </row>
    <row r="243" spans="1:10" s="222" customFormat="1" ht="12.95" customHeight="1" x14ac:dyDescent="0.2">
      <c r="A243" s="206">
        <v>364</v>
      </c>
      <c r="B243" s="223" t="s">
        <v>200</v>
      </c>
      <c r="C243" s="212">
        <v>8</v>
      </c>
      <c r="D243" s="213">
        <v>4</v>
      </c>
      <c r="E243" s="214">
        <v>2000</v>
      </c>
      <c r="F243" s="215">
        <v>7659.8</v>
      </c>
      <c r="G243" s="216">
        <v>2000</v>
      </c>
      <c r="H243" s="217">
        <v>12</v>
      </c>
      <c r="I243" s="218">
        <v>12.52</v>
      </c>
      <c r="J243" s="219">
        <v>13</v>
      </c>
    </row>
    <row r="244" spans="1:10" s="222" customFormat="1" ht="12.95" customHeight="1" x14ac:dyDescent="0.2">
      <c r="A244" s="206">
        <v>364</v>
      </c>
      <c r="B244" s="223" t="s">
        <v>201</v>
      </c>
      <c r="C244" s="212">
        <v>6</v>
      </c>
      <c r="D244" s="213">
        <v>5</v>
      </c>
      <c r="E244" s="214">
        <v>3000</v>
      </c>
      <c r="F244" s="215">
        <v>6323.6</v>
      </c>
      <c r="G244" s="216">
        <v>3000</v>
      </c>
      <c r="H244" s="217">
        <v>12.5</v>
      </c>
      <c r="I244" s="218">
        <v>14.06</v>
      </c>
      <c r="J244" s="219">
        <v>16</v>
      </c>
    </row>
    <row r="245" spans="1:10" s="222" customFormat="1" ht="12.95" customHeight="1" x14ac:dyDescent="0.2">
      <c r="A245" s="206">
        <v>364</v>
      </c>
      <c r="B245" s="223" t="s">
        <v>202</v>
      </c>
      <c r="C245" s="212">
        <v>7</v>
      </c>
      <c r="D245" s="213">
        <v>5</v>
      </c>
      <c r="E245" s="214">
        <v>2000</v>
      </c>
      <c r="F245" s="215">
        <v>3857.2</v>
      </c>
      <c r="G245" s="216">
        <v>2000</v>
      </c>
      <c r="H245" s="217">
        <v>11</v>
      </c>
      <c r="I245" s="218">
        <v>14.66</v>
      </c>
      <c r="J245" s="219">
        <v>16</v>
      </c>
    </row>
    <row r="246" spans="1:10" s="222" customFormat="1" ht="12.95" customHeight="1" x14ac:dyDescent="0.2">
      <c r="A246" s="206">
        <v>364</v>
      </c>
      <c r="B246" s="223" t="s">
        <v>203</v>
      </c>
      <c r="C246" s="212">
        <v>7</v>
      </c>
      <c r="D246" s="213">
        <v>5</v>
      </c>
      <c r="E246" s="214">
        <v>2000</v>
      </c>
      <c r="F246" s="215">
        <v>6411</v>
      </c>
      <c r="G246" s="216">
        <v>2000</v>
      </c>
      <c r="H246" s="217">
        <v>13</v>
      </c>
      <c r="I246" s="218">
        <v>14.23</v>
      </c>
      <c r="J246" s="219">
        <v>15</v>
      </c>
    </row>
    <row r="247" spans="1:10" s="222" customFormat="1" ht="12.95" customHeight="1" x14ac:dyDescent="0.2">
      <c r="A247" s="206">
        <v>364</v>
      </c>
      <c r="B247" s="223" t="s">
        <v>204</v>
      </c>
      <c r="C247" s="212">
        <v>7</v>
      </c>
      <c r="D247" s="213">
        <v>5</v>
      </c>
      <c r="E247" s="214">
        <v>3000</v>
      </c>
      <c r="F247" s="215">
        <v>6164</v>
      </c>
      <c r="G247" s="216">
        <v>3000</v>
      </c>
      <c r="H247" s="217">
        <v>11.4</v>
      </c>
      <c r="I247" s="218">
        <v>12.54</v>
      </c>
      <c r="J247" s="219">
        <v>13</v>
      </c>
    </row>
    <row r="248" spans="1:10" s="222" customFormat="1" ht="12.95" customHeight="1" x14ac:dyDescent="0.2">
      <c r="A248" s="206">
        <v>364</v>
      </c>
      <c r="B248" s="223" t="s">
        <v>205</v>
      </c>
      <c r="C248" s="212">
        <v>6</v>
      </c>
      <c r="D248" s="213">
        <v>5</v>
      </c>
      <c r="E248" s="214">
        <v>3000</v>
      </c>
      <c r="F248" s="215">
        <v>4390</v>
      </c>
      <c r="G248" s="216">
        <v>3000</v>
      </c>
      <c r="H248" s="217">
        <v>13</v>
      </c>
      <c r="I248" s="218">
        <v>14.27</v>
      </c>
      <c r="J248" s="219">
        <v>15</v>
      </c>
    </row>
    <row r="249" spans="1:10" s="222" customFormat="1" ht="12.95" customHeight="1" x14ac:dyDescent="0.2">
      <c r="A249" s="206">
        <v>364</v>
      </c>
      <c r="B249" s="223" t="s">
        <v>206</v>
      </c>
      <c r="C249" s="212">
        <v>8</v>
      </c>
      <c r="D249" s="213">
        <v>5</v>
      </c>
      <c r="E249" s="214">
        <v>3000</v>
      </c>
      <c r="F249" s="215">
        <v>6096</v>
      </c>
      <c r="G249" s="216">
        <v>3000</v>
      </c>
      <c r="H249" s="217">
        <v>11</v>
      </c>
      <c r="I249" s="218">
        <v>14.25</v>
      </c>
      <c r="J249" s="219">
        <v>14.9</v>
      </c>
    </row>
    <row r="250" spans="1:10" s="222" customFormat="1" ht="12.95" customHeight="1" x14ac:dyDescent="0.2">
      <c r="A250" s="206">
        <v>364</v>
      </c>
      <c r="B250" s="223" t="s">
        <v>207</v>
      </c>
      <c r="C250" s="212">
        <v>8</v>
      </c>
      <c r="D250" s="213">
        <v>8</v>
      </c>
      <c r="E250" s="214">
        <v>3000</v>
      </c>
      <c r="F250" s="215">
        <v>7005.3</v>
      </c>
      <c r="G250" s="216">
        <v>3000</v>
      </c>
      <c r="H250" s="217">
        <v>12.9</v>
      </c>
      <c r="I250" s="218">
        <v>13.79</v>
      </c>
      <c r="J250" s="219">
        <v>14</v>
      </c>
    </row>
    <row r="251" spans="1:10" s="222" customFormat="1" ht="12.95" customHeight="1" x14ac:dyDescent="0.2">
      <c r="A251" s="206">
        <v>364</v>
      </c>
      <c r="B251" s="211" t="s">
        <v>208</v>
      </c>
      <c r="C251" s="212">
        <v>8</v>
      </c>
      <c r="D251" s="213">
        <v>8</v>
      </c>
      <c r="E251" s="214">
        <v>3000</v>
      </c>
      <c r="F251" s="215">
        <v>5031.3</v>
      </c>
      <c r="G251" s="216">
        <v>3000</v>
      </c>
      <c r="H251" s="217">
        <v>12.8</v>
      </c>
      <c r="I251" s="218">
        <v>13.38</v>
      </c>
      <c r="J251" s="219">
        <v>13.7</v>
      </c>
    </row>
    <row r="252" spans="1:10" s="222" customFormat="1" ht="12.95" customHeight="1" x14ac:dyDescent="0.2">
      <c r="A252" s="206">
        <v>364</v>
      </c>
      <c r="B252" s="211" t="s">
        <v>209</v>
      </c>
      <c r="C252" s="212">
        <v>7</v>
      </c>
      <c r="D252" s="213">
        <v>6</v>
      </c>
      <c r="E252" s="214">
        <v>3000</v>
      </c>
      <c r="F252" s="215">
        <v>3009.4</v>
      </c>
      <c r="G252" s="216">
        <v>3000</v>
      </c>
      <c r="H252" s="217">
        <v>12.9</v>
      </c>
      <c r="I252" s="218">
        <v>13.44</v>
      </c>
      <c r="J252" s="219">
        <v>13.8</v>
      </c>
    </row>
    <row r="253" spans="1:10" s="222" customFormat="1" ht="12.95" customHeight="1" x14ac:dyDescent="0.2">
      <c r="A253" s="206">
        <v>364</v>
      </c>
      <c r="B253" s="211" t="s">
        <v>210</v>
      </c>
      <c r="C253" s="212">
        <v>8</v>
      </c>
      <c r="D253" s="213">
        <v>7</v>
      </c>
      <c r="E253" s="214">
        <v>2100</v>
      </c>
      <c r="F253" s="215">
        <v>3773.6</v>
      </c>
      <c r="G253" s="216">
        <v>2100</v>
      </c>
      <c r="H253" s="217">
        <v>12.1</v>
      </c>
      <c r="I253" s="218">
        <v>13.69</v>
      </c>
      <c r="J253" s="219">
        <v>14.3</v>
      </c>
    </row>
    <row r="254" spans="1:10" s="222" customFormat="1" ht="12.95" customHeight="1" x14ac:dyDescent="0.2">
      <c r="A254" s="206">
        <v>364</v>
      </c>
      <c r="B254" s="211" t="s">
        <v>211</v>
      </c>
      <c r="C254" s="212">
        <v>7</v>
      </c>
      <c r="D254" s="213">
        <v>6</v>
      </c>
      <c r="E254" s="214">
        <v>2100</v>
      </c>
      <c r="F254" s="215">
        <v>3211</v>
      </c>
      <c r="G254" s="216">
        <v>2100</v>
      </c>
      <c r="H254" s="217">
        <v>12.9</v>
      </c>
      <c r="I254" s="218">
        <v>13.63</v>
      </c>
      <c r="J254" s="219">
        <v>14</v>
      </c>
    </row>
    <row r="255" spans="1:10" s="222" customFormat="1" ht="12.95" customHeight="1" x14ac:dyDescent="0.2">
      <c r="A255" s="206">
        <v>364</v>
      </c>
      <c r="B255" s="211" t="s">
        <v>212</v>
      </c>
      <c r="C255" s="212">
        <v>7</v>
      </c>
      <c r="D255" s="213">
        <v>7</v>
      </c>
      <c r="E255" s="214">
        <v>2100</v>
      </c>
      <c r="F255" s="215">
        <v>3143.6</v>
      </c>
      <c r="G255" s="216">
        <v>2100</v>
      </c>
      <c r="H255" s="217">
        <v>13</v>
      </c>
      <c r="I255" s="218">
        <v>14.05</v>
      </c>
      <c r="J255" s="219">
        <v>15.5</v>
      </c>
    </row>
    <row r="256" spans="1:10" s="222" customFormat="1" ht="12.95" customHeight="1" x14ac:dyDescent="0.2">
      <c r="A256" s="206">
        <v>364</v>
      </c>
      <c r="B256" s="211" t="s">
        <v>213</v>
      </c>
      <c r="C256" s="212">
        <v>7</v>
      </c>
      <c r="D256" s="213">
        <v>5</v>
      </c>
      <c r="E256" s="214">
        <v>1300</v>
      </c>
      <c r="F256" s="215">
        <v>3312.3</v>
      </c>
      <c r="G256" s="216">
        <v>1300</v>
      </c>
      <c r="H256" s="217">
        <v>12.75</v>
      </c>
      <c r="I256" s="218">
        <v>13.31</v>
      </c>
      <c r="J256" s="219">
        <v>13.9</v>
      </c>
    </row>
    <row r="257" spans="1:10" x14ac:dyDescent="0.2">
      <c r="A257" s="206">
        <v>364</v>
      </c>
      <c r="B257" s="211" t="s">
        <v>214</v>
      </c>
      <c r="C257" s="212">
        <v>8</v>
      </c>
      <c r="D257" s="213">
        <v>7</v>
      </c>
      <c r="E257" s="214">
        <v>1500</v>
      </c>
      <c r="F257" s="215">
        <v>4760.5</v>
      </c>
      <c r="G257" s="216">
        <v>1500</v>
      </c>
      <c r="H257" s="217">
        <v>12.9</v>
      </c>
      <c r="I257" s="218">
        <v>13.2</v>
      </c>
      <c r="J257" s="219">
        <v>13.5</v>
      </c>
    </row>
    <row r="258" spans="1:10" x14ac:dyDescent="0.2">
      <c r="A258" s="206">
        <v>364</v>
      </c>
      <c r="B258" s="223" t="s">
        <v>215</v>
      </c>
      <c r="C258" s="212">
        <v>8</v>
      </c>
      <c r="D258" s="213">
        <v>3</v>
      </c>
      <c r="E258" s="214">
        <v>1500</v>
      </c>
      <c r="F258" s="215">
        <v>3818.5</v>
      </c>
      <c r="G258" s="216">
        <v>1500</v>
      </c>
      <c r="H258" s="217">
        <v>12.75</v>
      </c>
      <c r="I258" s="218">
        <v>12.79</v>
      </c>
      <c r="J258" s="219">
        <v>13</v>
      </c>
    </row>
    <row r="259" spans="1:10" x14ac:dyDescent="0.2">
      <c r="A259" s="206">
        <v>364</v>
      </c>
      <c r="B259" s="223" t="s">
        <v>216</v>
      </c>
      <c r="C259" s="212">
        <v>7</v>
      </c>
      <c r="D259" s="213">
        <v>6</v>
      </c>
      <c r="E259" s="214">
        <v>2000</v>
      </c>
      <c r="F259" s="215">
        <v>5410.3</v>
      </c>
      <c r="G259" s="216">
        <v>2000</v>
      </c>
      <c r="H259" s="217">
        <v>12</v>
      </c>
      <c r="I259" s="218">
        <v>12.74</v>
      </c>
      <c r="J259" s="219">
        <v>12.9</v>
      </c>
    </row>
    <row r="260" spans="1:10" x14ac:dyDescent="0.2">
      <c r="A260" s="206">
        <v>364</v>
      </c>
      <c r="B260" s="223" t="s">
        <v>217</v>
      </c>
      <c r="C260" s="212">
        <v>6</v>
      </c>
      <c r="D260" s="213">
        <v>6</v>
      </c>
      <c r="E260" s="214">
        <v>2000</v>
      </c>
      <c r="F260" s="215">
        <v>2467.9</v>
      </c>
      <c r="G260" s="216">
        <v>2000</v>
      </c>
      <c r="H260" s="217">
        <v>12.45</v>
      </c>
      <c r="I260" s="218">
        <v>13.06</v>
      </c>
      <c r="J260" s="219">
        <v>13.78</v>
      </c>
    </row>
    <row r="261" spans="1:10" x14ac:dyDescent="0.2">
      <c r="A261" s="206">
        <v>364</v>
      </c>
      <c r="B261" s="223" t="s">
        <v>218</v>
      </c>
      <c r="C261" s="212">
        <v>5</v>
      </c>
      <c r="D261" s="213">
        <v>4</v>
      </c>
      <c r="E261" s="214">
        <v>2000</v>
      </c>
      <c r="F261" s="215">
        <v>3642.6</v>
      </c>
      <c r="G261" s="216">
        <v>2000</v>
      </c>
      <c r="H261" s="217">
        <v>12.5</v>
      </c>
      <c r="I261" s="218">
        <v>15.87</v>
      </c>
      <c r="J261" s="219">
        <v>19.899999999999999</v>
      </c>
    </row>
    <row r="262" spans="1:10" x14ac:dyDescent="0.2">
      <c r="A262" s="206">
        <v>364</v>
      </c>
      <c r="B262" s="223" t="s">
        <v>219</v>
      </c>
      <c r="C262" s="212">
        <v>7</v>
      </c>
      <c r="D262" s="213">
        <v>4</v>
      </c>
      <c r="E262" s="214">
        <v>1500</v>
      </c>
      <c r="F262" s="215">
        <v>3808.4</v>
      </c>
      <c r="G262" s="216">
        <v>1500</v>
      </c>
      <c r="H262" s="217">
        <v>12.89</v>
      </c>
      <c r="I262" s="218">
        <v>15.3</v>
      </c>
      <c r="J262" s="219">
        <v>14.62</v>
      </c>
    </row>
    <row r="263" spans="1:10" x14ac:dyDescent="0.2">
      <c r="A263" s="206">
        <v>182</v>
      </c>
      <c r="B263" s="223" t="s">
        <v>176</v>
      </c>
      <c r="C263" s="212">
        <v>7</v>
      </c>
      <c r="D263" s="213">
        <v>5</v>
      </c>
      <c r="E263" s="214">
        <v>2000</v>
      </c>
      <c r="F263" s="215">
        <v>6631.7</v>
      </c>
      <c r="G263" s="216">
        <v>2000</v>
      </c>
      <c r="H263" s="217">
        <v>12</v>
      </c>
      <c r="I263" s="218">
        <v>13.33</v>
      </c>
      <c r="J263" s="219">
        <v>14.2</v>
      </c>
    </row>
    <row r="264" spans="1:10" x14ac:dyDescent="0.2">
      <c r="A264" s="206">
        <v>364</v>
      </c>
      <c r="B264" s="223" t="s">
        <v>220</v>
      </c>
      <c r="C264" s="212">
        <v>7</v>
      </c>
      <c r="D264" s="213">
        <v>5</v>
      </c>
      <c r="E264" s="214">
        <v>1600</v>
      </c>
      <c r="F264" s="215">
        <v>4144.8999999999996</v>
      </c>
      <c r="G264" s="216">
        <v>1600</v>
      </c>
      <c r="H264" s="217">
        <v>12.5</v>
      </c>
      <c r="I264" s="218">
        <v>13.68</v>
      </c>
      <c r="J264" s="219">
        <v>14</v>
      </c>
    </row>
    <row r="265" spans="1:10" x14ac:dyDescent="0.2">
      <c r="A265" s="206">
        <v>182</v>
      </c>
      <c r="B265" s="223" t="s">
        <v>177</v>
      </c>
      <c r="C265" s="212">
        <v>7</v>
      </c>
      <c r="D265" s="213">
        <v>5</v>
      </c>
      <c r="E265" s="214">
        <v>2000</v>
      </c>
      <c r="F265" s="215">
        <v>4346.3</v>
      </c>
      <c r="G265" s="216">
        <v>2000</v>
      </c>
      <c r="H265" s="217">
        <v>12</v>
      </c>
      <c r="I265" s="218">
        <v>13.33</v>
      </c>
      <c r="J265" s="219">
        <v>13.49</v>
      </c>
    </row>
    <row r="266" spans="1:10" x14ac:dyDescent="0.2">
      <c r="A266" s="206">
        <v>364</v>
      </c>
      <c r="B266" s="223" t="s">
        <v>221</v>
      </c>
      <c r="C266" s="212">
        <v>6</v>
      </c>
      <c r="D266" s="213">
        <v>3</v>
      </c>
      <c r="E266" s="214">
        <v>1700</v>
      </c>
      <c r="F266" s="215">
        <v>4390.7</v>
      </c>
      <c r="G266" s="216">
        <v>1700</v>
      </c>
      <c r="H266" s="217">
        <v>11.9</v>
      </c>
      <c r="I266" s="218">
        <v>12.76</v>
      </c>
      <c r="J266" s="219">
        <v>12.89</v>
      </c>
    </row>
    <row r="267" spans="1:10" x14ac:dyDescent="0.2">
      <c r="A267" s="206">
        <v>182</v>
      </c>
      <c r="B267" s="223" t="s">
        <v>178</v>
      </c>
      <c r="C267" s="212">
        <v>9</v>
      </c>
      <c r="D267" s="213">
        <v>5</v>
      </c>
      <c r="E267" s="214">
        <v>2000</v>
      </c>
      <c r="F267" s="215">
        <v>8327.9</v>
      </c>
      <c r="G267" s="216">
        <v>2000</v>
      </c>
      <c r="H267" s="217">
        <v>9</v>
      </c>
      <c r="I267" s="218">
        <v>9.66</v>
      </c>
      <c r="J267" s="219">
        <v>10.5</v>
      </c>
    </row>
    <row r="268" spans="1:10" x14ac:dyDescent="0.2">
      <c r="A268" s="206">
        <v>364</v>
      </c>
      <c r="B268" s="223" t="s">
        <v>222</v>
      </c>
      <c r="C268" s="212">
        <v>7</v>
      </c>
      <c r="D268" s="213">
        <v>5</v>
      </c>
      <c r="E268" s="214">
        <v>1800</v>
      </c>
      <c r="F268" s="215">
        <v>6646.8</v>
      </c>
      <c r="G268" s="216">
        <v>1800</v>
      </c>
      <c r="H268" s="217">
        <v>9.4</v>
      </c>
      <c r="I268" s="218">
        <v>10.44</v>
      </c>
      <c r="J268" s="219">
        <v>10.95</v>
      </c>
    </row>
    <row r="269" spans="1:10" x14ac:dyDescent="0.2">
      <c r="A269" s="206">
        <v>182</v>
      </c>
      <c r="B269" s="223" t="s">
        <v>179</v>
      </c>
      <c r="C269" s="212">
        <v>6</v>
      </c>
      <c r="D269" s="213">
        <v>3</v>
      </c>
      <c r="E269" s="214">
        <v>2000</v>
      </c>
      <c r="F269" s="215">
        <v>6130</v>
      </c>
      <c r="G269" s="216">
        <v>2000</v>
      </c>
      <c r="H269" s="217">
        <v>7.9</v>
      </c>
      <c r="I269" s="218">
        <v>9.34</v>
      </c>
      <c r="J269" s="219">
        <v>9.4</v>
      </c>
    </row>
    <row r="270" spans="1:10" x14ac:dyDescent="0.2">
      <c r="A270" s="206">
        <v>364</v>
      </c>
      <c r="B270" s="223" t="s">
        <v>223</v>
      </c>
      <c r="C270" s="212">
        <v>5</v>
      </c>
      <c r="D270" s="213">
        <v>5</v>
      </c>
      <c r="E270" s="214">
        <v>2000</v>
      </c>
      <c r="F270" s="215">
        <v>5450</v>
      </c>
      <c r="G270" s="216">
        <v>2000</v>
      </c>
      <c r="H270" s="217">
        <v>9.4</v>
      </c>
      <c r="I270" s="218">
        <v>10.43</v>
      </c>
      <c r="J270" s="219">
        <v>11.75</v>
      </c>
    </row>
    <row r="271" spans="1:10" x14ac:dyDescent="0.2">
      <c r="A271" s="190">
        <v>189</v>
      </c>
      <c r="B271" s="163" t="s">
        <v>183</v>
      </c>
      <c r="C271" s="192">
        <v>6</v>
      </c>
      <c r="D271" s="156">
        <v>4</v>
      </c>
      <c r="E271" s="166">
        <v>2000</v>
      </c>
      <c r="F271" s="164">
        <v>4722.8999999999996</v>
      </c>
      <c r="G271" s="158">
        <v>2000</v>
      </c>
      <c r="H271" s="193">
        <v>8.5</v>
      </c>
      <c r="I271" s="161">
        <v>9.41</v>
      </c>
      <c r="J271" s="175">
        <v>9.7799999999999994</v>
      </c>
    </row>
    <row r="272" spans="1:10" x14ac:dyDescent="0.2">
      <c r="A272" s="206">
        <v>364</v>
      </c>
      <c r="B272" s="223" t="s">
        <v>224</v>
      </c>
      <c r="C272" s="212">
        <v>4</v>
      </c>
      <c r="D272" s="213">
        <v>4</v>
      </c>
      <c r="E272" s="214">
        <v>2000</v>
      </c>
      <c r="F272" s="215">
        <v>3270</v>
      </c>
      <c r="G272" s="216">
        <v>2000</v>
      </c>
      <c r="H272" s="217">
        <v>9.4</v>
      </c>
      <c r="I272" s="218">
        <v>10.62</v>
      </c>
      <c r="J272" s="219">
        <v>10.8</v>
      </c>
    </row>
    <row r="273" spans="1:10" x14ac:dyDescent="0.2">
      <c r="A273" s="190">
        <v>182</v>
      </c>
      <c r="B273" s="163" t="s">
        <v>180</v>
      </c>
      <c r="C273" s="192">
        <v>3</v>
      </c>
      <c r="D273" s="156">
        <v>2</v>
      </c>
      <c r="E273" s="166">
        <v>2000</v>
      </c>
      <c r="F273" s="164">
        <v>3060</v>
      </c>
      <c r="G273" s="158">
        <v>2000</v>
      </c>
      <c r="H273" s="193">
        <v>8.8800000000000008</v>
      </c>
      <c r="I273" s="161">
        <v>9.49</v>
      </c>
      <c r="J273" s="175">
        <v>10.3</v>
      </c>
    </row>
    <row r="274" spans="1:10" x14ac:dyDescent="0.2">
      <c r="A274" s="224">
        <v>364</v>
      </c>
      <c r="B274" s="225" t="s">
        <v>225</v>
      </c>
      <c r="C274" s="226">
        <v>3</v>
      </c>
      <c r="D274" s="227">
        <v>3</v>
      </c>
      <c r="E274" s="228">
        <v>2000</v>
      </c>
      <c r="F274" s="229">
        <v>4030</v>
      </c>
      <c r="G274" s="230">
        <v>2000</v>
      </c>
      <c r="H274" s="231">
        <v>9.8000000000000007</v>
      </c>
      <c r="I274" s="232">
        <v>18.54</v>
      </c>
      <c r="J274" s="233">
        <v>19.8</v>
      </c>
    </row>
  </sheetData>
  <mergeCells count="8">
    <mergeCell ref="G4:G5"/>
    <mergeCell ref="H4:J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JhcmJha2FkemU8L1VzZXJOYW1lPjxEYXRlVGltZT4yMy4wOS4yMDIxIDEyOjUwOjA5PC9EYXRlVGltZT48TGFiZWxTdHJpbmc+VGhpcyBpdGVtIGhhcyBubyBjbGFzc2lmaWNhdGlvbj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5D148773-9BBF-4237-ACFF-754714B9766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0E703284-513A-49B0-8978-EBCADA9BEC3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Treasury(e)</vt:lpstr>
      <vt:lpstr>1999-2005 by maturity</vt:lpstr>
      <vt:lpstr>1999-2005 by date</vt:lpstr>
      <vt:lpstr>'1999-2005 by maturity'!Print_Area</vt:lpstr>
      <vt:lpstr>'1999-2005 by maturity'!Print_Titles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Tamaz Ozbetelashvili</dc:creator>
  <cp:lastModifiedBy>Tamaz Ozbetelashvili</cp:lastModifiedBy>
  <dcterms:created xsi:type="dcterms:W3CDTF">1996-10-14T23:33:28Z</dcterms:created>
  <dcterms:modified xsi:type="dcterms:W3CDTF">2024-04-08T09:24:17Z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36e78f8e-2868-4148-a739-059c7181f74a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PjzdfQasG8p5Jd9x3+EASdqQOvIJgDp3</vt:lpwstr>
  </property>
  <property fmtid="{D5CDD505-2E9C-101B-9397-08002B2CF9AE}" pid="5" name="bjClsUserRVM">
    <vt:lpwstr>[]</vt:lpwstr>
  </property>
  <property fmtid="{D5CDD505-2E9C-101B-9397-08002B2CF9AE}" pid="6" name="bjLabelHistoryID">
    <vt:lpwstr>{5D148773-9BBF-4237-ACFF-754714B9766B}</vt:lpwstr>
  </property>
</Properties>
</file>