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19200" windowHeight="6350" tabRatio="732" activeTab="2"/>
  </bookViews>
  <sheets>
    <sheet name="ინსტრუქცია" sheetId="17" r:id="rId1"/>
    <sheet name="MSC" sheetId="18" r:id="rId2"/>
    <sheet name="SCC" sheetId="19" r:id="rId3"/>
    <sheet name="SL" sheetId="21" r:id="rId4"/>
  </sheets>
  <externalReferences>
    <externalReference r:id="rId5"/>
  </externalReferences>
  <definedNames>
    <definedName name="CounterPartTypes">[1]Lists!$B$2:$B$7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21" l="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35" i="21"/>
  <c r="K36" i="21"/>
  <c r="K37" i="21"/>
  <c r="K38" i="21"/>
  <c r="K39" i="21"/>
  <c r="K40" i="21"/>
  <c r="K41" i="21"/>
  <c r="K42" i="21"/>
  <c r="K43" i="21"/>
  <c r="K44" i="21"/>
  <c r="K45" i="21"/>
  <c r="K46" i="21"/>
  <c r="K47" i="21"/>
  <c r="K48" i="21"/>
  <c r="K49" i="21"/>
  <c r="K50" i="21"/>
  <c r="K51" i="21"/>
  <c r="K52" i="21"/>
  <c r="K53" i="21"/>
  <c r="K54" i="21"/>
  <c r="K55" i="21"/>
  <c r="K56" i="21"/>
  <c r="K57" i="21"/>
  <c r="K8" i="21"/>
  <c r="J57" i="21" l="1"/>
  <c r="L57" i="21" s="1"/>
  <c r="L56" i="21"/>
  <c r="J56" i="21"/>
  <c r="J55" i="21"/>
  <c r="L55" i="21" s="1"/>
  <c r="J54" i="21"/>
  <c r="L54" i="21" s="1"/>
  <c r="J53" i="21"/>
  <c r="L53" i="21" s="1"/>
  <c r="L52" i="21"/>
  <c r="J52" i="21"/>
  <c r="J51" i="21"/>
  <c r="L51" i="21" s="1"/>
  <c r="J50" i="21"/>
  <c r="L50" i="21" s="1"/>
  <c r="J49" i="21"/>
  <c r="L49" i="21" s="1"/>
  <c r="L48" i="21"/>
  <c r="J48" i="21"/>
  <c r="J47" i="21"/>
  <c r="L47" i="21" s="1"/>
  <c r="J46" i="21"/>
  <c r="L46" i="21" s="1"/>
  <c r="J45" i="21"/>
  <c r="L45" i="21" s="1"/>
  <c r="L44" i="21"/>
  <c r="J44" i="21"/>
  <c r="J43" i="21"/>
  <c r="L43" i="21" s="1"/>
  <c r="J42" i="21"/>
  <c r="L42" i="21" s="1"/>
  <c r="J41" i="21"/>
  <c r="L41" i="21" s="1"/>
  <c r="L40" i="21"/>
  <c r="J40" i="21"/>
  <c r="J39" i="21"/>
  <c r="L39" i="21" s="1"/>
  <c r="J38" i="21"/>
  <c r="L38" i="21" s="1"/>
  <c r="J37" i="21"/>
  <c r="L37" i="21" s="1"/>
  <c r="L36" i="21"/>
  <c r="J36" i="21"/>
  <c r="J35" i="21"/>
  <c r="L35" i="21" s="1"/>
  <c r="J34" i="21"/>
  <c r="L34" i="21" s="1"/>
  <c r="J33" i="21"/>
  <c r="L33" i="21" s="1"/>
  <c r="L32" i="21"/>
  <c r="J32" i="21"/>
  <c r="J31" i="21"/>
  <c r="L31" i="21" s="1"/>
  <c r="J30" i="21"/>
  <c r="L30" i="21" s="1"/>
  <c r="J29" i="21"/>
  <c r="L29" i="21" s="1"/>
  <c r="L28" i="21"/>
  <c r="J28" i="21"/>
  <c r="J27" i="21"/>
  <c r="L27" i="21" s="1"/>
  <c r="J26" i="21"/>
  <c r="L26" i="21" s="1"/>
  <c r="J25" i="21"/>
  <c r="L25" i="21" s="1"/>
  <c r="L24" i="21"/>
  <c r="J24" i="21"/>
  <c r="J23" i="21"/>
  <c r="L23" i="21" s="1"/>
  <c r="J22" i="21"/>
  <c r="L22" i="21" s="1"/>
  <c r="J21" i="21"/>
  <c r="L21" i="21" s="1"/>
  <c r="L20" i="21"/>
  <c r="J20" i="21"/>
  <c r="L19" i="21"/>
  <c r="J19" i="21"/>
  <c r="J18" i="21"/>
  <c r="L18" i="21" s="1"/>
  <c r="J17" i="21"/>
  <c r="L17" i="21" s="1"/>
  <c r="L16" i="21"/>
  <c r="J16" i="21"/>
  <c r="J15" i="21"/>
  <c r="L15" i="21" s="1"/>
  <c r="J14" i="21"/>
  <c r="L14" i="21" s="1"/>
  <c r="J13" i="21"/>
  <c r="L13" i="21" s="1"/>
  <c r="L12" i="21"/>
  <c r="J12" i="21"/>
  <c r="J11" i="21"/>
  <c r="L11" i="21" s="1"/>
  <c r="R10" i="21"/>
  <c r="L10" i="21"/>
  <c r="J10" i="21"/>
  <c r="R9" i="21"/>
  <c r="L9" i="21"/>
  <c r="J9" i="21"/>
  <c r="R8" i="21"/>
  <c r="L8" i="21"/>
  <c r="J8" i="21"/>
  <c r="R7" i="21"/>
  <c r="C38" i="19"/>
  <c r="C31" i="19"/>
  <c r="C22" i="19"/>
  <c r="C20" i="19"/>
  <c r="C21" i="19" s="1"/>
  <c r="C17" i="19"/>
  <c r="C18" i="19" s="1"/>
  <c r="C14" i="19"/>
  <c r="B5" i="21"/>
  <c r="D10" i="18"/>
  <c r="D9" i="18"/>
  <c r="D8" i="18"/>
  <c r="D7" i="18"/>
  <c r="D6" i="18"/>
  <c r="D5" i="18"/>
  <c r="D4" i="18"/>
  <c r="B18" i="17"/>
  <c r="B17" i="17"/>
  <c r="B16" i="17"/>
  <c r="B14" i="17"/>
  <c r="B13" i="17"/>
  <c r="B12" i="17"/>
  <c r="B11" i="17"/>
  <c r="B10" i="17"/>
  <c r="B9" i="17"/>
  <c r="B8" i="17"/>
  <c r="B7" i="17"/>
  <c r="B6" i="17"/>
  <c r="B5" i="17"/>
  <c r="L58" i="21" l="1"/>
  <c r="M16" i="21"/>
  <c r="M8" i="21"/>
  <c r="M14" i="21"/>
  <c r="M15" i="21"/>
  <c r="M12" i="21"/>
  <c r="M13" i="21"/>
  <c r="M10" i="21"/>
  <c r="M11" i="21"/>
  <c r="M57" i="21"/>
  <c r="M49" i="21"/>
  <c r="M41" i="21"/>
  <c r="M33" i="21"/>
  <c r="M25" i="21"/>
  <c r="M17" i="21"/>
  <c r="M9" i="21"/>
  <c r="M32" i="21"/>
  <c r="M55" i="21"/>
  <c r="M47" i="21"/>
  <c r="M39" i="21"/>
  <c r="M23" i="21"/>
  <c r="M54" i="21"/>
  <c r="M38" i="21"/>
  <c r="M30" i="21"/>
  <c r="M22" i="21"/>
  <c r="M53" i="21"/>
  <c r="M45" i="21"/>
  <c r="M37" i="21"/>
  <c r="M29" i="21"/>
  <c r="M21" i="21"/>
  <c r="M56" i="21"/>
  <c r="M48" i="21"/>
  <c r="M40" i="21"/>
  <c r="M24" i="21"/>
  <c r="M31" i="21"/>
  <c r="M46" i="21"/>
  <c r="M52" i="21"/>
  <c r="M44" i="21"/>
  <c r="M36" i="21"/>
  <c r="M28" i="21"/>
  <c r="M20" i="21"/>
  <c r="M51" i="21"/>
  <c r="M43" i="21"/>
  <c r="M35" i="21"/>
  <c r="M27" i="21"/>
  <c r="M19" i="21"/>
  <c r="M50" i="21"/>
  <c r="M42" i="21"/>
  <c r="M34" i="21"/>
  <c r="M26" i="21"/>
  <c r="M18" i="21"/>
  <c r="J58" i="21"/>
  <c r="D27" i="19"/>
  <c r="D28" i="19"/>
  <c r="D29" i="19"/>
  <c r="D30" i="19"/>
  <c r="C8" i="19"/>
  <c r="C15" i="19"/>
  <c r="C23" i="19" s="1"/>
  <c r="C41" i="19"/>
  <c r="C40" i="19" l="1"/>
  <c r="C44" i="19" s="1"/>
  <c r="C46" i="19" s="1"/>
  <c r="D31" i="19"/>
  <c r="M58" i="21"/>
</calcChain>
</file>

<file path=xl/comments1.xml><?xml version="1.0" encoding="utf-8"?>
<comments xmlns="http://schemas.openxmlformats.org/spreadsheetml/2006/main">
  <authors>
    <author>Author</author>
  </authors>
  <commentList>
    <comment ref="B46" authorId="0" shapeId="0">
      <text>
        <r>
          <rPr>
            <sz val="9"/>
            <color indexed="81"/>
            <rFont val="Tahoma"/>
            <family val="2"/>
          </rPr>
          <t>გამოითვლება ავტომატურად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7" authorId="0" shapeId="0">
      <text>
        <r>
          <rPr>
            <sz val="9"/>
            <color indexed="81"/>
            <rFont val="Tahoma"/>
            <family val="2"/>
          </rPr>
          <t xml:space="preserve">გთხოვთ, მიუთითოთ შესაბამისი  ვალუტის საერთაშორისო აბრევიატურა ინგლისურად, მაგ.: GEL, USD, EUR  და ა.შ.
</t>
        </r>
      </text>
    </comment>
  </commentList>
</comments>
</file>

<file path=xl/sharedStrings.xml><?xml version="1.0" encoding="utf-8"?>
<sst xmlns="http://schemas.openxmlformats.org/spreadsheetml/2006/main" count="105" uniqueCount="97">
  <si>
    <t>დიახ</t>
  </si>
  <si>
    <t>არა</t>
  </si>
  <si>
    <t>აქტივების გადაფასების რეზერვი</t>
  </si>
  <si>
    <t>#</t>
  </si>
  <si>
    <t>კაპიტალის მოთხოვნის გაანგარიშებისთვის თითოეულ ველს აქვს შემდეგი მნიშვნელობა:</t>
  </si>
  <si>
    <t>მნიშვნელოვანი პროვაიდერი</t>
  </si>
  <si>
    <t xml:space="preserve">საანგარიშო პერიოდის განმავლობაში სხვა პროვაიდერის მიერ მომხმარებლისგან მიღებული ფულადი სახსრები, რომელიც პროვაიდერმა (როგორც შუამავალმა პროვაიდერმა) მიმღებს ჩაურიცხა მის საბანკო ანგარიშზე ან ჩაურიცხა სხვა პროვაიდერს ან/და გაქვითა მათთან. </t>
  </si>
  <si>
    <t>გულისხმობს პროვაიდერის მიერ ბოლო 12 თვის განმავლობაში ჯამურად გამოშვებულ ელექტრონულ ფულსა და დაფარულ ელექტრონულ ფულს შორის უდიდეს მნიშვნელობას</t>
  </si>
  <si>
    <t>მოიცავს ბოლო 6 თვის განმავლობაში მომხმარებლების ელექტრონული ფულის ანგარიშებზე არსებული დღის ბოლო ნაშთების ჯამს</t>
  </si>
  <si>
    <t>გაუნაწილებელი მოგება</t>
  </si>
  <si>
    <t>ინტერვალები</t>
  </si>
  <si>
    <t>შეწონვის %</t>
  </si>
  <si>
    <t>საგადახდო მომსახურების ჩამონათვალი:</t>
  </si>
  <si>
    <t>ა)</t>
  </si>
  <si>
    <t xml:space="preserve">ბ) </t>
  </si>
  <si>
    <t>გ)</t>
  </si>
  <si>
    <t>დ.ა.)</t>
  </si>
  <si>
    <t>დ.ბ.)</t>
  </si>
  <si>
    <t>ექვაირინგი</t>
  </si>
  <si>
    <t>ე)</t>
  </si>
  <si>
    <t>ფულადი გზავნილები</t>
  </si>
  <si>
    <t>ვ)</t>
  </si>
  <si>
    <t>პროვაიდერის დასახელება:</t>
  </si>
  <si>
    <t>ცხრილი 1</t>
  </si>
  <si>
    <t>აღწერა</t>
  </si>
  <si>
    <t>მოცულობა საანგარიშგებო პერიოდისთვის</t>
  </si>
  <si>
    <t>ბოლო 12 თვის განმავლობაში ანგარიშმგები პროვაიდერის, როგორც შუამავალი პროვაიდერის მიერ/მეშვეობით განხორციელებული გადახდის ოპერაციები</t>
  </si>
  <si>
    <t>კაპიტალის მოთხოვნა არა ელ.ფულის საგადახდო მომსახურებიდან</t>
  </si>
  <si>
    <t>ბოლო 12 თვის განმავლობაში გამოშვებულ და დაფარულ ელ.ფულს შორის უდიდესი მოცულობა</t>
  </si>
  <si>
    <t>გამოშვებულ და დაფარულ ელ.ფულს შორის უდიდესი მოცულობის საშუალო მაჩვენებელი</t>
  </si>
  <si>
    <t>კაპიტალის მოთხოვნა გამოშვებულ და დაფარულ ელ.ფულს შორის უდიდეს მაჩვენებელზე</t>
  </si>
  <si>
    <t>ელ.ფულის დღიური ნაშთების ჯამი ბოლოს 6 თვის განმავლობაში</t>
  </si>
  <si>
    <t>ელ.ფულის ყოველდღიური ნაშთების საშუალო მაჩვენებელი</t>
  </si>
  <si>
    <t>კაპიტალის მოთხოვნა ელ.ფულის ნაშთების მოცულობიდან (ნაშთის 2%)</t>
  </si>
  <si>
    <t>პროვაიდერი ახორციელებს მხოლოდ ფულადი გზავნილების მომსახურებას</t>
  </si>
  <si>
    <t>სულ საზედამხედველო კაპიტალის მოთხოვნა</t>
  </si>
  <si>
    <t>ცხრილი 2</t>
  </si>
  <si>
    <t>პროვაიდერის კაპიტალი საბალანსო ანგარიშგების მიხედვით</t>
  </si>
  <si>
    <t>თანხა საანგარიშგებო პერიოდის მიხედვით</t>
  </si>
  <si>
    <t>პროვაიდერის საწესდებო კაპიტალი</t>
  </si>
  <si>
    <t>სულ პროვაიდერის კაპიტალი ანგარიშგების მიხედვით</t>
  </si>
  <si>
    <t>ცხრილი 3</t>
  </si>
  <si>
    <t>გამოქვითვები</t>
  </si>
  <si>
    <t>არამატერიალური აქტივები საბალანსო ღირებულებით</t>
  </si>
  <si>
    <t>ინვესტიციები სხვა იურიდიული პირის კაპიტალში</t>
  </si>
  <si>
    <t>სულ გამოქვითვები</t>
  </si>
  <si>
    <t>პროვაიდერის საზედამხედველო კაპიტალი</t>
  </si>
  <si>
    <t>მინიმალური საზედამხედველო კაპიტალის მოთხოვნა</t>
  </si>
  <si>
    <t>პროვაიდერი აკმაყოფილებს საზედამხვედველო კაპიტალის მოთხოვნას</t>
  </si>
  <si>
    <t>თანხა რომელიც საჭიროა კაპიტალის შესავსებად (თუ პროვაიდერი ვერ აკმაყოფილებს კაპიტალის მოთხოვნას)</t>
  </si>
  <si>
    <t>ზღვარი</t>
  </si>
  <si>
    <t xml:space="preserve">                 5,000,000 </t>
  </si>
  <si>
    <t xml:space="preserve">              10,000,000 </t>
  </si>
  <si>
    <t xml:space="preserve">            100,000,000 </t>
  </si>
  <si>
    <t>მეორადი კაპიტალის ინსტრუმენტები</t>
  </si>
  <si>
    <t>სულ</t>
  </si>
  <si>
    <t>სუბორდინირებული ვალის უნიკალური კოდი</t>
  </si>
  <si>
    <t>სუბორდინირებული ვალის მიღების თარიღი</t>
  </si>
  <si>
    <t>სუბორდინირებული ვალი</t>
  </si>
  <si>
    <t>პირველადი კაპიტალის სხვა ინსტრუმენტები</t>
  </si>
  <si>
    <t>საგადახდო მომსახურების პროვაიდერი წარმოადგენს მნიშვნელოვან პროვაიდერს თუ: 
ა) მის მიერ/მეშვეობით ბოლო 12 თვის განმავლობაში განხორციელებული გადახდის ოპერაციების მოცულობის (მათ შორის პროვაიდერის აგენტის მეშვეობით განხორციელებული) საშუალო თვიური მაჩვენებელი აღემატება 9 მილიონ  ლარს. ან/და  
ბ) ელექტრონული ფულის პროვაიდერის მიერ ბოლო 6 თვის საშუალო  დღიური გამოშვებული ელექტრონული ფული (ნაშთი) აღემატება 1 500 000 ლარს. 
*გადახდის ოპერაციების მოცულობაში შედის ანგარიშგების თარიღიდან ბოლო 12 თვის განმავლობაში პროვაიდერის მიერ/მეშვეობით განხორციელებულ გადახდის ოპერაციებს (გარდა ელექტრონული ფულის ოპერაციებისა) დამატებული ამავე პერიოდში პროვაიდერის მიერ გამოშვებული და დაფარული ელექტრონული ფულის მოცულობას შორის უდიდესი მაჩვენებელი.</t>
  </si>
  <si>
    <t>&gt;250,000,000</t>
  </si>
  <si>
    <t>საანგარიშგებო პერიოდის ბოლო თარიღი:</t>
  </si>
  <si>
    <t>მნიშვნელოვანი პროვაიდერი (კი / არა)</t>
  </si>
  <si>
    <t>ბოლო 12 თვის არა ელ.ფულის საგადახდო მომსახურების საშუალო თვიური მოცულობა</t>
  </si>
  <si>
    <t>მოიცავს ინფორმაციას პროვაიდერის ან/და მისი აგენტების მიერ უშუალოდ მათი მომხმარებლისგან მიღებული გადახდის ოპერაციების შესახებ. აღნიშნული ველი არ მოიცავს თვით პროვაიდერის მიერ ელექტრონული ფულის გამოშვებას, დაფარვას ან პროვაიდერის მიერ გამოშვებული ელექტრონული ფულით გადახდას.</t>
  </si>
  <si>
    <r>
      <t>ბოლო 12 თვის განმავლობაში პროვაიდერის მიერ განხორციელებული საგადახდო მომსახურება</t>
    </r>
    <r>
      <rPr>
        <sz val="10"/>
        <color rgb="FFFF0000"/>
        <rFont val="Sylfaen"/>
        <family val="1"/>
      </rPr>
      <t>,</t>
    </r>
    <r>
      <rPr>
        <sz val="10"/>
        <color theme="1"/>
        <rFont val="Sylfaen"/>
        <family val="1"/>
      </rPr>
      <t xml:space="preserve"> გარდა ელ. ფულისა</t>
    </r>
  </si>
  <si>
    <t>წესის მე-8 მუხლის მე-4 პუნქტის "ა" ქვეპუნქტით დათვლილი საზედამხედველო კაპიტალის მოთხოვნა</t>
  </si>
  <si>
    <t>წესის მე-8 მუხლის მე-4 პუნქტის "ბ.ა" ქვეპუნქტით დათვლილი საზედამხედველო კაპიტალის მოთხოვნა</t>
  </si>
  <si>
    <t>წესის მე-8 მუხლის მე-4 პუნქტის "ბ.ბ" ქვეპუნქტით დათვლილი საზედამხედველო კაპიტალის მოთხოვნა</t>
  </si>
  <si>
    <t>წესის მე-4 მუხლით განმარტებული კაპიტალის ინსტრუმენტები</t>
  </si>
  <si>
    <t>წესის მე-5 მუხლით განმარტებული კაპიტალის ინსტრუმენტები</t>
  </si>
  <si>
    <t>დანართი 1 (ინსტრუქცია)</t>
  </si>
  <si>
    <t>ფორმა - SL</t>
  </si>
  <si>
    <t>მომსახურება, რომელიც უზრუნველყოფს გადამხდელის ანგარიშიდან ფულადი სახსრების ჩამოჭრას და მის შესრულებასთან დაკავშირებულ ოპერაციებს</t>
  </si>
  <si>
    <t>მომსახურება, რომელიც უზრუნველყოფს მიმღების ანგარიშზე ფულადი სახსრების ჩარიცხვას და მის შესრულებასთან დაკავშირებულ ოპერაციებს</t>
  </si>
  <si>
    <t>ელექტრონული ფულის გამოშვება, გადახდის ოპერაციების განხორციელება ელექტრონული ფულის მეშვეობით, მობილური ტელეფონის, ინტერნეტის ან სხვა ელექტრონული საშუალების გამოყენებით</t>
  </si>
  <si>
    <t>%</t>
  </si>
  <si>
    <t>სუბორდინირებული ვალის ვადა (თვე) (საკონტრაქტო)</t>
  </si>
  <si>
    <r>
      <t xml:space="preserve">ფინანსური ანგარიშგების საერთაშორისო სტანდარტის (ფასს) </t>
    </r>
    <r>
      <rPr>
        <sz val="10"/>
        <rFont val="Sylfaen"/>
        <family val="1"/>
      </rPr>
      <t>შესაბამისად</t>
    </r>
  </si>
  <si>
    <t>ფორმა - MSC</t>
  </si>
  <si>
    <t>ფორმა - SCC</t>
  </si>
  <si>
    <t>სუბორდინირებული ვალის თანხა ნომინალში (საკონტრაქტო)</t>
  </si>
  <si>
    <t>სუბორდინირებული ვალის შესაბამისი ვალუტის გაცვლითი კურსი საანგარიშგებო პერიოდის ბოლო თარიღისთვის</t>
  </si>
  <si>
    <t>სუბორდინირებული ვალის მიმდინარე ნაშთი (ნომინალი)</t>
  </si>
  <si>
    <t>საზედამხედველო კაპიტალის მოთხოვნა გამოითვლება არა ელ.ფულის მომსახურებიდან და გამოშვებულ და დაფარულ ელ.ფულს შორის უდიდესი მაჩვენებლიდან ქვემოთ მოცემული ინტერვალების (ინტერვალები მოცემულია ლარში) და შეწონვის %-ით წესის მე-8 მუხლის მე-8 პუნქტის შესაბამისად</t>
  </si>
  <si>
    <t>მინიმალური კაპიტალის მოთხოვნა თითოეული მომსახურებისთვის (მოცემულია ლარში)</t>
  </si>
  <si>
    <t>სააღრიცხვო ვალუტა - ეკვივალენტი ლარი (ყველა ვალუტა ანგარიშგების თარიღში არსებული ეროვნული ბანკის ოფიციალური გაცვლითი კურსით)</t>
  </si>
  <si>
    <t>სუბორდინირებული ვალის კაპიტალში ჩასართავი ნაწილი
(ეკვივალენტი ლარში)</t>
  </si>
  <si>
    <t>სუბორდინირებული ვალის მიმდინარე ნაშთი ეკვ.ლარში</t>
  </si>
  <si>
    <t>სუბორდინირებული ვალის თანხა ეკვ. ლარში (საანგარიშგებო პერიოდის ბოლო თარიღის კურსით)</t>
  </si>
  <si>
    <t>გთხოვთ მიუთითოთ დიახ/არა</t>
  </si>
  <si>
    <t>გადახდის განხორციელება პირდაპირი დებეტის (მათ შორის, ერთჯერადი დავალებით), საგადახდო ბარათის ან სხვა ელექტრონული საშუალების გამოყენებით, ან საკრედიტო გადარიცხვა (მუდმივი დავალების ჩათვლით), საგადახდო მომსახურების მომხმარებლის საკუთარი თანხის ან საკრედიტო რესურსის ფარგლებში</t>
  </si>
  <si>
    <t>საგადახდო ინსტრუმენტების, მათ შორის, ელექტრონული ფულის ინსტრუმენტების, გამოშვება</t>
  </si>
  <si>
    <t>სუბორდინირებული ვალის გამცემი</t>
  </si>
  <si>
    <t>სუბორდინირებული ვალის დაფარვის თარიღი (საკონტრაქტო)</t>
  </si>
  <si>
    <t>სუბორდინირებული ვალის ვალუტა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</si>
</sst>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_-* #,##0.00\ _₾_-;\-* #,##0.00\ _₾_-;_-* &quot;-&quot;??\ _₾_-;_-@_-"/>
    <numFmt numFmtId="166" formatCode="#,##0_ ;[Red]\-#,##0\ "/>
    <numFmt numFmtId="167" formatCode="#,##0.00_ ;[Red]\-#,##0.00\ "/>
    <numFmt numFmtId="168" formatCode="#,##0.0000_ ;[Red]\-#,##0.00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9"/>
      <color indexed="81"/>
      <name val="Tahoma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color rgb="FFFF0000"/>
      <name val="Sylfaen"/>
      <family val="1"/>
    </font>
    <font>
      <b/>
      <sz val="10"/>
      <color rgb="FFFF0000"/>
      <name val="Sylfaen"/>
      <family val="1"/>
    </font>
    <font>
      <sz val="10"/>
      <color rgb="FF00B050"/>
      <name val="Sylfaen"/>
      <family val="1"/>
    </font>
    <font>
      <sz val="10"/>
      <color rgb="FF000000"/>
      <name val="Sylfaen"/>
      <family val="1"/>
    </font>
    <font>
      <b/>
      <sz val="10"/>
      <color rgb="FF00B05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6" fillId="0" borderId="1" xfId="0" applyFont="1" applyBorder="1" applyProtection="1">
      <protection locked="0"/>
    </xf>
    <xf numFmtId="164" fontId="6" fillId="0" borderId="2" xfId="1" applyNumberFormat="1" applyFont="1" applyBorder="1" applyProtection="1">
      <protection locked="0"/>
    </xf>
    <xf numFmtId="164" fontId="6" fillId="0" borderId="1" xfId="1" applyNumberFormat="1" applyFont="1" applyBorder="1" applyProtection="1">
      <protection locked="0"/>
    </xf>
    <xf numFmtId="164" fontId="5" fillId="2" borderId="1" xfId="1" applyNumberFormat="1" applyFont="1" applyFill="1" applyBorder="1" applyProtection="1"/>
    <xf numFmtId="164" fontId="7" fillId="4" borderId="1" xfId="1" applyNumberFormat="1" applyFont="1" applyFill="1" applyBorder="1" applyProtection="1"/>
    <xf numFmtId="164" fontId="7" fillId="3" borderId="1" xfId="1" applyNumberFormat="1" applyFont="1" applyFill="1" applyBorder="1" applyProtection="1"/>
    <xf numFmtId="164" fontId="7" fillId="2" borderId="1" xfId="1" applyNumberFormat="1" applyFont="1" applyFill="1" applyBorder="1" applyProtection="1"/>
    <xf numFmtId="164" fontId="5" fillId="0" borderId="1" xfId="1" applyNumberFormat="1" applyFont="1" applyBorder="1" applyAlignment="1" applyProtection="1">
      <alignment horizontal="center" vertical="center"/>
    </xf>
    <xf numFmtId="164" fontId="6" fillId="2" borderId="1" xfId="1" applyNumberFormat="1" applyFont="1" applyFill="1" applyBorder="1" applyAlignment="1" applyProtection="1">
      <alignment horizontal="center" vertical="center"/>
    </xf>
    <xf numFmtId="164" fontId="6" fillId="0" borderId="1" xfId="1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center"/>
    </xf>
    <xf numFmtId="164" fontId="10" fillId="2" borderId="1" xfId="1" applyNumberFormat="1" applyFont="1" applyFill="1" applyBorder="1" applyProtection="1"/>
    <xf numFmtId="10" fontId="5" fillId="2" borderId="1" xfId="8" applyNumberFormat="1" applyFont="1" applyFill="1" applyBorder="1" applyProtection="1"/>
    <xf numFmtId="14" fontId="8" fillId="0" borderId="1" xfId="0" applyNumberFormat="1" applyFont="1" applyBorder="1" applyProtection="1">
      <protection locked="0"/>
    </xf>
    <xf numFmtId="10" fontId="6" fillId="0" borderId="1" xfId="8" applyNumberFormat="1" applyFont="1" applyBorder="1" applyProtection="1"/>
    <xf numFmtId="0" fontId="6" fillId="0" borderId="1" xfId="0" applyFont="1" applyBorder="1" applyAlignment="1" applyProtection="1">
      <alignment vertical="center" wrapText="1"/>
      <protection locked="0"/>
    </xf>
    <xf numFmtId="164" fontId="6" fillId="0" borderId="1" xfId="1" applyNumberFormat="1" applyFont="1" applyBorder="1" applyAlignment="1" applyProtection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Font="1" applyBorder="1" applyProtection="1"/>
    <xf numFmtId="9" fontId="6" fillId="0" borderId="1" xfId="0" applyNumberFormat="1" applyFont="1" applyBorder="1"/>
    <xf numFmtId="0" fontId="12" fillId="0" borderId="1" xfId="0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/>
    <xf numFmtId="0" fontId="12" fillId="0" borderId="1" xfId="0" applyFont="1" applyBorder="1" applyAlignment="1">
      <alignment horizontal="center" vertical="center"/>
    </xf>
    <xf numFmtId="0" fontId="6" fillId="0" borderId="0" xfId="0" applyFont="1"/>
    <xf numFmtId="0" fontId="5" fillId="4" borderId="6" xfId="0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0" xfId="1" applyNumberFormat="1" applyFont="1" applyProtection="1"/>
    <xf numFmtId="164" fontId="6" fillId="0" borderId="0" xfId="0" applyNumberFormat="1" applyFont="1"/>
    <xf numFmtId="43" fontId="6" fillId="0" borderId="0" xfId="0" applyNumberFormat="1" applyFont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1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5" fillId="0" borderId="0" xfId="0" applyFont="1"/>
    <xf numFmtId="0" fontId="6" fillId="0" borderId="2" xfId="0" applyFont="1" applyBorder="1" applyAlignment="1">
      <alignment horizontal="righ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left" vertical="top" wrapText="1"/>
    </xf>
    <xf numFmtId="164" fontId="9" fillId="0" borderId="0" xfId="1" applyNumberFormat="1" applyFont="1" applyProtection="1"/>
    <xf numFmtId="0" fontId="7" fillId="4" borderId="1" xfId="0" applyFont="1" applyFill="1" applyBorder="1" applyAlignment="1">
      <alignment horizontal="right" vertical="top" wrapText="1"/>
    </xf>
    <xf numFmtId="0" fontId="7" fillId="4" borderId="1" xfId="0" applyFont="1" applyFill="1" applyBorder="1" applyAlignment="1">
      <alignment horizontal="left" vertical="top" wrapText="1"/>
    </xf>
    <xf numFmtId="164" fontId="11" fillId="0" borderId="0" xfId="1" applyNumberFormat="1" applyFont="1" applyProtection="1"/>
    <xf numFmtId="0" fontId="7" fillId="3" borderId="1" xfId="0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5" fillId="4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top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 indent="2"/>
    </xf>
    <xf numFmtId="0" fontId="10" fillId="0" borderId="0" xfId="0" applyFont="1" applyAlignment="1">
      <alignment horizontal="left" indent="2"/>
    </xf>
    <xf numFmtId="0" fontId="8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left" indent="2"/>
    </xf>
    <xf numFmtId="14" fontId="8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indent="2"/>
    </xf>
    <xf numFmtId="0" fontId="8" fillId="0" borderId="1" xfId="2" applyFont="1" applyBorder="1" applyAlignment="1">
      <alignment horizontal="left" indent="1"/>
    </xf>
    <xf numFmtId="0" fontId="8" fillId="0" borderId="1" xfId="0" applyFont="1" applyBorder="1" applyAlignment="1" applyProtection="1">
      <alignment horizontal="left" wrapText="1" indent="1"/>
      <protection locked="0"/>
    </xf>
    <xf numFmtId="14" fontId="8" fillId="0" borderId="1" xfId="0" applyNumberFormat="1" applyFont="1" applyBorder="1" applyAlignment="1" applyProtection="1">
      <alignment horizontal="right"/>
      <protection locked="0"/>
    </xf>
    <xf numFmtId="166" fontId="8" fillId="0" borderId="1" xfId="0" applyNumberFormat="1" applyFont="1" applyBorder="1" applyAlignment="1" applyProtection="1">
      <alignment horizontal="right"/>
      <protection locked="0"/>
    </xf>
    <xf numFmtId="166" fontId="8" fillId="0" borderId="1" xfId="0" applyNumberFormat="1" applyFont="1" applyBorder="1" applyAlignment="1">
      <alignment horizontal="right"/>
    </xf>
    <xf numFmtId="1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left"/>
    </xf>
    <xf numFmtId="4" fontId="7" fillId="3" borderId="1" xfId="0" applyNumberFormat="1" applyFont="1" applyFill="1" applyBorder="1" applyAlignment="1">
      <alignment horizontal="right"/>
    </xf>
    <xf numFmtId="166" fontId="7" fillId="3" borderId="1" xfId="0" applyNumberFormat="1" applyFont="1" applyFill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wrapText="1" indent="1"/>
    </xf>
    <xf numFmtId="167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4" fontId="5" fillId="2" borderId="1" xfId="1" applyNumberFormat="1" applyFont="1" applyFill="1" applyBorder="1" applyAlignment="1" applyProtection="1">
      <alignment horizontal="center"/>
    </xf>
    <xf numFmtId="0" fontId="7" fillId="4" borderId="1" xfId="0" applyFont="1" applyFill="1" applyBorder="1" applyAlignment="1">
      <alignment vertical="center" wrapText="1"/>
    </xf>
    <xf numFmtId="0" fontId="8" fillId="0" borderId="0" xfId="2" applyFont="1"/>
    <xf numFmtId="168" fontId="8" fillId="0" borderId="1" xfId="0" applyNumberFormat="1" applyFont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64" fontId="6" fillId="0" borderId="3" xfId="1" applyNumberFormat="1" applyFont="1" applyBorder="1" applyAlignment="1" applyProtection="1">
      <alignment horizontal="center" vertical="center"/>
    </xf>
    <xf numFmtId="164" fontId="6" fillId="0" borderId="4" xfId="1" applyNumberFormat="1" applyFont="1" applyBorder="1" applyAlignment="1" applyProtection="1">
      <alignment horizontal="center" vertical="center"/>
    </xf>
    <xf numFmtId="164" fontId="6" fillId="0" borderId="5" xfId="1" applyNumberFormat="1" applyFont="1" applyBorder="1" applyAlignment="1" applyProtection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2" borderId="1" xfId="0" applyFont="1" applyFill="1" applyBorder="1" applyAlignment="1">
      <alignment horizontal="left"/>
    </xf>
  </cellXfs>
  <cellStyles count="9">
    <cellStyle name="Comma" xfId="1" builtinId="3"/>
    <cellStyle name="Comma 2" xfId="6"/>
    <cellStyle name="Comma 2 2" xfId="7"/>
    <cellStyle name="Normal" xfId="0" builtinId="0"/>
    <cellStyle name="Normal 2" xfId="2"/>
    <cellStyle name="Normal 2 2 2" xfId="5"/>
    <cellStyle name="Normal 3" xfId="4"/>
    <cellStyle name="Normal 5" xfId="3"/>
    <cellStyle name="Percent" xfId="8" builtinId="5"/>
  </cellStyles>
  <dxfs count="3">
    <dxf>
      <font>
        <color rgb="FFFF0000"/>
      </font>
    </dxf>
    <dxf>
      <font>
        <color auto="1"/>
      </font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kandelaki/Desktop/&#4313;&#4304;&#4318;&#4312;&#4322;&#4304;&#4314;&#4312;&#4321;&#4311;&#4309;&#4312;&#4321;%20&#4308;&#4321;%20&#4306;&#4304;&#4315;&#4317;&#4306;&#4309;&#4304;&#4307;&#4306;&#4308;&#4305;&#4304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RC-FA (2)"/>
      <sheetName val="Lists"/>
    </sheetNames>
    <sheetDataSet>
      <sheetData sheetId="0">
        <row r="6">
          <cell r="C6">
            <v>43146</v>
          </cell>
        </row>
      </sheetData>
      <sheetData sheetId="1">
        <row r="1">
          <cell r="A1" t="str">
            <v>კომპანია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/>
      <sheetData sheetId="21">
        <row r="7">
          <cell r="H7">
            <v>0</v>
          </cell>
        </row>
      </sheetData>
      <sheetData sheetId="22" refreshError="1"/>
      <sheetData sheetId="23">
        <row r="2">
          <cell r="A2" t="str">
            <v>თბილისი</v>
          </cell>
          <cell r="B2" t="str">
            <v>ბანკი</v>
          </cell>
        </row>
        <row r="3">
          <cell r="B3" t="str">
            <v>ფიზიკური პირი</v>
          </cell>
        </row>
        <row r="4">
          <cell r="B4" t="str">
            <v>კერძო ორგანიზაცია</v>
          </cell>
        </row>
        <row r="5">
          <cell r="B5" t="str">
            <v>საფინანსო ორგანიზაცია</v>
          </cell>
        </row>
        <row r="6">
          <cell r="B6" t="str">
            <v>სამთავრობო ორგანიზაცია</v>
          </cell>
        </row>
        <row r="7">
          <cell r="B7" t="str">
            <v>არასამთავრობო ორგანიზაცია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showGridLines="0" zoomScale="80" zoomScaleNormal="80" workbookViewId="0">
      <selection activeCell="B2" sqref="B2"/>
    </sheetView>
  </sheetViews>
  <sheetFormatPr defaultColWidth="8.6328125" defaultRowHeight="13.5" x14ac:dyDescent="0.35"/>
  <cols>
    <col min="1" max="1" width="3.08984375" style="30" bestFit="1" customWidth="1"/>
    <col min="2" max="2" width="43.81640625" style="30" customWidth="1"/>
    <col min="3" max="3" width="97.6328125" style="30" customWidth="1"/>
    <col min="4" max="4" width="14.6328125" style="30" bestFit="1" customWidth="1"/>
    <col min="5" max="5" width="11.81640625" style="30" bestFit="1" customWidth="1"/>
    <col min="6" max="7" width="8.6328125" style="30"/>
    <col min="8" max="8" width="14.54296875" style="30" bestFit="1" customWidth="1"/>
    <col min="9" max="16384" width="8.6328125" style="30"/>
  </cols>
  <sheetData>
    <row r="1" spans="1:5" x14ac:dyDescent="0.35">
      <c r="A1" s="30" t="s">
        <v>72</v>
      </c>
    </row>
    <row r="2" spans="1:5" ht="14" thickBot="1" x14ac:dyDescent="0.4"/>
    <row r="3" spans="1:5" ht="29" customHeight="1" thickBot="1" x14ac:dyDescent="0.4">
      <c r="A3" s="31" t="s">
        <v>3</v>
      </c>
      <c r="B3" s="99" t="s">
        <v>4</v>
      </c>
      <c r="C3" s="99"/>
      <c r="D3" s="99"/>
      <c r="E3" s="100"/>
    </row>
    <row r="4" spans="1:5" ht="136.5" customHeight="1" x14ac:dyDescent="0.35">
      <c r="A4" s="22">
        <v>1</v>
      </c>
      <c r="B4" s="32" t="s">
        <v>5</v>
      </c>
      <c r="C4" s="98" t="s">
        <v>60</v>
      </c>
      <c r="D4" s="98"/>
      <c r="E4" s="98"/>
    </row>
    <row r="5" spans="1:5" ht="80" customHeight="1" x14ac:dyDescent="0.35">
      <c r="A5" s="22">
        <v>2</v>
      </c>
      <c r="B5" s="18" t="str">
        <f>SCC!B12</f>
        <v>ბოლო 12 თვის განმავლობაში პროვაიდერის მიერ განხორციელებული საგადახდო მომსახურება, გარდა ელ. ფულისა</v>
      </c>
      <c r="C5" s="96" t="s">
        <v>65</v>
      </c>
      <c r="D5" s="96"/>
      <c r="E5" s="96"/>
    </row>
    <row r="6" spans="1:5" ht="54" x14ac:dyDescent="0.35">
      <c r="A6" s="22">
        <v>3</v>
      </c>
      <c r="B6" s="18" t="str">
        <f>SCC!B13</f>
        <v>ბოლო 12 თვის განმავლობაში ანგარიშმგები პროვაიდერის, როგორც შუამავალი პროვაიდერის მიერ/მეშვეობით განხორციელებული გადახდის ოპერაციები</v>
      </c>
      <c r="C6" s="97" t="s">
        <v>6</v>
      </c>
      <c r="D6" s="97"/>
      <c r="E6" s="97"/>
    </row>
    <row r="7" spans="1:5" ht="27" x14ac:dyDescent="0.35">
      <c r="A7" s="22">
        <v>4</v>
      </c>
      <c r="B7" s="18" t="str">
        <f>SCC!B15</f>
        <v>კაპიტალის მოთხოვნა არა ელ.ფულის საგადახდო მომსახურებიდან</v>
      </c>
      <c r="C7" s="96" t="s">
        <v>67</v>
      </c>
      <c r="D7" s="96"/>
      <c r="E7" s="96"/>
    </row>
    <row r="8" spans="1:5" ht="27" x14ac:dyDescent="0.35">
      <c r="A8" s="22">
        <v>5</v>
      </c>
      <c r="B8" s="18" t="str">
        <f>SCC!B16</f>
        <v>ბოლო 12 თვის განმავლობაში გამოშვებულ და დაფარულ ელ.ფულს შორის უდიდესი მოცულობა</v>
      </c>
      <c r="C8" s="96" t="s">
        <v>7</v>
      </c>
      <c r="D8" s="96"/>
      <c r="E8" s="96"/>
    </row>
    <row r="9" spans="1:5" ht="27" x14ac:dyDescent="0.35">
      <c r="A9" s="22">
        <v>6</v>
      </c>
      <c r="B9" s="18" t="str">
        <f>SCC!B18</f>
        <v>კაპიტალის მოთხოვნა გამოშვებულ და დაფარულ ელ.ფულს შორის უდიდეს მაჩვენებელზე</v>
      </c>
      <c r="C9" s="96" t="s">
        <v>68</v>
      </c>
      <c r="D9" s="96"/>
      <c r="E9" s="96"/>
    </row>
    <row r="10" spans="1:5" ht="27" x14ac:dyDescent="0.35">
      <c r="A10" s="22">
        <v>7</v>
      </c>
      <c r="B10" s="18" t="str">
        <f>SCC!B19</f>
        <v>ელ.ფულის დღიური ნაშთების ჯამი ბოლოს 6 თვის განმავლობაში</v>
      </c>
      <c r="C10" s="96" t="s">
        <v>8</v>
      </c>
      <c r="D10" s="96"/>
      <c r="E10" s="96"/>
    </row>
    <row r="11" spans="1:5" ht="27" x14ac:dyDescent="0.35">
      <c r="A11" s="22">
        <v>8</v>
      </c>
      <c r="B11" s="18" t="str">
        <f>SCC!B21</f>
        <v>კაპიტალის მოთხოვნა ელ.ფულის ნაშთების მოცულობიდან (ნაშთის 2%)</v>
      </c>
      <c r="C11" s="96" t="s">
        <v>69</v>
      </c>
      <c r="D11" s="96"/>
      <c r="E11" s="96"/>
    </row>
    <row r="12" spans="1:5" x14ac:dyDescent="0.35">
      <c r="A12" s="22">
        <v>9</v>
      </c>
      <c r="B12" s="18" t="str">
        <f>SCC!B29</f>
        <v>პირველადი კაპიტალის სხვა ინსტრუმენტები</v>
      </c>
      <c r="C12" s="97" t="s">
        <v>70</v>
      </c>
      <c r="D12" s="97"/>
      <c r="E12" s="97"/>
    </row>
    <row r="13" spans="1:5" x14ac:dyDescent="0.35">
      <c r="A13" s="22">
        <v>10</v>
      </c>
      <c r="B13" s="19" t="str">
        <f>SCC!B30</f>
        <v>მეორადი კაპიტალის ინსტრუმენტები</v>
      </c>
      <c r="C13" s="97" t="s">
        <v>71</v>
      </c>
      <c r="D13" s="97"/>
      <c r="E13" s="97"/>
    </row>
    <row r="14" spans="1:5" x14ac:dyDescent="0.35">
      <c r="A14" s="22">
        <v>11</v>
      </c>
      <c r="B14" s="18" t="str">
        <f>SCC!B27</f>
        <v>პროვაიდერის საწესდებო კაპიტალი</v>
      </c>
      <c r="C14" s="96" t="s">
        <v>79</v>
      </c>
      <c r="D14" s="96"/>
      <c r="E14" s="96"/>
    </row>
    <row r="15" spans="1:5" x14ac:dyDescent="0.35">
      <c r="A15" s="22">
        <v>12</v>
      </c>
      <c r="B15" s="18" t="s">
        <v>9</v>
      </c>
      <c r="C15" s="96"/>
      <c r="D15" s="96"/>
      <c r="E15" s="96"/>
    </row>
    <row r="16" spans="1:5" x14ac:dyDescent="0.35">
      <c r="A16" s="22">
        <v>13</v>
      </c>
      <c r="B16" s="18" t="str">
        <f>SCC!B35</f>
        <v>აქტივების გადაფასების რეზერვი</v>
      </c>
      <c r="C16" s="96"/>
      <c r="D16" s="96"/>
      <c r="E16" s="96"/>
    </row>
    <row r="17" spans="1:8" ht="27" x14ac:dyDescent="0.35">
      <c r="A17" s="22">
        <v>14</v>
      </c>
      <c r="B17" s="18" t="str">
        <f>SCC!B36</f>
        <v>არამატერიალური აქტივები საბალანსო ღირებულებით</v>
      </c>
      <c r="C17" s="96"/>
      <c r="D17" s="96"/>
      <c r="E17" s="96"/>
    </row>
    <row r="18" spans="1:8" ht="27" x14ac:dyDescent="0.35">
      <c r="A18" s="22">
        <v>15</v>
      </c>
      <c r="B18" s="18" t="str">
        <f>SCC!B37</f>
        <v>ინვესტიციები სხვა იურიდიული პირის კაპიტალში</v>
      </c>
      <c r="C18" s="96"/>
      <c r="D18" s="96"/>
      <c r="E18" s="96"/>
    </row>
    <row r="19" spans="1:8" x14ac:dyDescent="0.35">
      <c r="A19" s="33"/>
      <c r="B19" s="34"/>
      <c r="C19" s="34"/>
    </row>
    <row r="20" spans="1:8" x14ac:dyDescent="0.35">
      <c r="A20" s="33"/>
      <c r="B20" s="34"/>
      <c r="C20" s="34"/>
    </row>
    <row r="21" spans="1:8" ht="47.5" customHeight="1" x14ac:dyDescent="0.35">
      <c r="A21" s="97" t="s">
        <v>85</v>
      </c>
      <c r="B21" s="97"/>
      <c r="C21" s="97"/>
      <c r="D21" s="97"/>
      <c r="E21" s="97"/>
    </row>
    <row r="22" spans="1:8" x14ac:dyDescent="0.35">
      <c r="A22" s="20" t="s">
        <v>3</v>
      </c>
      <c r="B22" s="101" t="s">
        <v>50</v>
      </c>
      <c r="C22" s="102"/>
      <c r="D22" s="21" t="s">
        <v>10</v>
      </c>
      <c r="E22" s="21" t="s">
        <v>11</v>
      </c>
      <c r="H22" s="35"/>
    </row>
    <row r="23" spans="1:8" x14ac:dyDescent="0.35">
      <c r="A23" s="22">
        <v>1</v>
      </c>
      <c r="B23" s="26">
        <v>0</v>
      </c>
      <c r="C23" s="23">
        <v>5000000</v>
      </c>
      <c r="D23" s="24">
        <v>5000000</v>
      </c>
      <c r="E23" s="25">
        <v>0.04</v>
      </c>
      <c r="H23" s="36"/>
    </row>
    <row r="24" spans="1:8" x14ac:dyDescent="0.35">
      <c r="A24" s="22">
        <v>2</v>
      </c>
      <c r="B24" s="26" t="s">
        <v>51</v>
      </c>
      <c r="C24" s="27">
        <v>10000000</v>
      </c>
      <c r="D24" s="24">
        <v>5000000</v>
      </c>
      <c r="E24" s="28">
        <v>2.5000000000000001E-2</v>
      </c>
      <c r="H24" s="37"/>
    </row>
    <row r="25" spans="1:8" x14ac:dyDescent="0.35">
      <c r="A25" s="22">
        <v>3</v>
      </c>
      <c r="B25" s="29" t="s">
        <v>52</v>
      </c>
      <c r="C25" s="27">
        <v>100000000</v>
      </c>
      <c r="D25" s="24">
        <v>90000000</v>
      </c>
      <c r="E25" s="25">
        <v>0.01</v>
      </c>
      <c r="H25" s="36"/>
    </row>
    <row r="26" spans="1:8" x14ac:dyDescent="0.35">
      <c r="A26" s="22">
        <v>4</v>
      </c>
      <c r="B26" s="29" t="s">
        <v>53</v>
      </c>
      <c r="C26" s="27">
        <v>250000000</v>
      </c>
      <c r="D26" s="24">
        <v>150000000</v>
      </c>
      <c r="E26" s="28">
        <v>5.0000000000000001E-3</v>
      </c>
      <c r="H26" s="37"/>
    </row>
    <row r="27" spans="1:8" x14ac:dyDescent="0.35">
      <c r="A27" s="22">
        <v>5</v>
      </c>
      <c r="B27" s="103" t="s">
        <v>61</v>
      </c>
      <c r="C27" s="104"/>
      <c r="D27" s="105"/>
      <c r="E27" s="28">
        <v>2.5000000000000001E-3</v>
      </c>
      <c r="H27" s="36"/>
    </row>
    <row r="28" spans="1:8" x14ac:dyDescent="0.35">
      <c r="H28" s="37"/>
    </row>
    <row r="29" spans="1:8" x14ac:dyDescent="0.35">
      <c r="H29" s="37"/>
    </row>
  </sheetData>
  <sheetProtection algorithmName="SHA-512" hashValue="DQyANAmGW/8dpwTefSW0MTJTWdF8szScdVgFS7n+DhF/9NrtqNRgenLaN7wH8gxm98sJ+E52/M4AiITXjFNemg==" saltValue="A3LSV1b5Zk7WQXgoX7ER+g==" spinCount="100000" sheet="1" objects="1" scenarios="1"/>
  <mergeCells count="15">
    <mergeCell ref="C13:E13"/>
    <mergeCell ref="C14:E18"/>
    <mergeCell ref="B22:C22"/>
    <mergeCell ref="B27:D27"/>
    <mergeCell ref="A21:E21"/>
    <mergeCell ref="C4:E4"/>
    <mergeCell ref="B3:E3"/>
    <mergeCell ref="C5:E5"/>
    <mergeCell ref="C6:E6"/>
    <mergeCell ref="C7:E7"/>
    <mergeCell ref="C8:E8"/>
    <mergeCell ref="C9:E9"/>
    <mergeCell ref="C10:E10"/>
    <mergeCell ref="C11:E11"/>
    <mergeCell ref="C12:E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zoomScale="80" zoomScaleNormal="80" workbookViewId="0">
      <selection activeCell="A3" sqref="A3:B3"/>
    </sheetView>
  </sheetViews>
  <sheetFormatPr defaultColWidth="8.6328125" defaultRowHeight="13.5" x14ac:dyDescent="0.35"/>
  <cols>
    <col min="1" max="1" width="4.81640625" style="30" bestFit="1" customWidth="1"/>
    <col min="2" max="2" width="66.453125" style="30" customWidth="1"/>
    <col min="3" max="3" width="23.36328125" style="30" customWidth="1"/>
    <col min="4" max="4" width="25.54296875" style="30" customWidth="1"/>
    <col min="5" max="9" width="8.6328125" style="30"/>
    <col min="10" max="10" width="13.36328125" style="30" customWidth="1"/>
    <col min="11" max="11" width="4.08984375" style="30" hidden="1" customWidth="1"/>
    <col min="12" max="16384" width="8.6328125" style="30"/>
  </cols>
  <sheetData>
    <row r="1" spans="1:11" x14ac:dyDescent="0.35">
      <c r="A1" s="30" t="s">
        <v>80</v>
      </c>
    </row>
    <row r="3" spans="1:11" ht="62" customHeight="1" x14ac:dyDescent="0.35">
      <c r="A3" s="106" t="s">
        <v>12</v>
      </c>
      <c r="B3" s="107"/>
      <c r="C3" s="38" t="s">
        <v>91</v>
      </c>
      <c r="D3" s="92" t="s">
        <v>86</v>
      </c>
      <c r="E3" s="40"/>
    </row>
    <row r="4" spans="1:11" ht="40.5" x14ac:dyDescent="0.35">
      <c r="A4" s="41" t="s">
        <v>13</v>
      </c>
      <c r="B4" s="42" t="s">
        <v>74</v>
      </c>
      <c r="C4" s="16"/>
      <c r="D4" s="17" t="str">
        <f t="shared" ref="D4:D9" si="0">IF(C4="დიახ",125000,"")</f>
        <v/>
      </c>
      <c r="E4" s="43"/>
      <c r="K4" s="30" t="s">
        <v>0</v>
      </c>
    </row>
    <row r="5" spans="1:11" ht="27" x14ac:dyDescent="0.35">
      <c r="A5" s="41" t="s">
        <v>14</v>
      </c>
      <c r="B5" s="42" t="s">
        <v>75</v>
      </c>
      <c r="C5" s="16"/>
      <c r="D5" s="17" t="str">
        <f t="shared" si="0"/>
        <v/>
      </c>
      <c r="E5" s="43"/>
      <c r="K5" s="30" t="s">
        <v>1</v>
      </c>
    </row>
    <row r="6" spans="1:11" ht="68.5" customHeight="1" x14ac:dyDescent="0.35">
      <c r="A6" s="41" t="s">
        <v>15</v>
      </c>
      <c r="B6" s="42" t="s">
        <v>92</v>
      </c>
      <c r="C6" s="16"/>
      <c r="D6" s="17" t="str">
        <f t="shared" si="0"/>
        <v/>
      </c>
    </row>
    <row r="7" spans="1:11" ht="27" x14ac:dyDescent="0.35">
      <c r="A7" s="44" t="s">
        <v>16</v>
      </c>
      <c r="B7" s="45" t="s">
        <v>93</v>
      </c>
      <c r="C7" s="16"/>
      <c r="D7" s="17" t="str">
        <f t="shared" si="0"/>
        <v/>
      </c>
      <c r="E7" s="40"/>
    </row>
    <row r="8" spans="1:11" x14ac:dyDescent="0.35">
      <c r="A8" s="44" t="s">
        <v>17</v>
      </c>
      <c r="B8" s="45" t="s">
        <v>18</v>
      </c>
      <c r="C8" s="16"/>
      <c r="D8" s="17" t="str">
        <f t="shared" si="0"/>
        <v/>
      </c>
      <c r="E8" s="43"/>
    </row>
    <row r="9" spans="1:11" x14ac:dyDescent="0.35">
      <c r="A9" s="41" t="s">
        <v>19</v>
      </c>
      <c r="B9" s="46" t="s">
        <v>20</v>
      </c>
      <c r="C9" s="16"/>
      <c r="D9" s="17" t="str">
        <f t="shared" si="0"/>
        <v/>
      </c>
    </row>
    <row r="10" spans="1:11" ht="40.5" x14ac:dyDescent="0.35">
      <c r="A10" s="41" t="s">
        <v>21</v>
      </c>
      <c r="B10" s="42" t="s">
        <v>76</v>
      </c>
      <c r="C10" s="16"/>
      <c r="D10" s="17" t="str">
        <f>IF(C10="დიახ",350000,"")</f>
        <v/>
      </c>
    </row>
  </sheetData>
  <sheetProtection algorithmName="SHA-512" hashValue="2uS3QlJdhaYvQQXU2rk6JzkMm3dUC4ozBBDd00KUsLpg5D8F0MooCrrjhsX5tTaExAhn3T++hvWqniJ8V14eeg==" saltValue="/opjPlAutHbj6ztHsxElBQ==" spinCount="100000" sheet="1" objects="1" scenarios="1"/>
  <mergeCells count="1">
    <mergeCell ref="A3:B3"/>
  </mergeCells>
  <dataValidations count="1">
    <dataValidation type="list" allowBlank="1" showInputMessage="1" showErrorMessage="1" sqref="C4:C10">
      <formula1>$K$4:$K$5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0"/>
  <sheetViews>
    <sheetView showGridLines="0" tabSelected="1" topLeftCell="A3" zoomScale="80" zoomScaleNormal="80" workbookViewId="0">
      <selection activeCell="C6" sqref="C6"/>
    </sheetView>
  </sheetViews>
  <sheetFormatPr defaultColWidth="8.6328125" defaultRowHeight="13.5" x14ac:dyDescent="0.35"/>
  <cols>
    <col min="1" max="1" width="3.08984375" style="30" bestFit="1" customWidth="1"/>
    <col min="2" max="2" width="58.6328125" style="30" customWidth="1"/>
    <col min="3" max="3" width="34.453125" style="30" customWidth="1"/>
    <col min="4" max="4" width="8.1796875" style="30" bestFit="1" customWidth="1"/>
    <col min="5" max="5" width="16.08984375" style="30" bestFit="1" customWidth="1"/>
    <col min="6" max="6" width="11.36328125" style="30" bestFit="1" customWidth="1"/>
    <col min="7" max="7" width="10.453125" style="30" bestFit="1" customWidth="1"/>
    <col min="8" max="9" width="8.6328125" style="30"/>
    <col min="10" max="10" width="12.36328125" style="30" bestFit="1" customWidth="1"/>
    <col min="11" max="11" width="11.36328125" style="30" bestFit="1" customWidth="1"/>
    <col min="12" max="16384" width="8.6328125" style="30"/>
  </cols>
  <sheetData>
    <row r="1" spans="1:5" x14ac:dyDescent="0.35">
      <c r="A1" s="30" t="s">
        <v>81</v>
      </c>
      <c r="C1" s="40"/>
    </row>
    <row r="2" spans="1:5" x14ac:dyDescent="0.35">
      <c r="C2" s="40"/>
    </row>
    <row r="3" spans="1:5" x14ac:dyDescent="0.35">
      <c r="A3" s="93" t="s">
        <v>87</v>
      </c>
      <c r="C3" s="40"/>
    </row>
    <row r="4" spans="1:5" x14ac:dyDescent="0.35">
      <c r="C4" s="43"/>
    </row>
    <row r="5" spans="1:5" ht="14.5" customHeight="1" x14ac:dyDescent="0.35">
      <c r="A5" s="108" t="s">
        <v>22</v>
      </c>
      <c r="B5" s="108"/>
      <c r="C5" s="1"/>
    </row>
    <row r="6" spans="1:5" ht="14.5" customHeight="1" x14ac:dyDescent="0.35">
      <c r="A6" s="108" t="s">
        <v>62</v>
      </c>
      <c r="B6" s="108"/>
      <c r="C6" s="14"/>
    </row>
    <row r="7" spans="1:5" x14ac:dyDescent="0.35">
      <c r="C7" s="40"/>
      <c r="D7" s="43"/>
    </row>
    <row r="8" spans="1:5" ht="14.5" customHeight="1" x14ac:dyDescent="0.35">
      <c r="A8" s="109" t="s">
        <v>63</v>
      </c>
      <c r="B8" s="109"/>
      <c r="C8" s="11" t="str">
        <f>IF(OR(C14+C17&gt;=9000000,C20&gt;=1500000),"კი","არა")</f>
        <v>არა</v>
      </c>
    </row>
    <row r="10" spans="1:5" x14ac:dyDescent="0.35">
      <c r="B10" s="47" t="s">
        <v>23</v>
      </c>
      <c r="D10" s="35"/>
    </row>
    <row r="11" spans="1:5" ht="27" x14ac:dyDescent="0.35">
      <c r="A11" s="20" t="s">
        <v>3</v>
      </c>
      <c r="B11" s="21" t="s">
        <v>24</v>
      </c>
      <c r="C11" s="38" t="s">
        <v>25</v>
      </c>
      <c r="D11" s="35"/>
    </row>
    <row r="12" spans="1:5" ht="27" x14ac:dyDescent="0.35">
      <c r="A12" s="48">
        <v>1</v>
      </c>
      <c r="B12" s="49" t="s">
        <v>66</v>
      </c>
      <c r="C12" s="2"/>
      <c r="D12" s="35"/>
    </row>
    <row r="13" spans="1:5" ht="40.5" x14ac:dyDescent="0.35">
      <c r="A13" s="50">
        <v>2</v>
      </c>
      <c r="B13" s="51" t="s">
        <v>26</v>
      </c>
      <c r="C13" s="3"/>
      <c r="D13" s="35"/>
    </row>
    <row r="14" spans="1:5" ht="27" x14ac:dyDescent="0.35">
      <c r="A14" s="52">
        <v>3</v>
      </c>
      <c r="B14" s="53" t="s">
        <v>64</v>
      </c>
      <c r="C14" s="4">
        <f>(C12+C13)/12</f>
        <v>0</v>
      </c>
      <c r="D14" s="54"/>
    </row>
    <row r="15" spans="1:5" ht="27" x14ac:dyDescent="0.35">
      <c r="A15" s="55">
        <v>4</v>
      </c>
      <c r="B15" s="56" t="s">
        <v>27</v>
      </c>
      <c r="C15" s="5">
        <f>IF(C14&lt;=ინსტრუქცია!$C$23,SCC!C14*ინსტრუქცია!$E$23,IF(C14&lt;=ინსტრუქცია!$C$24,ინსტრუქცია!$D$23*ინსტრუქცია!$E$23+(SCC!C14-ინსტრუქცია!$D$24)*ინსტრუქცია!$E$24,IF(C14&lt;=ინსტრუქცია!$C$25,ინსტრუქცია!$D$23*ინსტრუქცია!$E$23+ინსტრუქცია!D24*ინსტრუქცია!$E$24+(SCC!C14-ინსტრუქცია!$C$24)*ინსტრუქცია!$E$25,IF(C14&lt;=ინსტრუქცია!$C$26,ინსტრუქცია!$D$23*ინსტრუქცია!$E$23+ინსტრუქცია!$D$24*ინსტრუქცია!$E$24+ინსტრუქცია!$D$25*ინსტრუქცია!$E$25+(SCC!C14-ინსტრუქცია!$C$25)*ინსტრუქცია!$E$26,ინსტრუქცია!$D$23*ინსტრუქცია!$E$23+ინსტრუქცია!$D$24*ინსტრუქცია!$E$24+ინსტრუქცია!$D$25*ინსტრუქცია!$E$25+ინსტრუქცია!$D$26*ინსტრუქცია!$E$26+(SCC!C14-ინსტრუქცია!$C$26)*ინსტრუქცია!$E$27))))</f>
        <v>0</v>
      </c>
      <c r="D15" s="57"/>
    </row>
    <row r="16" spans="1:5" ht="27" x14ac:dyDescent="0.35">
      <c r="A16" s="50">
        <v>5</v>
      </c>
      <c r="B16" s="51" t="s">
        <v>28</v>
      </c>
      <c r="C16" s="3"/>
      <c r="D16" s="35"/>
      <c r="E16" s="35"/>
    </row>
    <row r="17" spans="1:5" ht="27" x14ac:dyDescent="0.35">
      <c r="A17" s="50">
        <v>6</v>
      </c>
      <c r="B17" s="53" t="s">
        <v>29</v>
      </c>
      <c r="C17" s="4">
        <f>C16/12</f>
        <v>0</v>
      </c>
      <c r="D17" s="35"/>
      <c r="E17" s="35"/>
    </row>
    <row r="18" spans="1:5" ht="27" x14ac:dyDescent="0.35">
      <c r="A18" s="55">
        <v>7</v>
      </c>
      <c r="B18" s="56" t="s">
        <v>30</v>
      </c>
      <c r="C18" s="5">
        <f>IF(C17&lt;=ინსტრუქცია!$C$23,SCC!C17*ინსტრუქცია!$E$23,IF(C17&lt;=ინსტრუქცია!$C$24,ინსტრუქცია!$D$23*ინსტრუქცია!$E$23+(SCC!C17-ინსტრუქცია!$D$24)*ინსტრუქცია!$E$24,IF(C17&lt;=ინსტრუქცია!$C$25,ინსტრუქცია!$D$23*ინსტრუქცია!$E$23+ინსტრუქცია!D27*ინსტრუქცია!$E$24+(SCC!C17-ინსტრუქცია!$C$24)*ინსტრუქცია!$E$25,IF(C17&lt;=ინსტრუქცია!$C$26,ინსტრუქცია!$D$23*ინსტრუქცია!$E$23+ინსტრუქცია!$D$24*ინსტრუქცია!$E$24+ინსტრუქცია!$D$25*ინსტრუქცია!$E$25+(SCC!C17-ინსტრუქცია!$C$25)*ინსტრუქცია!$E$26,ინსტრუქცია!$D$23*ინსტრუქცია!$E$23+ინსტრუქცია!$D$24*ინსტრუქცია!$E$24+ინსტრუქცია!$D$25*ინსტრუქცია!$E$25+ინსტრუქცია!$D$26*ინსტრუქცია!$E$26+(SCC!C17-ინსტრუქცია!$C$26)*ინსტრუქცია!$E$27))))</f>
        <v>0</v>
      </c>
      <c r="D18" s="35"/>
      <c r="E18" s="35"/>
    </row>
    <row r="19" spans="1:5" x14ac:dyDescent="0.35">
      <c r="A19" s="50">
        <v>8</v>
      </c>
      <c r="B19" s="51" t="s">
        <v>31</v>
      </c>
      <c r="C19" s="3"/>
      <c r="E19" s="36"/>
    </row>
    <row r="20" spans="1:5" x14ac:dyDescent="0.35">
      <c r="A20" s="52">
        <v>9</v>
      </c>
      <c r="B20" s="53" t="s">
        <v>32</v>
      </c>
      <c r="C20" s="4">
        <f>C19/180</f>
        <v>0</v>
      </c>
    </row>
    <row r="21" spans="1:5" ht="27" x14ac:dyDescent="0.35">
      <c r="A21" s="55">
        <v>10</v>
      </c>
      <c r="B21" s="56" t="s">
        <v>33</v>
      </c>
      <c r="C21" s="5">
        <f>C20*2%</f>
        <v>0</v>
      </c>
      <c r="E21" s="35"/>
    </row>
    <row r="22" spans="1:5" ht="27" x14ac:dyDescent="0.35">
      <c r="A22" s="52">
        <v>11</v>
      </c>
      <c r="B22" s="53" t="s">
        <v>34</v>
      </c>
      <c r="C22" s="91" t="str">
        <f>IF(AND(MSC!$C$9="დიახ",OR(MSC!$C$4="დიახ",MSC!$C$5="დიახ",MSC!$C$6="დიახ",MSC!$C$7="დიახ",MSC!$C$8="დიახ",MSC!$C$10="დიახ")),"არა",IF(MSC!$C$9="დიახ","დიახ","არა"))</f>
        <v>არა</v>
      </c>
    </row>
    <row r="23" spans="1:5" x14ac:dyDescent="0.35">
      <c r="A23" s="58">
        <v>12</v>
      </c>
      <c r="B23" s="59" t="s">
        <v>35</v>
      </c>
      <c r="C23" s="6">
        <f>(MAX(C21,C18)+C15)*IF(C22="დიახ",0.5,1)</f>
        <v>0</v>
      </c>
    </row>
    <row r="24" spans="1:5" x14ac:dyDescent="0.35">
      <c r="B24" s="60"/>
      <c r="C24" s="35"/>
    </row>
    <row r="25" spans="1:5" x14ac:dyDescent="0.35">
      <c r="B25" s="47" t="s">
        <v>36</v>
      </c>
      <c r="C25" s="35"/>
    </row>
    <row r="26" spans="1:5" ht="27" x14ac:dyDescent="0.35">
      <c r="A26" s="61" t="s">
        <v>3</v>
      </c>
      <c r="B26" s="62" t="s">
        <v>37</v>
      </c>
      <c r="C26" s="63" t="s">
        <v>38</v>
      </c>
      <c r="D26" s="64" t="s">
        <v>77</v>
      </c>
    </row>
    <row r="27" spans="1:5" x14ac:dyDescent="0.35">
      <c r="A27" s="65">
        <v>1</v>
      </c>
      <c r="B27" s="18" t="s">
        <v>39</v>
      </c>
      <c r="C27" s="3"/>
      <c r="D27" s="15">
        <f>IFERROR(C27/$C$31,0)</f>
        <v>0</v>
      </c>
    </row>
    <row r="28" spans="1:5" x14ac:dyDescent="0.35">
      <c r="A28" s="65">
        <v>2</v>
      </c>
      <c r="B28" s="18" t="s">
        <v>9</v>
      </c>
      <c r="C28" s="3"/>
      <c r="D28" s="15">
        <f>IFERROR(C28/$C$31,0)</f>
        <v>0</v>
      </c>
    </row>
    <row r="29" spans="1:5" x14ac:dyDescent="0.35">
      <c r="A29" s="65">
        <v>3</v>
      </c>
      <c r="B29" s="18" t="s">
        <v>59</v>
      </c>
      <c r="C29" s="3"/>
      <c r="D29" s="15">
        <f>IFERROR(C29/$C$31,0)</f>
        <v>0</v>
      </c>
    </row>
    <row r="30" spans="1:5" x14ac:dyDescent="0.35">
      <c r="A30" s="65">
        <v>4</v>
      </c>
      <c r="B30" s="18" t="s">
        <v>54</v>
      </c>
      <c r="C30" s="10"/>
      <c r="D30" s="15">
        <f>IFERROR(C30/$C$31,0)</f>
        <v>0</v>
      </c>
    </row>
    <row r="31" spans="1:5" x14ac:dyDescent="0.35">
      <c r="A31" s="52">
        <v>5</v>
      </c>
      <c r="B31" s="66" t="s">
        <v>40</v>
      </c>
      <c r="C31" s="4">
        <f>SUM(C27:C30)</f>
        <v>0</v>
      </c>
      <c r="D31" s="13">
        <f>SUM(D27:D30)</f>
        <v>0</v>
      </c>
    </row>
    <row r="33" spans="1:5" x14ac:dyDescent="0.35">
      <c r="B33" s="47" t="s">
        <v>41</v>
      </c>
    </row>
    <row r="34" spans="1:5" ht="27" x14ac:dyDescent="0.35">
      <c r="A34" s="20" t="s">
        <v>3</v>
      </c>
      <c r="B34" s="62" t="s">
        <v>42</v>
      </c>
      <c r="C34" s="63" t="s">
        <v>38</v>
      </c>
    </row>
    <row r="35" spans="1:5" x14ac:dyDescent="0.35">
      <c r="A35" s="65">
        <v>1</v>
      </c>
      <c r="B35" s="18" t="s">
        <v>2</v>
      </c>
      <c r="C35" s="3"/>
    </row>
    <row r="36" spans="1:5" x14ac:dyDescent="0.35">
      <c r="A36" s="65">
        <v>2</v>
      </c>
      <c r="B36" s="18" t="s">
        <v>43</v>
      </c>
      <c r="C36" s="3"/>
    </row>
    <row r="37" spans="1:5" x14ac:dyDescent="0.35">
      <c r="A37" s="65">
        <v>3</v>
      </c>
      <c r="B37" s="18" t="s">
        <v>44</v>
      </c>
      <c r="C37" s="3"/>
    </row>
    <row r="38" spans="1:5" x14ac:dyDescent="0.35">
      <c r="A38" s="52">
        <v>4</v>
      </c>
      <c r="B38" s="66" t="s">
        <v>45</v>
      </c>
      <c r="C38" s="4">
        <f>SUM(C35:C37)</f>
        <v>0</v>
      </c>
    </row>
    <row r="39" spans="1:5" x14ac:dyDescent="0.35">
      <c r="B39" s="34"/>
      <c r="C39" s="35"/>
      <c r="E39" s="36"/>
    </row>
    <row r="40" spans="1:5" x14ac:dyDescent="0.35">
      <c r="B40" s="67" t="s">
        <v>46</v>
      </c>
      <c r="C40" s="7">
        <f>IF(C41&lt;C23,C31,SUM(C27:C29))-C38</f>
        <v>0</v>
      </c>
    </row>
    <row r="41" spans="1:5" x14ac:dyDescent="0.35">
      <c r="B41" s="67" t="s">
        <v>47</v>
      </c>
      <c r="C41" s="12">
        <f>MAX(MSC!D4:D10)</f>
        <v>0</v>
      </c>
      <c r="D41" s="40"/>
    </row>
    <row r="42" spans="1:5" x14ac:dyDescent="0.35">
      <c r="B42" s="68"/>
      <c r="C42" s="35"/>
    </row>
    <row r="43" spans="1:5" x14ac:dyDescent="0.35">
      <c r="B43" s="68"/>
      <c r="C43" s="35"/>
    </row>
    <row r="44" spans="1:5" ht="27" x14ac:dyDescent="0.35">
      <c r="B44" s="66" t="s">
        <v>48</v>
      </c>
      <c r="C44" s="8" t="str">
        <f>IF(C40&gt;=MAX(C41,C23),"კი","არა")</f>
        <v>კი</v>
      </c>
      <c r="E44" s="43"/>
    </row>
    <row r="45" spans="1:5" x14ac:dyDescent="0.35">
      <c r="B45" s="34"/>
      <c r="C45" s="35"/>
    </row>
    <row r="46" spans="1:5" ht="27" x14ac:dyDescent="0.35">
      <c r="B46" s="66" t="s">
        <v>49</v>
      </c>
      <c r="C46" s="9" t="str">
        <f>IF(C44="არა",MAX(C23,C41)-C40,"")</f>
        <v/>
      </c>
    </row>
    <row r="47" spans="1:5" x14ac:dyDescent="0.35">
      <c r="B47" s="33"/>
    </row>
    <row r="48" spans="1:5" x14ac:dyDescent="0.35">
      <c r="B48" s="33"/>
    </row>
    <row r="49" spans="2:2" x14ac:dyDescent="0.35">
      <c r="B49" s="33"/>
    </row>
    <row r="50" spans="2:2" x14ac:dyDescent="0.35">
      <c r="B50" s="33"/>
    </row>
    <row r="51" spans="2:2" x14ac:dyDescent="0.35">
      <c r="B51" s="33"/>
    </row>
    <row r="52" spans="2:2" x14ac:dyDescent="0.35">
      <c r="B52" s="33"/>
    </row>
    <row r="53" spans="2:2" x14ac:dyDescent="0.35">
      <c r="B53" s="33"/>
    </row>
    <row r="54" spans="2:2" x14ac:dyDescent="0.35">
      <c r="B54" s="33"/>
    </row>
    <row r="55" spans="2:2" x14ac:dyDescent="0.35">
      <c r="B55" s="33"/>
    </row>
    <row r="56" spans="2:2" x14ac:dyDescent="0.35">
      <c r="B56" s="33"/>
    </row>
    <row r="57" spans="2:2" x14ac:dyDescent="0.35">
      <c r="B57" s="33"/>
    </row>
    <row r="58" spans="2:2" x14ac:dyDescent="0.35">
      <c r="B58" s="33"/>
    </row>
    <row r="59" spans="2:2" x14ac:dyDescent="0.35">
      <c r="B59" s="33"/>
    </row>
    <row r="60" spans="2:2" x14ac:dyDescent="0.35">
      <c r="B60" s="33"/>
    </row>
  </sheetData>
  <sheetProtection algorithmName="SHA-512" hashValue="xcF6F4pQsQQ+LcCYMTXvggVxSFCvo11CEU8tjED6ogdKMl6Kh4l0LaKNKYc+s52VdrBrrhfSs4HbKBocYu6FPw==" saltValue="FcHmiCJwUmkjy570MIfUqg==" spinCount="100000" sheet="1" objects="1" scenarios="1"/>
  <mergeCells count="3">
    <mergeCell ref="A5:B5"/>
    <mergeCell ref="A6:B6"/>
    <mergeCell ref="A8:B8"/>
  </mergeCells>
  <conditionalFormatting sqref="C44">
    <cfRule type="containsText" dxfId="2" priority="2" operator="containsText" text="კი">
      <formula>NOT(ISERROR(SEARCH("კი",C44)))</formula>
    </cfRule>
    <cfRule type="containsText" dxfId="1" priority="3" operator="containsText" text="არა">
      <formula>NOT(ISERROR(SEARCH("არა",C44)))</formula>
    </cfRule>
  </conditionalFormatting>
  <conditionalFormatting sqref="C46">
    <cfRule type="notContainsBlanks" dxfId="0" priority="1">
      <formula>LEN(TRIM(C46))&gt;0</formula>
    </cfRule>
  </conditionalFormatting>
  <dataValidations count="3">
    <dataValidation type="whole" operator="greaterThanOrEqual" allowBlank="1" showInputMessage="1" showErrorMessage="1" errorTitle="არასწორი რიცხვითი მნიშვნელობა" error="მნიშვნელობა არ შეიძლება იყოს 0-ზე ნაკლები" sqref="C12:C13 C19 C16 C35:C37 C27 C29">
      <formula1>0</formula1>
    </dataValidation>
    <dataValidation type="whole" operator="lessThanOrEqual" allowBlank="1" showInputMessage="1" showErrorMessage="1" errorTitle="არასწორი რიცხვითი მნიშვნელობა" error="მნიშვნელობა არ შეიძლება იყოს პირველადი კაპიტალის ინსტრუმენტების 1/3-ზე მეტი" sqref="C30">
      <formula1>SUM(C27:C29)/3</formula1>
    </dataValidation>
    <dataValidation type="date" operator="greaterThan" allowBlank="1" showInputMessage="1" showErrorMessage="1" sqref="C6">
      <formula1>1</formula1>
    </dataValidation>
  </dataValidation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7"/>
  <sheetViews>
    <sheetView showGridLines="0" zoomScale="80" zoomScaleNormal="80" workbookViewId="0">
      <selection activeCell="B5" sqref="B5"/>
    </sheetView>
  </sheetViews>
  <sheetFormatPr defaultColWidth="9.08984375" defaultRowHeight="13.5" x14ac:dyDescent="0.35"/>
  <cols>
    <col min="1" max="1" width="19.81640625" style="69" customWidth="1"/>
    <col min="2" max="2" width="26.6328125" style="69" customWidth="1"/>
    <col min="3" max="3" width="25.08984375" style="69" customWidth="1"/>
    <col min="4" max="4" width="26.1796875" style="69" customWidth="1"/>
    <col min="5" max="7" width="27.54296875" style="69" customWidth="1"/>
    <col min="8" max="8" width="26.1796875" style="69" bestFit="1" customWidth="1"/>
    <col min="9" max="11" width="29.36328125" style="90" customWidth="1"/>
    <col min="12" max="12" width="27.08984375" style="69" customWidth="1"/>
    <col min="13" max="13" width="27.36328125" style="69" customWidth="1"/>
    <col min="14" max="14" width="20.81640625" style="69" customWidth="1"/>
    <col min="15" max="15" width="5.6328125" style="69" bestFit="1" customWidth="1"/>
    <col min="16" max="17" width="9.08984375" style="69" customWidth="1"/>
    <col min="18" max="18" width="9.90625" style="69" hidden="1" customWidth="1"/>
    <col min="19" max="27" width="9.08984375" style="69" customWidth="1"/>
    <col min="28" max="16384" width="9.08984375" style="69"/>
  </cols>
  <sheetData>
    <row r="1" spans="1:18" x14ac:dyDescent="0.35">
      <c r="A1" s="69" t="s">
        <v>73</v>
      </c>
      <c r="I1" s="69"/>
      <c r="J1" s="69"/>
      <c r="K1" s="69"/>
    </row>
    <row r="2" spans="1:18" x14ac:dyDescent="0.35">
      <c r="I2" s="69"/>
      <c r="J2" s="69"/>
      <c r="K2" s="69"/>
    </row>
    <row r="3" spans="1:18" x14ac:dyDescent="0.35">
      <c r="A3" s="70" t="s">
        <v>58</v>
      </c>
      <c r="C3" s="71"/>
      <c r="H3" s="72"/>
      <c r="I3" s="72"/>
      <c r="J3" s="72"/>
      <c r="K3" s="72"/>
    </row>
    <row r="4" spans="1:18" x14ac:dyDescent="0.35">
      <c r="A4" s="73"/>
      <c r="B4" s="70"/>
      <c r="C4" s="74"/>
      <c r="H4" s="72"/>
      <c r="I4" s="72"/>
      <c r="J4" s="72"/>
      <c r="K4" s="72"/>
    </row>
    <row r="5" spans="1:18" ht="40.5" x14ac:dyDescent="0.35">
      <c r="A5" s="42" t="s">
        <v>62</v>
      </c>
      <c r="B5" s="75" t="str">
        <f>IF(SCC!C6&gt;0,SCC!$C$6,"")</f>
        <v/>
      </c>
      <c r="C5" s="76"/>
      <c r="H5" s="72"/>
      <c r="I5" s="72"/>
      <c r="J5" s="72"/>
      <c r="K5" s="72"/>
    </row>
    <row r="6" spans="1:18" ht="17" customHeight="1" x14ac:dyDescent="0.35">
      <c r="C6" s="43"/>
      <c r="E6" s="43"/>
      <c r="F6" s="43"/>
      <c r="G6" s="43"/>
      <c r="H6" s="43"/>
      <c r="I6" s="43"/>
      <c r="J6" s="43"/>
      <c r="K6" s="43"/>
      <c r="L6" s="43"/>
      <c r="R6" s="69">
        <v>365</v>
      </c>
    </row>
    <row r="7" spans="1:18" ht="76.5" customHeight="1" x14ac:dyDescent="0.35">
      <c r="A7" s="39" t="s">
        <v>3</v>
      </c>
      <c r="B7" s="39" t="s">
        <v>56</v>
      </c>
      <c r="C7" s="39" t="s">
        <v>94</v>
      </c>
      <c r="D7" s="39" t="s">
        <v>57</v>
      </c>
      <c r="E7" s="39" t="s">
        <v>95</v>
      </c>
      <c r="F7" s="39" t="s">
        <v>78</v>
      </c>
      <c r="G7" s="39" t="s">
        <v>96</v>
      </c>
      <c r="H7" s="39" t="s">
        <v>82</v>
      </c>
      <c r="I7" s="39" t="s">
        <v>83</v>
      </c>
      <c r="J7" s="39" t="s">
        <v>90</v>
      </c>
      <c r="K7" s="39" t="s">
        <v>84</v>
      </c>
      <c r="L7" s="39" t="s">
        <v>89</v>
      </c>
      <c r="M7" s="39" t="s">
        <v>88</v>
      </c>
      <c r="R7" s="69">
        <f>R6*2</f>
        <v>730</v>
      </c>
    </row>
    <row r="8" spans="1:18" x14ac:dyDescent="0.35">
      <c r="A8" s="77">
        <v>1</v>
      </c>
      <c r="B8" s="78"/>
      <c r="C8" s="78"/>
      <c r="D8" s="79"/>
      <c r="E8" s="79"/>
      <c r="F8" s="95"/>
      <c r="G8" s="95"/>
      <c r="H8" s="80"/>
      <c r="I8" s="94"/>
      <c r="J8" s="81">
        <f>H8*I8</f>
        <v>0</v>
      </c>
      <c r="K8" s="80">
        <f>H8</f>
        <v>0</v>
      </c>
      <c r="L8" s="81">
        <f>K8*I8</f>
        <v>0</v>
      </c>
      <c r="M8" s="81">
        <f>IF((E8-D8)&gt;$R$6,IF(E8-$B$5&gt;=$R$10,L8,IF(E8-$B$5&gt;=$R$9,L8*80%,IF(E8-$B$5&gt;=$R$8,L8*60%,IF(E8-$B$5&gt;=$R$7,L8*40%,IF(E8-$B$5&gt;=$R$6,L8*20%,0))))),0)</f>
        <v>0</v>
      </c>
      <c r="N8" s="43"/>
      <c r="R8" s="69">
        <f>R6*3</f>
        <v>1095</v>
      </c>
    </row>
    <row r="9" spans="1:18" ht="12" customHeight="1" x14ac:dyDescent="0.35">
      <c r="A9" s="77">
        <v>2</v>
      </c>
      <c r="B9" s="78"/>
      <c r="C9" s="78"/>
      <c r="D9" s="79"/>
      <c r="E9" s="79"/>
      <c r="F9" s="95"/>
      <c r="G9" s="95"/>
      <c r="H9" s="80"/>
      <c r="I9" s="94"/>
      <c r="J9" s="81">
        <f>H9*I9</f>
        <v>0</v>
      </c>
      <c r="K9" s="80">
        <f t="shared" ref="K9:K57" si="0">H9</f>
        <v>0</v>
      </c>
      <c r="L9" s="81">
        <f t="shared" ref="L9:L57" si="1">K9*I9</f>
        <v>0</v>
      </c>
      <c r="M9" s="81">
        <f t="shared" ref="M9:M57" si="2">IF((E9-D9)&gt;$R$6,IF(E9-$B$5&gt;=$R$10,L9,IF(E9-$B$5&gt;=$R$9,L9*80%,IF(E9-$B$5&gt;=$R$8,L9*60%,IF(E9-$B$5&gt;=$R$7,L9*40%,IF(E9-$B$5&gt;=$R$6,L9*20%,0))))),0)</f>
        <v>0</v>
      </c>
      <c r="N9" s="43"/>
      <c r="R9" s="69">
        <f>R6*4</f>
        <v>1460</v>
      </c>
    </row>
    <row r="10" spans="1:18" ht="12" customHeight="1" x14ac:dyDescent="0.35">
      <c r="A10" s="77">
        <v>3</v>
      </c>
      <c r="B10" s="78"/>
      <c r="C10" s="78"/>
      <c r="D10" s="79"/>
      <c r="E10" s="79"/>
      <c r="F10" s="95"/>
      <c r="G10" s="95"/>
      <c r="H10" s="80"/>
      <c r="I10" s="94"/>
      <c r="J10" s="81">
        <f t="shared" ref="J10:J57" si="3">H10*I10</f>
        <v>0</v>
      </c>
      <c r="K10" s="80">
        <f t="shared" si="0"/>
        <v>0</v>
      </c>
      <c r="L10" s="81">
        <f t="shared" si="1"/>
        <v>0</v>
      </c>
      <c r="M10" s="81">
        <f t="shared" ref="M10:M16" si="4">IF((E10-D10)&gt;$R$6,IF(E10-$B$5&gt;=$R$10,L10,IF(E10-$B$5&gt;=$R$9,L10*80%,IF(E10-$B$5&gt;=$R$8,L10*60%,IF(E10-$B$5&gt;=$R$7,L10*40%,IF(E10-$B$5&gt;=$R$6,L10*20%,0))))),0)</f>
        <v>0</v>
      </c>
      <c r="R10" s="69">
        <f>R6*5</f>
        <v>1825</v>
      </c>
    </row>
    <row r="11" spans="1:18" ht="12" customHeight="1" x14ac:dyDescent="0.35">
      <c r="A11" s="77">
        <v>4</v>
      </c>
      <c r="B11" s="78"/>
      <c r="C11" s="78"/>
      <c r="D11" s="79"/>
      <c r="E11" s="79"/>
      <c r="F11" s="95"/>
      <c r="G11" s="95"/>
      <c r="H11" s="80"/>
      <c r="I11" s="94"/>
      <c r="J11" s="81">
        <f t="shared" si="3"/>
        <v>0</v>
      </c>
      <c r="K11" s="80">
        <f t="shared" si="0"/>
        <v>0</v>
      </c>
      <c r="L11" s="81">
        <f t="shared" si="1"/>
        <v>0</v>
      </c>
      <c r="M11" s="81">
        <f t="shared" si="4"/>
        <v>0</v>
      </c>
    </row>
    <row r="12" spans="1:18" ht="12" customHeight="1" x14ac:dyDescent="0.35">
      <c r="A12" s="77">
        <v>5</v>
      </c>
      <c r="B12" s="78"/>
      <c r="C12" s="78"/>
      <c r="D12" s="79"/>
      <c r="E12" s="79"/>
      <c r="F12" s="95"/>
      <c r="G12" s="95"/>
      <c r="H12" s="80"/>
      <c r="I12" s="94"/>
      <c r="J12" s="81">
        <f t="shared" si="3"/>
        <v>0</v>
      </c>
      <c r="K12" s="80">
        <f t="shared" si="0"/>
        <v>0</v>
      </c>
      <c r="L12" s="81">
        <f t="shared" si="1"/>
        <v>0</v>
      </c>
      <c r="M12" s="81">
        <f t="shared" si="4"/>
        <v>0</v>
      </c>
    </row>
    <row r="13" spans="1:18" ht="12" customHeight="1" x14ac:dyDescent="0.35">
      <c r="A13" s="77">
        <v>6</v>
      </c>
      <c r="B13" s="78"/>
      <c r="C13" s="78"/>
      <c r="D13" s="79"/>
      <c r="E13" s="79"/>
      <c r="F13" s="95"/>
      <c r="G13" s="95"/>
      <c r="H13" s="80"/>
      <c r="I13" s="94"/>
      <c r="J13" s="81">
        <f t="shared" si="3"/>
        <v>0</v>
      </c>
      <c r="K13" s="80">
        <f t="shared" si="0"/>
        <v>0</v>
      </c>
      <c r="L13" s="81">
        <f t="shared" si="1"/>
        <v>0</v>
      </c>
      <c r="M13" s="81">
        <f t="shared" si="4"/>
        <v>0</v>
      </c>
    </row>
    <row r="14" spans="1:18" ht="12" customHeight="1" x14ac:dyDescent="0.35">
      <c r="A14" s="77">
        <v>7</v>
      </c>
      <c r="B14" s="78"/>
      <c r="C14" s="78"/>
      <c r="D14" s="79"/>
      <c r="E14" s="79"/>
      <c r="F14" s="95"/>
      <c r="G14" s="95"/>
      <c r="H14" s="80"/>
      <c r="I14" s="94"/>
      <c r="J14" s="81">
        <f t="shared" si="3"/>
        <v>0</v>
      </c>
      <c r="K14" s="80">
        <f t="shared" si="0"/>
        <v>0</v>
      </c>
      <c r="L14" s="81">
        <f t="shared" si="1"/>
        <v>0</v>
      </c>
      <c r="M14" s="81">
        <f t="shared" si="4"/>
        <v>0</v>
      </c>
    </row>
    <row r="15" spans="1:18" ht="12" customHeight="1" x14ac:dyDescent="0.35">
      <c r="A15" s="77">
        <v>8</v>
      </c>
      <c r="B15" s="78"/>
      <c r="C15" s="78"/>
      <c r="D15" s="79"/>
      <c r="E15" s="79"/>
      <c r="F15" s="95"/>
      <c r="G15" s="95"/>
      <c r="H15" s="80"/>
      <c r="I15" s="94"/>
      <c r="J15" s="81">
        <f t="shared" si="3"/>
        <v>0</v>
      </c>
      <c r="K15" s="80">
        <f t="shared" si="0"/>
        <v>0</v>
      </c>
      <c r="L15" s="81">
        <f t="shared" si="1"/>
        <v>0</v>
      </c>
      <c r="M15" s="81">
        <f t="shared" si="4"/>
        <v>0</v>
      </c>
    </row>
    <row r="16" spans="1:18" ht="12" customHeight="1" x14ac:dyDescent="0.35">
      <c r="A16" s="77">
        <v>9</v>
      </c>
      <c r="B16" s="78"/>
      <c r="C16" s="78"/>
      <c r="D16" s="79"/>
      <c r="E16" s="79"/>
      <c r="F16" s="95"/>
      <c r="G16" s="95"/>
      <c r="H16" s="80"/>
      <c r="I16" s="94"/>
      <c r="J16" s="81">
        <f t="shared" si="3"/>
        <v>0</v>
      </c>
      <c r="K16" s="80">
        <f t="shared" si="0"/>
        <v>0</v>
      </c>
      <c r="L16" s="81">
        <f t="shared" si="1"/>
        <v>0</v>
      </c>
      <c r="M16" s="81">
        <f t="shared" si="4"/>
        <v>0</v>
      </c>
    </row>
    <row r="17" spans="1:13" ht="12" customHeight="1" x14ac:dyDescent="0.35">
      <c r="A17" s="77">
        <v>10</v>
      </c>
      <c r="B17" s="78"/>
      <c r="C17" s="78"/>
      <c r="D17" s="79"/>
      <c r="E17" s="79"/>
      <c r="F17" s="95"/>
      <c r="G17" s="95"/>
      <c r="H17" s="80"/>
      <c r="I17" s="94"/>
      <c r="J17" s="81">
        <f t="shared" si="3"/>
        <v>0</v>
      </c>
      <c r="K17" s="80">
        <f t="shared" si="0"/>
        <v>0</v>
      </c>
      <c r="L17" s="81">
        <f t="shared" si="1"/>
        <v>0</v>
      </c>
      <c r="M17" s="81">
        <f t="shared" si="2"/>
        <v>0</v>
      </c>
    </row>
    <row r="18" spans="1:13" ht="12" customHeight="1" x14ac:dyDescent="0.35">
      <c r="A18" s="77">
        <v>11</v>
      </c>
      <c r="B18" s="78"/>
      <c r="C18" s="78"/>
      <c r="D18" s="79"/>
      <c r="E18" s="79"/>
      <c r="F18" s="95"/>
      <c r="G18" s="95"/>
      <c r="H18" s="80"/>
      <c r="I18" s="94"/>
      <c r="J18" s="81">
        <f t="shared" si="3"/>
        <v>0</v>
      </c>
      <c r="K18" s="80">
        <f t="shared" si="0"/>
        <v>0</v>
      </c>
      <c r="L18" s="81">
        <f t="shared" si="1"/>
        <v>0</v>
      </c>
      <c r="M18" s="81">
        <f t="shared" si="2"/>
        <v>0</v>
      </c>
    </row>
    <row r="19" spans="1:13" ht="12" customHeight="1" x14ac:dyDescent="0.35">
      <c r="A19" s="77">
        <v>12</v>
      </c>
      <c r="B19" s="78"/>
      <c r="C19" s="78"/>
      <c r="D19" s="79"/>
      <c r="E19" s="79"/>
      <c r="F19" s="95"/>
      <c r="G19" s="95"/>
      <c r="H19" s="80"/>
      <c r="I19" s="94"/>
      <c r="J19" s="81">
        <f t="shared" si="3"/>
        <v>0</v>
      </c>
      <c r="K19" s="80">
        <f t="shared" si="0"/>
        <v>0</v>
      </c>
      <c r="L19" s="81">
        <f t="shared" si="1"/>
        <v>0</v>
      </c>
      <c r="M19" s="81">
        <f t="shared" si="2"/>
        <v>0</v>
      </c>
    </row>
    <row r="20" spans="1:13" ht="12" customHeight="1" x14ac:dyDescent="0.35">
      <c r="A20" s="77">
        <v>13</v>
      </c>
      <c r="B20" s="78"/>
      <c r="C20" s="78"/>
      <c r="D20" s="79"/>
      <c r="E20" s="79"/>
      <c r="F20" s="95"/>
      <c r="G20" s="95"/>
      <c r="H20" s="80"/>
      <c r="I20" s="94"/>
      <c r="J20" s="81">
        <f t="shared" si="3"/>
        <v>0</v>
      </c>
      <c r="K20" s="80">
        <f t="shared" si="0"/>
        <v>0</v>
      </c>
      <c r="L20" s="81">
        <f t="shared" si="1"/>
        <v>0</v>
      </c>
      <c r="M20" s="81">
        <f t="shared" si="2"/>
        <v>0</v>
      </c>
    </row>
    <row r="21" spans="1:13" ht="12" customHeight="1" x14ac:dyDescent="0.35">
      <c r="A21" s="77">
        <v>14</v>
      </c>
      <c r="B21" s="78"/>
      <c r="C21" s="78"/>
      <c r="D21" s="79"/>
      <c r="E21" s="79"/>
      <c r="F21" s="95"/>
      <c r="G21" s="95"/>
      <c r="H21" s="80"/>
      <c r="I21" s="94"/>
      <c r="J21" s="81">
        <f t="shared" si="3"/>
        <v>0</v>
      </c>
      <c r="K21" s="80">
        <f t="shared" si="0"/>
        <v>0</v>
      </c>
      <c r="L21" s="81">
        <f t="shared" si="1"/>
        <v>0</v>
      </c>
      <c r="M21" s="81">
        <f t="shared" si="2"/>
        <v>0</v>
      </c>
    </row>
    <row r="22" spans="1:13" ht="12" customHeight="1" x14ac:dyDescent="0.35">
      <c r="A22" s="77">
        <v>15</v>
      </c>
      <c r="B22" s="78"/>
      <c r="C22" s="78"/>
      <c r="D22" s="79"/>
      <c r="E22" s="79"/>
      <c r="F22" s="95"/>
      <c r="G22" s="95"/>
      <c r="H22" s="80"/>
      <c r="I22" s="94"/>
      <c r="J22" s="81">
        <f t="shared" si="3"/>
        <v>0</v>
      </c>
      <c r="K22" s="80">
        <f t="shared" si="0"/>
        <v>0</v>
      </c>
      <c r="L22" s="81">
        <f t="shared" si="1"/>
        <v>0</v>
      </c>
      <c r="M22" s="81">
        <f t="shared" si="2"/>
        <v>0</v>
      </c>
    </row>
    <row r="23" spans="1:13" ht="12" customHeight="1" x14ac:dyDescent="0.35">
      <c r="A23" s="77">
        <v>16</v>
      </c>
      <c r="B23" s="78"/>
      <c r="C23" s="78"/>
      <c r="D23" s="79"/>
      <c r="E23" s="79"/>
      <c r="F23" s="95"/>
      <c r="G23" s="95"/>
      <c r="H23" s="80"/>
      <c r="I23" s="94"/>
      <c r="J23" s="81">
        <f t="shared" si="3"/>
        <v>0</v>
      </c>
      <c r="K23" s="80">
        <f t="shared" si="0"/>
        <v>0</v>
      </c>
      <c r="L23" s="81">
        <f t="shared" si="1"/>
        <v>0</v>
      </c>
      <c r="M23" s="81">
        <f t="shared" si="2"/>
        <v>0</v>
      </c>
    </row>
    <row r="24" spans="1:13" ht="12" customHeight="1" x14ac:dyDescent="0.35">
      <c r="A24" s="77">
        <v>17</v>
      </c>
      <c r="B24" s="78"/>
      <c r="C24" s="78"/>
      <c r="D24" s="79"/>
      <c r="E24" s="79"/>
      <c r="F24" s="95"/>
      <c r="G24" s="95"/>
      <c r="H24" s="80"/>
      <c r="I24" s="94"/>
      <c r="J24" s="81">
        <f t="shared" si="3"/>
        <v>0</v>
      </c>
      <c r="K24" s="80">
        <f t="shared" si="0"/>
        <v>0</v>
      </c>
      <c r="L24" s="81">
        <f t="shared" si="1"/>
        <v>0</v>
      </c>
      <c r="M24" s="81">
        <f t="shared" si="2"/>
        <v>0</v>
      </c>
    </row>
    <row r="25" spans="1:13" ht="12" customHeight="1" x14ac:dyDescent="0.35">
      <c r="A25" s="77">
        <v>18</v>
      </c>
      <c r="B25" s="78"/>
      <c r="C25" s="78"/>
      <c r="D25" s="79"/>
      <c r="E25" s="79"/>
      <c r="F25" s="95"/>
      <c r="G25" s="95"/>
      <c r="H25" s="80"/>
      <c r="I25" s="94"/>
      <c r="J25" s="81">
        <f t="shared" si="3"/>
        <v>0</v>
      </c>
      <c r="K25" s="80">
        <f t="shared" si="0"/>
        <v>0</v>
      </c>
      <c r="L25" s="81">
        <f t="shared" si="1"/>
        <v>0</v>
      </c>
      <c r="M25" s="81">
        <f t="shared" si="2"/>
        <v>0</v>
      </c>
    </row>
    <row r="26" spans="1:13" x14ac:dyDescent="0.35">
      <c r="A26" s="77">
        <v>19</v>
      </c>
      <c r="B26" s="78"/>
      <c r="C26" s="78"/>
      <c r="D26" s="79"/>
      <c r="E26" s="79"/>
      <c r="F26" s="95"/>
      <c r="G26" s="95"/>
      <c r="H26" s="80"/>
      <c r="I26" s="94"/>
      <c r="J26" s="81">
        <f t="shared" si="3"/>
        <v>0</v>
      </c>
      <c r="K26" s="80">
        <f t="shared" si="0"/>
        <v>0</v>
      </c>
      <c r="L26" s="81">
        <f t="shared" si="1"/>
        <v>0</v>
      </c>
      <c r="M26" s="81">
        <f t="shared" si="2"/>
        <v>0</v>
      </c>
    </row>
    <row r="27" spans="1:13" ht="12" customHeight="1" x14ac:dyDescent="0.35">
      <c r="A27" s="77">
        <v>20</v>
      </c>
      <c r="B27" s="78"/>
      <c r="C27" s="78"/>
      <c r="D27" s="79"/>
      <c r="E27" s="79"/>
      <c r="F27" s="95"/>
      <c r="G27" s="95"/>
      <c r="H27" s="80"/>
      <c r="I27" s="94"/>
      <c r="J27" s="81">
        <f t="shared" si="3"/>
        <v>0</v>
      </c>
      <c r="K27" s="80">
        <f t="shared" si="0"/>
        <v>0</v>
      </c>
      <c r="L27" s="81">
        <f t="shared" si="1"/>
        <v>0</v>
      </c>
      <c r="M27" s="81">
        <f t="shared" si="2"/>
        <v>0</v>
      </c>
    </row>
    <row r="28" spans="1:13" ht="12" customHeight="1" x14ac:dyDescent="0.35">
      <c r="A28" s="77">
        <v>21</v>
      </c>
      <c r="B28" s="78"/>
      <c r="C28" s="78"/>
      <c r="D28" s="79"/>
      <c r="E28" s="79"/>
      <c r="F28" s="95"/>
      <c r="G28" s="95"/>
      <c r="H28" s="80"/>
      <c r="I28" s="94"/>
      <c r="J28" s="81">
        <f t="shared" si="3"/>
        <v>0</v>
      </c>
      <c r="K28" s="80">
        <f t="shared" si="0"/>
        <v>0</v>
      </c>
      <c r="L28" s="81">
        <f t="shared" si="1"/>
        <v>0</v>
      </c>
      <c r="M28" s="81">
        <f t="shared" si="2"/>
        <v>0</v>
      </c>
    </row>
    <row r="29" spans="1:13" ht="12" customHeight="1" x14ac:dyDescent="0.35">
      <c r="A29" s="77">
        <v>22</v>
      </c>
      <c r="B29" s="78"/>
      <c r="C29" s="78"/>
      <c r="D29" s="79"/>
      <c r="E29" s="79"/>
      <c r="F29" s="95"/>
      <c r="G29" s="95"/>
      <c r="H29" s="80"/>
      <c r="I29" s="94"/>
      <c r="J29" s="81">
        <f t="shared" si="3"/>
        <v>0</v>
      </c>
      <c r="K29" s="80">
        <f t="shared" si="0"/>
        <v>0</v>
      </c>
      <c r="L29" s="81">
        <f t="shared" si="1"/>
        <v>0</v>
      </c>
      <c r="M29" s="81">
        <f t="shared" si="2"/>
        <v>0</v>
      </c>
    </row>
    <row r="30" spans="1:13" ht="12" customHeight="1" x14ac:dyDescent="0.35">
      <c r="A30" s="77">
        <v>23</v>
      </c>
      <c r="B30" s="78"/>
      <c r="C30" s="78"/>
      <c r="D30" s="79"/>
      <c r="E30" s="79"/>
      <c r="F30" s="95"/>
      <c r="G30" s="95"/>
      <c r="H30" s="80"/>
      <c r="I30" s="94"/>
      <c r="J30" s="81">
        <f t="shared" si="3"/>
        <v>0</v>
      </c>
      <c r="K30" s="80">
        <f t="shared" si="0"/>
        <v>0</v>
      </c>
      <c r="L30" s="81">
        <f t="shared" si="1"/>
        <v>0</v>
      </c>
      <c r="M30" s="81">
        <f t="shared" si="2"/>
        <v>0</v>
      </c>
    </row>
    <row r="31" spans="1:13" ht="12" customHeight="1" x14ac:dyDescent="0.35">
      <c r="A31" s="77">
        <v>24</v>
      </c>
      <c r="B31" s="78"/>
      <c r="C31" s="78"/>
      <c r="D31" s="79"/>
      <c r="E31" s="79"/>
      <c r="F31" s="95"/>
      <c r="G31" s="95"/>
      <c r="H31" s="80"/>
      <c r="I31" s="94"/>
      <c r="J31" s="81">
        <f t="shared" si="3"/>
        <v>0</v>
      </c>
      <c r="K31" s="80">
        <f t="shared" si="0"/>
        <v>0</v>
      </c>
      <c r="L31" s="81">
        <f t="shared" si="1"/>
        <v>0</v>
      </c>
      <c r="M31" s="81">
        <f t="shared" si="2"/>
        <v>0</v>
      </c>
    </row>
    <row r="32" spans="1:13" ht="12" customHeight="1" x14ac:dyDescent="0.35">
      <c r="A32" s="77">
        <v>25</v>
      </c>
      <c r="B32" s="78"/>
      <c r="C32" s="78"/>
      <c r="D32" s="79"/>
      <c r="E32" s="79"/>
      <c r="F32" s="95"/>
      <c r="G32" s="95"/>
      <c r="H32" s="80"/>
      <c r="I32" s="94"/>
      <c r="J32" s="81">
        <f t="shared" si="3"/>
        <v>0</v>
      </c>
      <c r="K32" s="80">
        <f t="shared" si="0"/>
        <v>0</v>
      </c>
      <c r="L32" s="81">
        <f t="shared" si="1"/>
        <v>0</v>
      </c>
      <c r="M32" s="81">
        <f t="shared" si="2"/>
        <v>0</v>
      </c>
    </row>
    <row r="33" spans="1:13" ht="12" customHeight="1" x14ac:dyDescent="0.35">
      <c r="A33" s="77">
        <v>26</v>
      </c>
      <c r="B33" s="78"/>
      <c r="C33" s="78"/>
      <c r="D33" s="79"/>
      <c r="E33" s="79"/>
      <c r="F33" s="95"/>
      <c r="G33" s="95"/>
      <c r="H33" s="80"/>
      <c r="I33" s="94"/>
      <c r="J33" s="81">
        <f t="shared" si="3"/>
        <v>0</v>
      </c>
      <c r="K33" s="80">
        <f t="shared" si="0"/>
        <v>0</v>
      </c>
      <c r="L33" s="81">
        <f t="shared" si="1"/>
        <v>0</v>
      </c>
      <c r="M33" s="81">
        <f t="shared" si="2"/>
        <v>0</v>
      </c>
    </row>
    <row r="34" spans="1:13" ht="12" customHeight="1" x14ac:dyDescent="0.35">
      <c r="A34" s="77">
        <v>27</v>
      </c>
      <c r="B34" s="78"/>
      <c r="C34" s="78"/>
      <c r="D34" s="79"/>
      <c r="E34" s="79"/>
      <c r="F34" s="95"/>
      <c r="G34" s="95"/>
      <c r="H34" s="80"/>
      <c r="I34" s="94"/>
      <c r="J34" s="81">
        <f t="shared" si="3"/>
        <v>0</v>
      </c>
      <c r="K34" s="80">
        <f t="shared" si="0"/>
        <v>0</v>
      </c>
      <c r="L34" s="81">
        <f t="shared" si="1"/>
        <v>0</v>
      </c>
      <c r="M34" s="81">
        <f t="shared" si="2"/>
        <v>0</v>
      </c>
    </row>
    <row r="35" spans="1:13" ht="12" customHeight="1" x14ac:dyDescent="0.35">
      <c r="A35" s="77">
        <v>28</v>
      </c>
      <c r="B35" s="78"/>
      <c r="C35" s="78"/>
      <c r="D35" s="79"/>
      <c r="E35" s="79"/>
      <c r="F35" s="95"/>
      <c r="G35" s="95"/>
      <c r="H35" s="80"/>
      <c r="I35" s="94"/>
      <c r="J35" s="81">
        <f t="shared" si="3"/>
        <v>0</v>
      </c>
      <c r="K35" s="80">
        <f t="shared" si="0"/>
        <v>0</v>
      </c>
      <c r="L35" s="81">
        <f t="shared" si="1"/>
        <v>0</v>
      </c>
      <c r="M35" s="81">
        <f t="shared" si="2"/>
        <v>0</v>
      </c>
    </row>
    <row r="36" spans="1:13" ht="12" customHeight="1" x14ac:dyDescent="0.35">
      <c r="A36" s="77">
        <v>29</v>
      </c>
      <c r="B36" s="78"/>
      <c r="C36" s="78"/>
      <c r="D36" s="79"/>
      <c r="E36" s="79"/>
      <c r="F36" s="95"/>
      <c r="G36" s="95"/>
      <c r="H36" s="80"/>
      <c r="I36" s="94"/>
      <c r="J36" s="81">
        <f t="shared" si="3"/>
        <v>0</v>
      </c>
      <c r="K36" s="80">
        <f t="shared" si="0"/>
        <v>0</v>
      </c>
      <c r="L36" s="81">
        <f t="shared" si="1"/>
        <v>0</v>
      </c>
      <c r="M36" s="81">
        <f t="shared" si="2"/>
        <v>0</v>
      </c>
    </row>
    <row r="37" spans="1:13" ht="12" customHeight="1" x14ac:dyDescent="0.35">
      <c r="A37" s="77">
        <v>30</v>
      </c>
      <c r="B37" s="78"/>
      <c r="C37" s="78"/>
      <c r="D37" s="79"/>
      <c r="E37" s="79"/>
      <c r="F37" s="95"/>
      <c r="G37" s="95"/>
      <c r="H37" s="80"/>
      <c r="I37" s="94"/>
      <c r="J37" s="81">
        <f t="shared" si="3"/>
        <v>0</v>
      </c>
      <c r="K37" s="80">
        <f t="shared" si="0"/>
        <v>0</v>
      </c>
      <c r="L37" s="81">
        <f t="shared" si="1"/>
        <v>0</v>
      </c>
      <c r="M37" s="81">
        <f t="shared" si="2"/>
        <v>0</v>
      </c>
    </row>
    <row r="38" spans="1:13" ht="12" customHeight="1" x14ac:dyDescent="0.35">
      <c r="A38" s="77">
        <v>31</v>
      </c>
      <c r="B38" s="78"/>
      <c r="C38" s="78"/>
      <c r="D38" s="79"/>
      <c r="E38" s="79"/>
      <c r="F38" s="95"/>
      <c r="G38" s="95"/>
      <c r="H38" s="80"/>
      <c r="I38" s="94"/>
      <c r="J38" s="81">
        <f t="shared" si="3"/>
        <v>0</v>
      </c>
      <c r="K38" s="80">
        <f t="shared" si="0"/>
        <v>0</v>
      </c>
      <c r="L38" s="81">
        <f t="shared" si="1"/>
        <v>0</v>
      </c>
      <c r="M38" s="81">
        <f t="shared" si="2"/>
        <v>0</v>
      </c>
    </row>
    <row r="39" spans="1:13" ht="12" customHeight="1" x14ac:dyDescent="0.35">
      <c r="A39" s="77">
        <v>32</v>
      </c>
      <c r="B39" s="78"/>
      <c r="C39" s="78"/>
      <c r="D39" s="79"/>
      <c r="E39" s="79"/>
      <c r="F39" s="95"/>
      <c r="G39" s="95"/>
      <c r="H39" s="80"/>
      <c r="I39" s="94"/>
      <c r="J39" s="81">
        <f t="shared" si="3"/>
        <v>0</v>
      </c>
      <c r="K39" s="80">
        <f t="shared" si="0"/>
        <v>0</v>
      </c>
      <c r="L39" s="81">
        <f t="shared" si="1"/>
        <v>0</v>
      </c>
      <c r="M39" s="81">
        <f t="shared" si="2"/>
        <v>0</v>
      </c>
    </row>
    <row r="40" spans="1:13" ht="12" customHeight="1" x14ac:dyDescent="0.35">
      <c r="A40" s="77">
        <v>33</v>
      </c>
      <c r="B40" s="78"/>
      <c r="C40" s="78"/>
      <c r="D40" s="79"/>
      <c r="E40" s="79"/>
      <c r="F40" s="95"/>
      <c r="G40" s="95"/>
      <c r="H40" s="80"/>
      <c r="I40" s="94"/>
      <c r="J40" s="81">
        <f t="shared" si="3"/>
        <v>0</v>
      </c>
      <c r="K40" s="80">
        <f t="shared" si="0"/>
        <v>0</v>
      </c>
      <c r="L40" s="81">
        <f t="shared" si="1"/>
        <v>0</v>
      </c>
      <c r="M40" s="81">
        <f t="shared" si="2"/>
        <v>0</v>
      </c>
    </row>
    <row r="41" spans="1:13" ht="12" customHeight="1" x14ac:dyDescent="0.35">
      <c r="A41" s="77">
        <v>34</v>
      </c>
      <c r="B41" s="78"/>
      <c r="C41" s="78"/>
      <c r="D41" s="79"/>
      <c r="E41" s="79"/>
      <c r="F41" s="95"/>
      <c r="G41" s="95"/>
      <c r="H41" s="80"/>
      <c r="I41" s="94"/>
      <c r="J41" s="81">
        <f t="shared" si="3"/>
        <v>0</v>
      </c>
      <c r="K41" s="80">
        <f t="shared" si="0"/>
        <v>0</v>
      </c>
      <c r="L41" s="81">
        <f t="shared" si="1"/>
        <v>0</v>
      </c>
      <c r="M41" s="81">
        <f t="shared" si="2"/>
        <v>0</v>
      </c>
    </row>
    <row r="42" spans="1:13" ht="12" customHeight="1" x14ac:dyDescent="0.35">
      <c r="A42" s="77">
        <v>35</v>
      </c>
      <c r="B42" s="78"/>
      <c r="C42" s="78"/>
      <c r="D42" s="79"/>
      <c r="E42" s="79"/>
      <c r="F42" s="95"/>
      <c r="G42" s="95"/>
      <c r="H42" s="80"/>
      <c r="I42" s="94"/>
      <c r="J42" s="81">
        <f t="shared" si="3"/>
        <v>0</v>
      </c>
      <c r="K42" s="80">
        <f t="shared" si="0"/>
        <v>0</v>
      </c>
      <c r="L42" s="81">
        <f t="shared" si="1"/>
        <v>0</v>
      </c>
      <c r="M42" s="81">
        <f t="shared" si="2"/>
        <v>0</v>
      </c>
    </row>
    <row r="43" spans="1:13" ht="12" customHeight="1" x14ac:dyDescent="0.35">
      <c r="A43" s="77">
        <v>36</v>
      </c>
      <c r="B43" s="78"/>
      <c r="C43" s="78"/>
      <c r="D43" s="79"/>
      <c r="E43" s="79"/>
      <c r="F43" s="95"/>
      <c r="G43" s="95"/>
      <c r="H43" s="80"/>
      <c r="I43" s="94"/>
      <c r="J43" s="81">
        <f t="shared" si="3"/>
        <v>0</v>
      </c>
      <c r="K43" s="80">
        <f t="shared" si="0"/>
        <v>0</v>
      </c>
      <c r="L43" s="81">
        <f t="shared" si="1"/>
        <v>0</v>
      </c>
      <c r="M43" s="81">
        <f t="shared" si="2"/>
        <v>0</v>
      </c>
    </row>
    <row r="44" spans="1:13" ht="12" customHeight="1" x14ac:dyDescent="0.35">
      <c r="A44" s="77">
        <v>37</v>
      </c>
      <c r="B44" s="78"/>
      <c r="C44" s="78"/>
      <c r="D44" s="79"/>
      <c r="E44" s="79"/>
      <c r="F44" s="95"/>
      <c r="G44" s="95"/>
      <c r="H44" s="80"/>
      <c r="I44" s="94"/>
      <c r="J44" s="81">
        <f t="shared" si="3"/>
        <v>0</v>
      </c>
      <c r="K44" s="80">
        <f t="shared" si="0"/>
        <v>0</v>
      </c>
      <c r="L44" s="81">
        <f t="shared" si="1"/>
        <v>0</v>
      </c>
      <c r="M44" s="81">
        <f t="shared" si="2"/>
        <v>0</v>
      </c>
    </row>
    <row r="45" spans="1:13" ht="12" customHeight="1" x14ac:dyDescent="0.35">
      <c r="A45" s="77">
        <v>38</v>
      </c>
      <c r="B45" s="78"/>
      <c r="C45" s="78"/>
      <c r="D45" s="79"/>
      <c r="E45" s="79"/>
      <c r="F45" s="95"/>
      <c r="G45" s="95"/>
      <c r="H45" s="80"/>
      <c r="I45" s="94"/>
      <c r="J45" s="81">
        <f t="shared" si="3"/>
        <v>0</v>
      </c>
      <c r="K45" s="80">
        <f t="shared" si="0"/>
        <v>0</v>
      </c>
      <c r="L45" s="81">
        <f t="shared" si="1"/>
        <v>0</v>
      </c>
      <c r="M45" s="81">
        <f t="shared" si="2"/>
        <v>0</v>
      </c>
    </row>
    <row r="46" spans="1:13" ht="12" customHeight="1" x14ac:dyDescent="0.35">
      <c r="A46" s="77">
        <v>39</v>
      </c>
      <c r="B46" s="78"/>
      <c r="C46" s="78"/>
      <c r="D46" s="79"/>
      <c r="E46" s="79"/>
      <c r="F46" s="95"/>
      <c r="G46" s="95"/>
      <c r="H46" s="80"/>
      <c r="I46" s="94"/>
      <c r="J46" s="81">
        <f t="shared" si="3"/>
        <v>0</v>
      </c>
      <c r="K46" s="80">
        <f t="shared" si="0"/>
        <v>0</v>
      </c>
      <c r="L46" s="81">
        <f t="shared" si="1"/>
        <v>0</v>
      </c>
      <c r="M46" s="81">
        <f t="shared" si="2"/>
        <v>0</v>
      </c>
    </row>
    <row r="47" spans="1:13" ht="12" customHeight="1" x14ac:dyDescent="0.35">
      <c r="A47" s="77">
        <v>40</v>
      </c>
      <c r="B47" s="78"/>
      <c r="C47" s="78"/>
      <c r="D47" s="79"/>
      <c r="E47" s="79"/>
      <c r="F47" s="95"/>
      <c r="G47" s="95"/>
      <c r="H47" s="80"/>
      <c r="I47" s="94"/>
      <c r="J47" s="81">
        <f t="shared" si="3"/>
        <v>0</v>
      </c>
      <c r="K47" s="80">
        <f t="shared" si="0"/>
        <v>0</v>
      </c>
      <c r="L47" s="81">
        <f t="shared" si="1"/>
        <v>0</v>
      </c>
      <c r="M47" s="81">
        <f t="shared" si="2"/>
        <v>0</v>
      </c>
    </row>
    <row r="48" spans="1:13" ht="12" customHeight="1" x14ac:dyDescent="0.35">
      <c r="A48" s="77">
        <v>41</v>
      </c>
      <c r="B48" s="78"/>
      <c r="C48" s="78"/>
      <c r="D48" s="79"/>
      <c r="E48" s="79"/>
      <c r="F48" s="95"/>
      <c r="G48" s="95"/>
      <c r="H48" s="80"/>
      <c r="I48" s="94"/>
      <c r="J48" s="81">
        <f t="shared" si="3"/>
        <v>0</v>
      </c>
      <c r="K48" s="80">
        <f t="shared" si="0"/>
        <v>0</v>
      </c>
      <c r="L48" s="81">
        <f t="shared" si="1"/>
        <v>0</v>
      </c>
      <c r="M48" s="81">
        <f t="shared" si="2"/>
        <v>0</v>
      </c>
    </row>
    <row r="49" spans="1:13" ht="12" customHeight="1" x14ac:dyDescent="0.35">
      <c r="A49" s="77">
        <v>42</v>
      </c>
      <c r="B49" s="78"/>
      <c r="C49" s="78"/>
      <c r="D49" s="79"/>
      <c r="E49" s="79"/>
      <c r="F49" s="95"/>
      <c r="G49" s="95"/>
      <c r="H49" s="80"/>
      <c r="I49" s="94"/>
      <c r="J49" s="81">
        <f t="shared" si="3"/>
        <v>0</v>
      </c>
      <c r="K49" s="80">
        <f t="shared" si="0"/>
        <v>0</v>
      </c>
      <c r="L49" s="81">
        <f t="shared" si="1"/>
        <v>0</v>
      </c>
      <c r="M49" s="81">
        <f t="shared" si="2"/>
        <v>0</v>
      </c>
    </row>
    <row r="50" spans="1:13" ht="12" customHeight="1" x14ac:dyDescent="0.35">
      <c r="A50" s="77">
        <v>43</v>
      </c>
      <c r="B50" s="78"/>
      <c r="C50" s="78"/>
      <c r="D50" s="79"/>
      <c r="E50" s="79"/>
      <c r="F50" s="95"/>
      <c r="G50" s="95"/>
      <c r="H50" s="80"/>
      <c r="I50" s="94"/>
      <c r="J50" s="81">
        <f t="shared" si="3"/>
        <v>0</v>
      </c>
      <c r="K50" s="80">
        <f t="shared" si="0"/>
        <v>0</v>
      </c>
      <c r="L50" s="81">
        <f t="shared" si="1"/>
        <v>0</v>
      </c>
      <c r="M50" s="81">
        <f t="shared" si="2"/>
        <v>0</v>
      </c>
    </row>
    <row r="51" spans="1:13" ht="12" customHeight="1" x14ac:dyDescent="0.35">
      <c r="A51" s="77">
        <v>44</v>
      </c>
      <c r="B51" s="78"/>
      <c r="C51" s="78"/>
      <c r="D51" s="79"/>
      <c r="E51" s="79"/>
      <c r="F51" s="95"/>
      <c r="G51" s="95"/>
      <c r="H51" s="80"/>
      <c r="I51" s="94"/>
      <c r="J51" s="81">
        <f t="shared" si="3"/>
        <v>0</v>
      </c>
      <c r="K51" s="80">
        <f t="shared" si="0"/>
        <v>0</v>
      </c>
      <c r="L51" s="81">
        <f t="shared" si="1"/>
        <v>0</v>
      </c>
      <c r="M51" s="81">
        <f t="shared" si="2"/>
        <v>0</v>
      </c>
    </row>
    <row r="52" spans="1:13" ht="12" customHeight="1" x14ac:dyDescent="0.35">
      <c r="A52" s="77">
        <v>45</v>
      </c>
      <c r="B52" s="78"/>
      <c r="C52" s="78"/>
      <c r="D52" s="79"/>
      <c r="E52" s="79"/>
      <c r="F52" s="95"/>
      <c r="G52" s="95"/>
      <c r="H52" s="80"/>
      <c r="I52" s="94"/>
      <c r="J52" s="81">
        <f t="shared" si="3"/>
        <v>0</v>
      </c>
      <c r="K52" s="80">
        <f t="shared" si="0"/>
        <v>0</v>
      </c>
      <c r="L52" s="81">
        <f t="shared" si="1"/>
        <v>0</v>
      </c>
      <c r="M52" s="81">
        <f t="shared" si="2"/>
        <v>0</v>
      </c>
    </row>
    <row r="53" spans="1:13" ht="12" customHeight="1" x14ac:dyDescent="0.35">
      <c r="A53" s="77">
        <v>46</v>
      </c>
      <c r="B53" s="78"/>
      <c r="C53" s="78"/>
      <c r="D53" s="79"/>
      <c r="E53" s="79"/>
      <c r="F53" s="95"/>
      <c r="G53" s="95"/>
      <c r="H53" s="80"/>
      <c r="I53" s="94"/>
      <c r="J53" s="81">
        <f t="shared" si="3"/>
        <v>0</v>
      </c>
      <c r="K53" s="80">
        <f t="shared" si="0"/>
        <v>0</v>
      </c>
      <c r="L53" s="81">
        <f t="shared" si="1"/>
        <v>0</v>
      </c>
      <c r="M53" s="81">
        <f t="shared" si="2"/>
        <v>0</v>
      </c>
    </row>
    <row r="54" spans="1:13" ht="12" customHeight="1" x14ac:dyDescent="0.35">
      <c r="A54" s="77">
        <v>47</v>
      </c>
      <c r="B54" s="78"/>
      <c r="C54" s="78"/>
      <c r="D54" s="79"/>
      <c r="E54" s="79"/>
      <c r="F54" s="95"/>
      <c r="G54" s="95"/>
      <c r="H54" s="80"/>
      <c r="I54" s="94"/>
      <c r="J54" s="81">
        <f t="shared" si="3"/>
        <v>0</v>
      </c>
      <c r="K54" s="80">
        <f t="shared" si="0"/>
        <v>0</v>
      </c>
      <c r="L54" s="81">
        <f t="shared" si="1"/>
        <v>0</v>
      </c>
      <c r="M54" s="81">
        <f t="shared" si="2"/>
        <v>0</v>
      </c>
    </row>
    <row r="55" spans="1:13" ht="12" customHeight="1" x14ac:dyDescent="0.35">
      <c r="A55" s="77">
        <v>48</v>
      </c>
      <c r="B55" s="78"/>
      <c r="C55" s="78"/>
      <c r="D55" s="79"/>
      <c r="E55" s="79"/>
      <c r="F55" s="95"/>
      <c r="G55" s="95"/>
      <c r="H55" s="80"/>
      <c r="I55" s="94"/>
      <c r="J55" s="81">
        <f t="shared" si="3"/>
        <v>0</v>
      </c>
      <c r="K55" s="80">
        <f t="shared" si="0"/>
        <v>0</v>
      </c>
      <c r="L55" s="81">
        <f t="shared" si="1"/>
        <v>0</v>
      </c>
      <c r="M55" s="81">
        <f t="shared" si="2"/>
        <v>0</v>
      </c>
    </row>
    <row r="56" spans="1:13" ht="12" customHeight="1" x14ac:dyDescent="0.35">
      <c r="A56" s="77">
        <v>49</v>
      </c>
      <c r="B56" s="78"/>
      <c r="C56" s="78"/>
      <c r="D56" s="79"/>
      <c r="E56" s="79"/>
      <c r="F56" s="95"/>
      <c r="G56" s="95"/>
      <c r="H56" s="80"/>
      <c r="I56" s="94"/>
      <c r="J56" s="81">
        <f t="shared" si="3"/>
        <v>0</v>
      </c>
      <c r="K56" s="80">
        <f t="shared" si="0"/>
        <v>0</v>
      </c>
      <c r="L56" s="81">
        <f t="shared" si="1"/>
        <v>0</v>
      </c>
      <c r="M56" s="81">
        <f t="shared" si="2"/>
        <v>0</v>
      </c>
    </row>
    <row r="57" spans="1:13" ht="12" customHeight="1" x14ac:dyDescent="0.35">
      <c r="A57" s="77">
        <v>50</v>
      </c>
      <c r="B57" s="78"/>
      <c r="C57" s="78"/>
      <c r="D57" s="79"/>
      <c r="E57" s="79"/>
      <c r="F57" s="95"/>
      <c r="G57" s="95"/>
      <c r="H57" s="80"/>
      <c r="I57" s="94"/>
      <c r="J57" s="81">
        <f t="shared" si="3"/>
        <v>0</v>
      </c>
      <c r="K57" s="80">
        <f t="shared" si="0"/>
        <v>0</v>
      </c>
      <c r="L57" s="81">
        <f t="shared" si="1"/>
        <v>0</v>
      </c>
      <c r="M57" s="81">
        <f t="shared" si="2"/>
        <v>0</v>
      </c>
    </row>
    <row r="58" spans="1:13" ht="12" customHeight="1" x14ac:dyDescent="0.35">
      <c r="A58" s="82"/>
      <c r="B58" s="83" t="s">
        <v>55</v>
      </c>
      <c r="C58" s="83"/>
      <c r="D58" s="84"/>
      <c r="E58" s="84"/>
      <c r="F58" s="84"/>
      <c r="G58" s="84"/>
      <c r="H58" s="85"/>
      <c r="I58" s="85"/>
      <c r="J58" s="85">
        <f>SUM(J8:J57)</f>
        <v>0</v>
      </c>
      <c r="K58" s="85"/>
      <c r="L58" s="85">
        <f>SUM(L8:L57)</f>
        <v>0</v>
      </c>
      <c r="M58" s="85">
        <f>SUM(M8:M57)</f>
        <v>0</v>
      </c>
    </row>
    <row r="59" spans="1:13" ht="12" customHeight="1" x14ac:dyDescent="0.35">
      <c r="A59" s="86"/>
      <c r="B59" s="87"/>
      <c r="C59" s="87"/>
      <c r="D59" s="88"/>
      <c r="E59" s="88"/>
      <c r="F59" s="88"/>
      <c r="G59" s="88"/>
      <c r="H59" s="89"/>
    </row>
    <row r="61" spans="1:13" ht="12" customHeight="1" x14ac:dyDescent="0.35"/>
    <row r="64" spans="1:13" ht="12" customHeight="1" x14ac:dyDescent="0.35"/>
    <row r="65" ht="12" customHeight="1" x14ac:dyDescent="0.35"/>
    <row r="66" ht="12" customHeight="1" x14ac:dyDescent="0.35"/>
    <row r="67" ht="12" customHeight="1" x14ac:dyDescent="0.35"/>
  </sheetData>
  <sheetProtection algorithmName="SHA-512" hashValue="PCxiGj6qlVwmzN7rpOujkMX/SY4iMjmEDykR9XeohO9Q9TVY3Sy0Pqp9kN006obtzlEjC3cTTX2IJ92jpMwM5g==" saltValue="aJB/nozd/nhzivcaCBEm5g==" spinCount="100000" sheet="1" objects="1" scenarios="1"/>
  <pageMargins left="0.7" right="0.7" top="0.75" bottom="0.75" header="0.3" footer="0.3"/>
  <pageSetup orientation="portrait" r:id="rId1"/>
  <ignoredErrors>
    <ignoredError sqref="J8:J9 J10:J58 L8:L58" unlocked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thY2hrYWNoYXNodmlsaTwvVXNlck5hbWU+PERhdGVUaW1lPjEyLzIwLzIwMjEgNjo1NjoxOCBBTTwvRGF0ZVRpbWU+PExhYmVsU3RyaW5nPlRoaXMgaXRlbSBoYXMgbm8gY2xhc3NpZmljYXRpb248L0xhYmVsU3RyaW5nPjwvaXRlbT48L2xhYmVsSGlzdG9yeT4=</Value>
</WrappedLabelHistory>
</file>

<file path=customXml/itemProps1.xml><?xml version="1.0" encoding="utf-8"?>
<ds:datastoreItem xmlns:ds="http://schemas.openxmlformats.org/officeDocument/2006/customXml" ds:itemID="{B3F2FE39-5A63-4F4B-816A-CAC563CE9D05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69545604-82E7-4571-A0E8-63834926B0FC}">
  <ds:schemaRefs>
    <ds:schemaRef ds:uri="http://www.w3.org/2001/XMLSchema"/>
    <ds:schemaRef ds:uri="http://www.boldonjames.com/2016/02/Classifier/internal/wrappedLabelHistor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ინსტრუქცია</vt:lpstr>
      <vt:lpstr>MSC</vt:lpstr>
      <vt:lpstr>SCC</vt:lpstr>
      <vt:lpstr>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2025-07-17T06:09:13Z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6228c579-3f3a-4efd-880f-d9ea91aa2eab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FpsQKS2jM2Y+wqVfzny1ah9OYXtO4ybq</vt:lpwstr>
  </property>
  <property fmtid="{D5CDD505-2E9C-101B-9397-08002B2CF9AE}" pid="5" name="bjClsUserRVM">
    <vt:lpwstr>[]</vt:lpwstr>
  </property>
  <property fmtid="{D5CDD505-2E9C-101B-9397-08002B2CF9AE}" pid="6" name="bjLabelHistoryID">
    <vt:lpwstr>{69545604-82E7-4571-A0E8-63834926B0FC}</vt:lpwstr>
  </property>
</Properties>
</file>