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890" tabRatio="732" firstSheet="1" activeTab="1"/>
  </bookViews>
  <sheets>
    <sheet name="Sheet1" sheetId="3" state="hidden" r:id="rId1"/>
    <sheet name="ინსტრუქცია" sheetId="17" r:id="rId2"/>
    <sheet name="MSC" sheetId="18" r:id="rId3"/>
    <sheet name="SCC" sheetId="19" r:id="rId4"/>
    <sheet name="SL" sheetId="21" r:id="rId5"/>
  </sheets>
  <externalReferences>
    <externalReference r:id="rId6"/>
  </externalReferences>
  <definedNames>
    <definedName name="CounterPartTypes">[1]Lists!$B$2:$B$7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9" l="1"/>
  <c r="L27" i="21" l="1"/>
  <c r="C12" i="19" l="1"/>
  <c r="C13" i="19" l="1"/>
  <c r="C29" i="19" l="1"/>
  <c r="B12" i="17"/>
  <c r="C36" i="19" l="1"/>
  <c r="C18" i="19"/>
  <c r="C19" i="19" s="1"/>
  <c r="C15" i="19"/>
  <c r="C16" i="19" s="1"/>
  <c r="D10" i="18"/>
  <c r="D9" i="18"/>
  <c r="D8" i="18"/>
  <c r="D7" i="18"/>
  <c r="C39" i="19" s="1"/>
  <c r="D6" i="18"/>
  <c r="D5" i="18"/>
  <c r="D4" i="18"/>
  <c r="B18" i="17"/>
  <c r="B17" i="17"/>
  <c r="B16" i="17"/>
  <c r="B14" i="17"/>
  <c r="B13" i="17"/>
  <c r="B11" i="17"/>
  <c r="B10" i="17"/>
  <c r="B9" i="17"/>
  <c r="B8" i="17"/>
  <c r="B7" i="17"/>
  <c r="B6" i="17"/>
  <c r="B5" i="17"/>
  <c r="C6" i="19" l="1"/>
  <c r="C21" i="19" l="1"/>
  <c r="C42" i="19" l="1"/>
  <c r="C44" i="19" s="1"/>
</calcChain>
</file>

<file path=xl/comments1.xml><?xml version="1.0" encoding="utf-8"?>
<comments xmlns="http://schemas.openxmlformats.org/spreadsheetml/2006/main">
  <authors>
    <author>Author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გამოითვლება ავტომატურად ცხრილი 1-ში შეყვანილი მონაცემების მიხედვით</t>
        </r>
      </text>
    </comment>
    <comment ref="B44" authorId="0" shapeId="0">
      <text>
        <r>
          <rPr>
            <sz val="9"/>
            <color indexed="81"/>
            <rFont val="Tahoma"/>
            <family val="2"/>
          </rPr>
          <t>გამოითვლება ავტომატურად</t>
        </r>
      </text>
    </comment>
  </commentList>
</comments>
</file>

<file path=xl/sharedStrings.xml><?xml version="1.0" encoding="utf-8"?>
<sst xmlns="http://schemas.openxmlformats.org/spreadsheetml/2006/main" count="103" uniqueCount="94">
  <si>
    <t>დიახ</t>
  </si>
  <si>
    <t>არა</t>
  </si>
  <si>
    <t>აქტივების გადაფასების რეზერვი</t>
  </si>
  <si>
    <t>#</t>
  </si>
  <si>
    <t>კაპიტალის მოთხოვნის გაანგარიშებისთვის თითოეულ ველს აქვს შემდეგი მნიშვნელობა:</t>
  </si>
  <si>
    <t>მნიშვნელოვანი პროვაიდერი</t>
  </si>
  <si>
    <t>მოიცავს ინფორმაციას პროვაიდერის ან/და მისი აგენტების მიერ უშუალოდ მათი მომხმარებლისგან მიღებული გადახდის ოპერაციების შესახებ. აღნიშნული ველი არ მოიცავს თვით პროვაიდერის მიერ ელექტრონული ფულის გამოშვებას, დაფარვას ან პროვაიდერის მიერ გამოშვებული ელექტრონული ფულით გადახდას</t>
  </si>
  <si>
    <t xml:space="preserve">საანგარიშო პერიოდის განმავლობაში სხვა პროვაიდერის მიერ მომხმარებლისგან მიღებული ფულადი სახსრები, რომელიც პროვაიდერმა (როგორც შუამავალმა პროვაიდერმა) მიმღებს ჩაურიცხა მის საბანკო ანგარიშზე ან ჩაურიცხა სხვა პროვაიდერს ან/და გაქვითა მათთან. </t>
  </si>
  <si>
    <t>გულისხმობს პროვაიდერის მიერ ბოლო 12 თვის განმავლობაში ჯამურად გამოშვებულ ელექტრონულ ფულსა და დაფარულ ელექტრონულ ფულს შორის უდიდეს მნიშვნელობას</t>
  </si>
  <si>
    <t>მოიცავს ბოლო 6 თვის განმავლობაში მომხმარებლების ელექტრონული ფულის ანგარიშებზე არსებული დღის ბოლო ნაშთების ჯამს</t>
  </si>
  <si>
    <t>ფინანსური ანგარიშგების საერთაშორისო სტანდარტის (ფასს) მიხედვით შესაბამისად</t>
  </si>
  <si>
    <t>გაუნაწილებელი მოგება</t>
  </si>
  <si>
    <t>ინტერვალები</t>
  </si>
  <si>
    <t>შეწონვის %</t>
  </si>
  <si>
    <t>საგადახდო მომსახურების ჩამონათვალი:</t>
  </si>
  <si>
    <t>გთხოვთ მოუთითოთ დიახ/არა</t>
  </si>
  <si>
    <t>მინიმალური კაპიტალის მოთხოვნა თითოეული მომსახურებისთვის</t>
  </si>
  <si>
    <t>ა)</t>
  </si>
  <si>
    <r>
      <t>მომსახურება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theme="1"/>
        <rFont val="Sylfaen"/>
        <family val="1"/>
      </rPr>
      <t>რომელიც უზრუნველყოფს გადამხდელის ანგარიშიდან ფულადი სახსრების ჩამოჭრას და მის შესრულებასთან დაკავშირებულ ოპერაციებს</t>
    </r>
  </si>
  <si>
    <t xml:space="preserve">ბ) </t>
  </si>
  <si>
    <r>
      <t>მომსახურება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theme="1"/>
        <rFont val="Sylfaen"/>
        <family val="1"/>
      </rPr>
      <t>რომელიც უზრუნველყოფს მიმღების ანგარიშზე ფულადი სახსრების ჩარიცხვას და მის შესრულებასთან დაკავშირებულ ოპერაციებს</t>
    </r>
  </si>
  <si>
    <t>გ)</t>
  </si>
  <si>
    <t>გადახდის განხორციელება პირდაპირი დებეტის (მათ შორის, ერთჯერადი დავალებით), საგადახდო ბარათის ან სხვა ელექტრონული საშუალების გამოყენებით, ან საკრედიტო გადარიცხვა (მუდმივი დავალების ჩათვლით), საგადახდო მომსახურების მომხმარებლის საკუთარი თანხის ან საკრედიტო რესურსის ფარგლებში;</t>
  </si>
  <si>
    <t>დ.ა.)</t>
  </si>
  <si>
    <t xml:space="preserve">საგადახდო ინსტრუმენტების, მათ შორის, ელექტრონული ფულის ინსტრუმენტების, გამოშვება </t>
  </si>
  <si>
    <t>დ.ბ.)</t>
  </si>
  <si>
    <t>ექვაირინგი</t>
  </si>
  <si>
    <t>ე)</t>
  </si>
  <si>
    <t>ფულადი გზავნილები</t>
  </si>
  <si>
    <t>ვ)</t>
  </si>
  <si>
    <r>
      <t>ელექტრონული ფულის გამოშვება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theme="1"/>
        <rFont val="Sylfaen"/>
        <family val="1"/>
      </rPr>
      <t>გადახდის ოპერაციების განხორციელება ელექტრონული ფულის მეშვეობით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theme="1"/>
        <rFont val="Sylfaen"/>
        <family val="1"/>
      </rPr>
      <t>მობილური ტელეფონის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theme="1"/>
        <rFont val="Sylfaen"/>
        <family val="1"/>
      </rPr>
      <t>ინტერნეტის ან სხვა ელექტრონული საშუალების გამოყენებით</t>
    </r>
  </si>
  <si>
    <t>პროვაიდერის დასახელება:</t>
  </si>
  <si>
    <t>საანგარიშგებო პერიოდი ბოლო თარიღი:</t>
  </si>
  <si>
    <t>მნიშნელოვანი პროვაიდერი (კი / არა)</t>
  </si>
  <si>
    <t>ცხრილი 1</t>
  </si>
  <si>
    <t>აღწერა</t>
  </si>
  <si>
    <t>მოცულობა საანგარიშგებო პერიოდისთვის</t>
  </si>
  <si>
    <t>ბოლო 12 თვის განმავლობაში პროვაიდერის მიერ განხორციელებული საგადახდო მომსახურება გარდა ელ. ფულისა</t>
  </si>
  <si>
    <t>ბოლო 12 თვის განმავლობაში ანგარიშმგები პროვაიდერის, როგორც შუამავალი პროვაიდერის მიერ/მეშვეობით განხორციელებული გადახდის ოპერაციები</t>
  </si>
  <si>
    <t>სულ ბოლო 12 თვის არა ელ.ფულის საგადახდო მომსახურების საშუალო თვიური მოცულობა</t>
  </si>
  <si>
    <t>კაპიტალის მოთხოვნა არა ელ.ფულის საგადახდო მომსახურებიდან</t>
  </si>
  <si>
    <t>ბოლო 12 თვის განმავლობაში გამოშვებულ და დაფარულ ელ.ფულს შორის უდიდესი მოცულობა</t>
  </si>
  <si>
    <t>გამოშვებულ და დაფარულ ელ.ფულს შორის უდიდესი მოცულობის საშუალო მაჩვენებელი</t>
  </si>
  <si>
    <t>კაპიტალის მოთხოვნა გამოშვებულ და დაფარულ ელ.ფულს შორის უდიდეს მაჩვენებელზე</t>
  </si>
  <si>
    <t>ელ.ფულის დღიური ნაშთების ჯამი ბოლოს 6 თვის განმავლობაში</t>
  </si>
  <si>
    <t>ელ.ფულის ყოველდღიური ნაშთების საშუალო მაჩვენებელი</t>
  </si>
  <si>
    <t>კაპიტალის მოთხოვნა ელ.ფულის ნაშთების მოცულობიდან (ნაშთის 2%)</t>
  </si>
  <si>
    <t>პროვაიდერი ახორციელებს მხოლოდ ფულადი გზავნილების მომსახურებას</t>
  </si>
  <si>
    <t>სულ საზედამხედველო კაპიტალის მოთხოვნა</t>
  </si>
  <si>
    <t>ცხრილი 2</t>
  </si>
  <si>
    <t>პროვაიდერის კაპიტალი საბალანსო ანგარიშგების მიხედვით</t>
  </si>
  <si>
    <t>თანხა საანგარიშგებო პერიოდის მიხედვით</t>
  </si>
  <si>
    <t>პროვაიდერის საწესდებო კაპიტალი</t>
  </si>
  <si>
    <t>სულ პროვაიდერის კაპიტალი ანგარიშგების მიხედვით</t>
  </si>
  <si>
    <t>ცხრილი 3</t>
  </si>
  <si>
    <t>გამოქვითვები</t>
  </si>
  <si>
    <t>არამატერიალური აქტივები საბალანსო ღირებულებით</t>
  </si>
  <si>
    <t>ინვესტიციები სხვა იურიდიული პირის კაპიტალში</t>
  </si>
  <si>
    <t>სულ გამოქვითვები</t>
  </si>
  <si>
    <t>პროვაიდერის საზედამხედველო კაპიტალი</t>
  </si>
  <si>
    <t>მინიმალური საზედამხედველო კაპიტალის მოთხოვნა</t>
  </si>
  <si>
    <t>პროვაიდერი აკმაყოფილებს საზედამხვედველო კაპიტალის მოთხოვნას</t>
  </si>
  <si>
    <t>თანხა რომელიც საჭიროა კაპიტალის შესავსებად (თუ პროვაიდერი ვერ აკმაყოფილებს კაპიტალის მოთხოვნას)</t>
  </si>
  <si>
    <t>ზღვარი</t>
  </si>
  <si>
    <t xml:space="preserve">                 5,000,000 </t>
  </si>
  <si>
    <t xml:space="preserve">              10,000,000 </t>
  </si>
  <si>
    <t xml:space="preserve">            100,000,000 </t>
  </si>
  <si>
    <t>მეორადი კაპიტალის ინსტრუმენტები</t>
  </si>
  <si>
    <t>სულ</t>
  </si>
  <si>
    <t>კაპიტალის წესის მე-4 მუხლით განმარტებული კაპიტალის ინსტრუმენტები</t>
  </si>
  <si>
    <t>კაპიტალის წესის მე-5 მუხლით განმარტებული კაპიტალის ინსტრუმენტები</t>
  </si>
  <si>
    <t>სუბორდინირებული ვალის უნიკალური კოდი</t>
  </si>
  <si>
    <t xml:space="preserve">სუბორდინირებული ვალის გამცემი </t>
  </si>
  <si>
    <t>სუბორდინირებული ვალის მიღების თარიღი</t>
  </si>
  <si>
    <t>მიღებული სუბორდინირებული ვალის თანხა ნომინალში</t>
  </si>
  <si>
    <t>მიღებული სუბორდინირებული ვალის თანხა ექვ. ლარში</t>
  </si>
  <si>
    <t xml:space="preserve">სუბორდინირებული ვალის ვალუტა
</t>
  </si>
  <si>
    <t>სუბორდინირებული ვალის ვადა (თვე)</t>
  </si>
  <si>
    <t xml:space="preserve">სუბორდინირებული ვალის მიმდინარე სტატუსი
</t>
  </si>
  <si>
    <t>სუბორდინირებული ვალის კაპიტალში ჩასართავი ნაწილი
(ექვივალენტი ლარებში)</t>
  </si>
  <si>
    <t xml:space="preserve">სუბორდინირებული ვალის დაფარვის თარიღი
</t>
  </si>
  <si>
    <t>სუბორდინირებული ვალი</t>
  </si>
  <si>
    <t>კაპიტალის წესის მე-8 მუხლის მე-4 პუნქტის "ა" ქვეპუნქტით დათვლილი საზედამხედველო კაპიტალის მოთხოვნა</t>
  </si>
  <si>
    <t>კაპიტალის წესის მე-8 მუხლის მე-4 პუნქტის "ბ.ა" ქვეპუნქტით დათვლილი საზედამხედველო კაპიტალის მოთხოვნა</t>
  </si>
  <si>
    <t>კაპიტალის წესის მე-8 მუხლის მე-4 პუნქტის "ბ.ბ" ქვეპუნქტით დათვლილი საზედამხედველო კაპიტალის მოთხოვნა</t>
  </si>
  <si>
    <t>პირველადი კაპიტალის სხვა ინსტრუმენტები</t>
  </si>
  <si>
    <t>საზედამხედველო კაპიტალის მოთხოვნა გამოითვლება არა ელ.ფულის მომსახურებიდან და გამოშვებულ და დაფარულ ელ.ფულს შორის უდიდესი მაჩვენებლიდან ქვემოთ მოცემული ინტერვალების და შეწონვის %-ით კაპიტალის წესის მე-8 მუხლის მე-8 პუნქტის შესაბამისად</t>
  </si>
  <si>
    <t>საგადახდო მომსახურების პროვაიდერი წარმოადგენს მნიშვნელოვან პროვაიდერს თუ: 
ა) მის მიერ/მეშვეობით ბოლო 12 თვის განმავლობაში განხორციელებული გადახდის ოპერაციების მოცულობის (მათ შორის პროვაიდერის აგენტის მეშვეობით განხორციელებული) საშუალო თვიური მაჩვენებელი აღემატება 9 მილიონ  ლარს. ან/და  
ბ) ელექტრონული ფულის პროვაიდერის მიერ ბოლო 6 თვის საშუალო  დღიური გამოშვებული ელექტრონული ფული (ნაშთი) აღემატება 1 500 000 ლარს. 
*გადახდის ოპერაციების მოცულობაში შედის ანგარიშგების თარიღიდან ბოლო 12 თვის განმავლობაში პროვაიდერის მიერ/მეშვეობით განხორციელებულ გადახდის ოპერაციებს (გარდა ელექტრონული ფულის ოპერაციებისა) დამატებული ამავე პერიოდში პროვაიდერის მიერ გამოშვებული და დაფარული ელექტრონული ფულის მოცულობას შორის უდიდესი მაჩვენებელი.</t>
  </si>
  <si>
    <t>&gt;250,000,000</t>
  </si>
  <si>
    <t>დანართი 1 (ინსტრუქცია)</t>
  </si>
  <si>
    <t>დანართი 1 (ფორმა - MSC)</t>
  </si>
  <si>
    <t>დანართი 1 (ფორმა - SCC)</t>
  </si>
  <si>
    <t>დანართი 1 (ფორმა - SL)</t>
  </si>
  <si>
    <t>სუბორდინირებული ვალის მიმდინარე ნაშთი
ნომინალში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</si>
</sst>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-* #,##0.00\ _₾_-;\-* #,##0.00\ _₾_-;_-* &quot;-&quot;??\ _₾_-;_-@_-"/>
    <numFmt numFmtId="166" formatCode="#,##0_ ;[Red]\-#,##0\ "/>
    <numFmt numFmtId="167" formatCode="#,##0.00_ ;[Red]\-#,##0.00\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0"/>
      <name val="Sylfaen"/>
      <family val="1"/>
    </font>
    <font>
      <sz val="11"/>
      <color rgb="FF000000"/>
      <name val="Calibri"/>
      <family val="2"/>
    </font>
    <font>
      <sz val="8"/>
      <name val="Arial"/>
      <family val="2"/>
    </font>
    <font>
      <sz val="10"/>
      <name val="Sylfaen"/>
      <family val="1"/>
    </font>
    <font>
      <sz val="10"/>
      <name val="Ariel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164" fontId="0" fillId="0" borderId="0" xfId="1" applyNumberFormat="1" applyFont="1"/>
    <xf numFmtId="0" fontId="0" fillId="0" borderId="0" xfId="0"/>
    <xf numFmtId="0" fontId="8" fillId="4" borderId="8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4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8" fillId="4" borderId="1" xfId="0" applyFont="1" applyFill="1" applyBorder="1" applyAlignment="1" applyProtection="1">
      <alignment horizontal="right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164" fontId="0" fillId="0" borderId="1" xfId="1" applyNumberFormat="1" applyFont="1" applyBorder="1" applyProtection="1">
      <protection locked="0"/>
    </xf>
    <xf numFmtId="9" fontId="0" fillId="0" borderId="1" xfId="0" applyNumberFormat="1" applyBorder="1" applyProtection="1">
      <protection locked="0"/>
    </xf>
    <xf numFmtId="10" fontId="0" fillId="0" borderId="1" xfId="0" applyNumberFormat="1" applyBorder="1" applyProtection="1"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vertical="center" wrapText="1"/>
      <protection locked="0" hidden="1"/>
    </xf>
    <xf numFmtId="164" fontId="10" fillId="0" borderId="1" xfId="1" applyNumberFormat="1" applyFont="1" applyBorder="1" applyAlignment="1" applyProtection="1">
      <alignment horizontal="right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justify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justify" vertical="center" wrapText="1"/>
      <protection hidden="1"/>
    </xf>
    <xf numFmtId="0" fontId="10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Fill="1" applyBorder="1" applyProtection="1">
      <protection locked="0"/>
    </xf>
    <xf numFmtId="14" fontId="10" fillId="0" borderId="1" xfId="0" applyNumberFormat="1" applyFont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Protection="1">
      <protection locked="0"/>
    </xf>
    <xf numFmtId="0" fontId="9" fillId="4" borderId="1" xfId="0" applyFont="1" applyFill="1" applyBorder="1" applyAlignment="1" applyProtection="1">
      <alignment horizontal="right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164" fontId="10" fillId="0" borderId="2" xfId="1" applyNumberFormat="1" applyFont="1" applyBorder="1" applyProtection="1">
      <protection locked="0"/>
    </xf>
    <xf numFmtId="0" fontId="10" fillId="0" borderId="1" xfId="0" applyFont="1" applyBorder="1" applyAlignment="1" applyProtection="1">
      <alignment horizontal="righ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164" fontId="10" fillId="0" borderId="1" xfId="1" applyNumberFormat="1" applyFont="1" applyBorder="1" applyProtection="1">
      <protection locked="0"/>
    </xf>
    <xf numFmtId="0" fontId="9" fillId="2" borderId="1" xfId="0" applyFont="1" applyFill="1" applyBorder="1" applyAlignment="1" applyProtection="1">
      <alignment horizontal="right" vertical="top" wrapText="1"/>
      <protection locked="0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164" fontId="9" fillId="2" borderId="1" xfId="1" applyNumberFormat="1" applyFont="1" applyFill="1" applyBorder="1" applyProtection="1"/>
    <xf numFmtId="0" fontId="11" fillId="4" borderId="1" xfId="0" applyFont="1" applyFill="1" applyBorder="1" applyAlignment="1" applyProtection="1">
      <alignment horizontal="right" vertical="top" wrapText="1"/>
      <protection locked="0"/>
    </xf>
    <xf numFmtId="0" fontId="11" fillId="4" borderId="1" xfId="0" applyFont="1" applyFill="1" applyBorder="1" applyAlignment="1" applyProtection="1">
      <alignment horizontal="left" vertical="top" wrapText="1"/>
      <protection locked="0"/>
    </xf>
    <xf numFmtId="164" fontId="11" fillId="4" borderId="1" xfId="1" applyNumberFormat="1" applyFont="1" applyFill="1" applyBorder="1" applyProtection="1"/>
    <xf numFmtId="164" fontId="10" fillId="0" borderId="0" xfId="1" applyNumberFormat="1" applyFont="1" applyProtection="1">
      <protection locked="0"/>
    </xf>
    <xf numFmtId="164" fontId="10" fillId="0" borderId="0" xfId="0" applyNumberFormat="1" applyFont="1" applyProtection="1">
      <protection locked="0"/>
    </xf>
    <xf numFmtId="0" fontId="11" fillId="0" borderId="1" xfId="0" applyFont="1" applyFill="1" applyBorder="1" applyAlignment="1" applyProtection="1">
      <alignment horizontal="righ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164" fontId="11" fillId="0" borderId="1" xfId="1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righ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164" fontId="11" fillId="3" borderId="1" xfId="1" applyNumberFormat="1" applyFont="1" applyFill="1" applyBorder="1" applyProtection="1"/>
    <xf numFmtId="0" fontId="9" fillId="0" borderId="0" xfId="0" applyFont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righ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164" fontId="11" fillId="2" borderId="1" xfId="1" applyNumberFormat="1" applyFont="1" applyFill="1" applyBorder="1" applyProtection="1"/>
    <xf numFmtId="0" fontId="10" fillId="0" borderId="0" xfId="0" applyFont="1" applyAlignment="1" applyProtection="1">
      <alignment horizontal="left"/>
      <protection locked="0"/>
    </xf>
    <xf numFmtId="164" fontId="9" fillId="0" borderId="1" xfId="1" applyNumberFormat="1" applyFont="1" applyBorder="1" applyAlignment="1" applyProtection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43" fontId="0" fillId="0" borderId="0" xfId="0" applyNumberFormat="1"/>
    <xf numFmtId="3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indent="2"/>
    </xf>
    <xf numFmtId="0" fontId="14" fillId="0" borderId="0" xfId="0" applyFont="1" applyAlignment="1">
      <alignment horizontal="right" wrapText="1"/>
    </xf>
    <xf numFmtId="166" fontId="11" fillId="3" borderId="10" xfId="0" applyNumberFormat="1" applyFont="1" applyFill="1" applyBorder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wrapText="1" indent="1"/>
    </xf>
    <xf numFmtId="167" fontId="14" fillId="0" borderId="0" xfId="0" applyNumberFormat="1" applyFont="1" applyAlignment="1">
      <alignment horizontal="right"/>
    </xf>
    <xf numFmtId="10" fontId="14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right"/>
    </xf>
    <xf numFmtId="0" fontId="14" fillId="0" borderId="1" xfId="2" applyFont="1" applyBorder="1" applyAlignment="1">
      <alignment horizontal="left" indent="1"/>
    </xf>
    <xf numFmtId="0" fontId="14" fillId="0" borderId="1" xfId="0" applyFont="1" applyBorder="1" applyAlignment="1" applyProtection="1">
      <alignment horizontal="left" wrapText="1" indent="1"/>
      <protection locked="0"/>
    </xf>
    <xf numFmtId="4" fontId="14" fillId="0" borderId="1" xfId="0" applyNumberFormat="1" applyFont="1" applyBorder="1" applyAlignment="1" applyProtection="1">
      <alignment horizontal="right"/>
      <protection locked="0"/>
    </xf>
    <xf numFmtId="166" fontId="14" fillId="0" borderId="1" xfId="0" applyNumberFormat="1" applyFont="1" applyBorder="1" applyAlignment="1" applyProtection="1">
      <alignment horizontal="right"/>
      <protection locked="0"/>
    </xf>
    <xf numFmtId="10" fontId="14" fillId="0" borderId="1" xfId="0" applyNumberFormat="1" applyFont="1" applyBorder="1" applyAlignment="1" applyProtection="1">
      <alignment horizontal="right"/>
      <protection locked="0"/>
    </xf>
    <xf numFmtId="14" fontId="14" fillId="0" borderId="1" xfId="0" applyNumberFormat="1" applyFont="1" applyBorder="1" applyAlignment="1" applyProtection="1">
      <alignment horizontal="right"/>
      <protection locked="0"/>
    </xf>
    <xf numFmtId="4" fontId="14" fillId="0" borderId="1" xfId="0" applyNumberFormat="1" applyFont="1" applyBorder="1" applyAlignment="1" applyProtection="1">
      <alignment horizontal="left"/>
      <protection locked="0"/>
    </xf>
    <xf numFmtId="0" fontId="15" fillId="0" borderId="0" xfId="0" applyFont="1"/>
    <xf numFmtId="166" fontId="13" fillId="0" borderId="1" xfId="0" applyNumberFormat="1" applyFont="1" applyBorder="1" applyAlignment="1">
      <alignment horizontal="right"/>
    </xf>
    <xf numFmtId="1" fontId="11" fillId="3" borderId="1" xfId="0" applyNumberFormat="1" applyFont="1" applyFill="1" applyBorder="1"/>
    <xf numFmtId="4" fontId="11" fillId="3" borderId="1" xfId="0" applyNumberFormat="1" applyFont="1" applyFill="1" applyBorder="1" applyAlignment="1">
      <alignment horizontal="left"/>
    </xf>
    <xf numFmtId="4" fontId="11" fillId="3" borderId="1" xfId="0" applyNumberFormat="1" applyFont="1" applyFill="1" applyBorder="1" applyAlignment="1">
      <alignment horizontal="right"/>
    </xf>
    <xf numFmtId="166" fontId="11" fillId="3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 applyProtection="1">
      <alignment vertical="top"/>
      <protection locked="0"/>
    </xf>
    <xf numFmtId="164" fontId="10" fillId="0" borderId="1" xfId="1" applyNumberFormat="1" applyFont="1" applyFill="1" applyBorder="1" applyProtection="1">
      <protection locked="0"/>
    </xf>
    <xf numFmtId="10" fontId="10" fillId="0" borderId="0" xfId="8" applyNumberFormat="1" applyFont="1" applyProtection="1">
      <protection locked="0"/>
    </xf>
    <xf numFmtId="10" fontId="10" fillId="0" borderId="0" xfId="0" applyNumberFormat="1" applyFont="1" applyProtection="1">
      <protection locked="0"/>
    </xf>
    <xf numFmtId="0" fontId="8" fillId="4" borderId="9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164" fontId="0" fillId="0" borderId="3" xfId="1" applyNumberFormat="1" applyFont="1" applyBorder="1" applyAlignment="1" applyProtection="1">
      <alignment horizontal="center" vertical="center"/>
      <protection locked="0"/>
    </xf>
    <xf numFmtId="164" fontId="0" fillId="0" borderId="4" xfId="1" applyNumberFormat="1" applyFont="1" applyBorder="1" applyAlignment="1" applyProtection="1">
      <alignment horizontal="center" vertical="center"/>
      <protection locked="0"/>
    </xf>
    <xf numFmtId="164" fontId="0" fillId="0" borderId="5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6"/>
    <cellStyle name="Comma 2 2" xfId="7"/>
    <cellStyle name="Normal" xfId="0" builtinId="0"/>
    <cellStyle name="Normal 2" xfId="2"/>
    <cellStyle name="Normal 2 2 2" xfId="5"/>
    <cellStyle name="Normal 3" xfId="4"/>
    <cellStyle name="Normal 5" xfId="3"/>
    <cellStyle name="Percent" xfId="8" builtinId="5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13;&#4304;&#4318;&#4312;&#4322;&#4304;&#4314;&#4312;&#4321;&#4311;&#4309;&#4312;&#4321;%20&#4308;&#4321;%20&#4306;&#4304;&#4315;&#4317;&#4306;&#4309;&#4304;&#4307;&#4306;&#4308;&#4305;&#4304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RC-FA (2)"/>
      <sheetName val="Lists"/>
    </sheetNames>
    <sheetDataSet>
      <sheetData sheetId="0">
        <row r="6">
          <cell r="C6">
            <v>43146</v>
          </cell>
        </row>
      </sheetData>
      <sheetData sheetId="1">
        <row r="1">
          <cell r="A1" t="str">
            <v>კომპანია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/>
      <sheetData sheetId="21">
        <row r="7">
          <cell r="H7">
            <v>0</v>
          </cell>
        </row>
      </sheetData>
      <sheetData sheetId="22" refreshError="1"/>
      <sheetData sheetId="23">
        <row r="2">
          <cell r="A2" t="str">
            <v>თბილისი</v>
          </cell>
          <cell r="B2" t="str">
            <v>ბანკი</v>
          </cell>
        </row>
        <row r="3">
          <cell r="B3" t="str">
            <v>ფიზიკური პირი</v>
          </cell>
        </row>
        <row r="4">
          <cell r="B4" t="str">
            <v>კერძო ორგანიზაცია</v>
          </cell>
        </row>
        <row r="5">
          <cell r="B5" t="str">
            <v>საფინანსო ორგანიზაცია</v>
          </cell>
        </row>
        <row r="6">
          <cell r="B6" t="str">
            <v>სამთავრობო ორგანიზაცია</v>
          </cell>
        </row>
        <row r="7">
          <cell r="B7" t="str">
            <v>არასამთავრობო ორგანიზაცია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D7"/>
  <sheetViews>
    <sheetView workbookViewId="0">
      <selection activeCell="E14" sqref="E14"/>
    </sheetView>
  </sheetViews>
  <sheetFormatPr defaultRowHeight="14.5"/>
  <sheetData>
    <row r="6" spans="4:4">
      <c r="D6" t="s">
        <v>0</v>
      </c>
    </row>
    <row r="7" spans="4:4">
      <c r="D7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zoomScale="80" zoomScaleNormal="80" workbookViewId="0"/>
  </sheetViews>
  <sheetFormatPr defaultRowHeight="14.5"/>
  <cols>
    <col min="1" max="1" width="3.08984375" style="2" bestFit="1" customWidth="1"/>
    <col min="2" max="2" width="43.81640625" style="2" customWidth="1"/>
    <col min="3" max="3" width="60.08984375" style="2" customWidth="1"/>
    <col min="4" max="4" width="14.6328125" style="2" bestFit="1" customWidth="1"/>
    <col min="5" max="5" width="11.81640625" style="2" bestFit="1" customWidth="1"/>
    <col min="6" max="7" width="8.7265625" style="2"/>
    <col min="8" max="8" width="14.54296875" style="2" bestFit="1" customWidth="1"/>
    <col min="9" max="16384" width="8.7265625" style="2"/>
  </cols>
  <sheetData>
    <row r="1" spans="1:5">
      <c r="A1" s="2" t="s">
        <v>89</v>
      </c>
    </row>
    <row r="3" spans="1:5" ht="15" thickBot="1">
      <c r="A3" s="3" t="s">
        <v>3</v>
      </c>
      <c r="B3" s="109" t="s">
        <v>4</v>
      </c>
      <c r="C3" s="109"/>
    </row>
    <row r="4" spans="1:5" ht="261">
      <c r="A4" s="4">
        <v>1</v>
      </c>
      <c r="B4" s="5" t="s">
        <v>5</v>
      </c>
      <c r="C4" s="6" t="s">
        <v>87</v>
      </c>
    </row>
    <row r="5" spans="1:5" ht="87">
      <c r="A5" s="4">
        <v>2</v>
      </c>
      <c r="B5" s="5" t="str">
        <f>SCC!B10</f>
        <v>ბოლო 12 თვის განმავლობაში პროვაიდერის მიერ განხორციელებული საგადახდო მომსახურება გარდა ელ. ფულისა</v>
      </c>
      <c r="C5" s="6" t="s">
        <v>6</v>
      </c>
    </row>
    <row r="6" spans="1:5" ht="72.5">
      <c r="A6" s="4">
        <v>3</v>
      </c>
      <c r="B6" s="6" t="str">
        <f>SCC!B11</f>
        <v>ბოლო 12 თვის განმავლობაში ანგარიშმგები პროვაიდერის, როგორც შუამავალი პროვაიდერის მიერ/მეშვეობით განხორციელებული გადახდის ოპერაციები</v>
      </c>
      <c r="C6" s="7" t="s">
        <v>7</v>
      </c>
      <c r="E6" s="8"/>
    </row>
    <row r="7" spans="1:5" ht="29">
      <c r="A7" s="4">
        <v>4</v>
      </c>
      <c r="B7" s="5" t="str">
        <f>SCC!B13</f>
        <v>კაპიტალის მოთხოვნა არა ელ.ფულის საგადახდო მომსახურებიდან</v>
      </c>
      <c r="C7" s="6" t="s">
        <v>82</v>
      </c>
    </row>
    <row r="8" spans="1:5" ht="43.5">
      <c r="A8" s="4">
        <v>5</v>
      </c>
      <c r="B8" s="5" t="str">
        <f>SCC!B14</f>
        <v>ბოლო 12 თვის განმავლობაში გამოშვებულ და დაფარულ ელ.ფულს შორის უდიდესი მოცულობა</v>
      </c>
      <c r="C8" s="6" t="s">
        <v>8</v>
      </c>
    </row>
    <row r="9" spans="1:5" ht="43.5">
      <c r="A9" s="4">
        <v>6</v>
      </c>
      <c r="B9" s="5" t="str">
        <f>SCC!B16</f>
        <v>კაპიტალის მოთხოვნა გამოშვებულ და დაფარულ ელ.ფულს შორის უდიდეს მაჩვენებელზე</v>
      </c>
      <c r="C9" s="6" t="s">
        <v>83</v>
      </c>
    </row>
    <row r="10" spans="1:5" ht="43.5">
      <c r="A10" s="4">
        <v>7</v>
      </c>
      <c r="B10" s="5" t="str">
        <f>SCC!B17</f>
        <v>ელ.ფულის დღიური ნაშთების ჯამი ბოლოს 6 თვის განმავლობაში</v>
      </c>
      <c r="C10" s="6" t="s">
        <v>9</v>
      </c>
    </row>
    <row r="11" spans="1:5" ht="29">
      <c r="A11" s="4">
        <v>8</v>
      </c>
      <c r="B11" s="5" t="str">
        <f>SCC!B19</f>
        <v>კაპიტალის მოთხოვნა ელ.ფულის ნაშთების მოცულობიდან (ნაშთის 2%)</v>
      </c>
      <c r="C11" s="6" t="s">
        <v>84</v>
      </c>
    </row>
    <row r="12" spans="1:5" ht="29">
      <c r="A12" s="4">
        <v>9</v>
      </c>
      <c r="B12" s="5" t="str">
        <f>SCC!B27</f>
        <v>პირველადი კაპიტალის სხვა ინსტრუმენტები</v>
      </c>
      <c r="C12" s="7" t="s">
        <v>69</v>
      </c>
    </row>
    <row r="13" spans="1:5" ht="29">
      <c r="A13" s="4">
        <v>10</v>
      </c>
      <c r="B13" s="9" t="str">
        <f>SCC!B28</f>
        <v>მეორადი კაპიტალის ინსტრუმენტები</v>
      </c>
      <c r="C13" s="7" t="s">
        <v>70</v>
      </c>
    </row>
    <row r="14" spans="1:5">
      <c r="A14" s="4">
        <v>11</v>
      </c>
      <c r="B14" s="5" t="str">
        <f>SCC!B25</f>
        <v>პროვაიდერის საწესდებო კაპიტალი</v>
      </c>
      <c r="C14" s="110" t="s">
        <v>10</v>
      </c>
    </row>
    <row r="15" spans="1:5">
      <c r="A15" s="4">
        <v>12</v>
      </c>
      <c r="B15" s="5" t="s">
        <v>11</v>
      </c>
      <c r="C15" s="111"/>
    </row>
    <row r="16" spans="1:5">
      <c r="A16" s="4">
        <v>13</v>
      </c>
      <c r="B16" s="5" t="str">
        <f>SCC!B33</f>
        <v>აქტივების გადაფასების რეზერვი</v>
      </c>
      <c r="C16" s="111"/>
    </row>
    <row r="17" spans="1:8" ht="29">
      <c r="A17" s="4">
        <v>14</v>
      </c>
      <c r="B17" s="5" t="str">
        <f>SCC!B34</f>
        <v>არამატერიალური აქტივები საბალანსო ღირებულებით</v>
      </c>
      <c r="C17" s="111"/>
    </row>
    <row r="18" spans="1:8" ht="29">
      <c r="A18" s="4">
        <v>15</v>
      </c>
      <c r="B18" s="5" t="str">
        <f>SCC!B35</f>
        <v>ინვესტიციები სხვა იურიდიული პირის კაპიტალში</v>
      </c>
      <c r="C18" s="112"/>
    </row>
    <row r="19" spans="1:8">
      <c r="A19" s="10"/>
      <c r="B19" s="11"/>
      <c r="C19" s="11"/>
    </row>
    <row r="20" spans="1:8">
      <c r="A20" s="10"/>
      <c r="B20" s="11"/>
      <c r="C20" s="11"/>
    </row>
    <row r="21" spans="1:8" ht="45" customHeight="1">
      <c r="A21" s="118" t="s">
        <v>86</v>
      </c>
      <c r="B21" s="118"/>
      <c r="C21" s="118"/>
      <c r="D21" s="118"/>
      <c r="E21" s="118"/>
    </row>
    <row r="22" spans="1:8">
      <c r="A22" s="12" t="s">
        <v>3</v>
      </c>
      <c r="B22" s="113" t="s">
        <v>63</v>
      </c>
      <c r="C22" s="114"/>
      <c r="D22" s="13" t="s">
        <v>12</v>
      </c>
      <c r="E22" s="13" t="s">
        <v>13</v>
      </c>
      <c r="H22" s="1"/>
    </row>
    <row r="23" spans="1:8">
      <c r="A23" s="4">
        <v>1</v>
      </c>
      <c r="B23" s="74">
        <v>0</v>
      </c>
      <c r="C23" s="79">
        <v>5000000</v>
      </c>
      <c r="D23" s="14">
        <v>5000000</v>
      </c>
      <c r="E23" s="15">
        <v>0.04</v>
      </c>
      <c r="H23" s="77"/>
    </row>
    <row r="24" spans="1:8">
      <c r="A24" s="4">
        <v>2</v>
      </c>
      <c r="B24" s="75" t="s">
        <v>64</v>
      </c>
      <c r="C24" s="80">
        <v>10000000</v>
      </c>
      <c r="D24" s="14">
        <v>5000000</v>
      </c>
      <c r="E24" s="16">
        <v>2.5000000000000001E-2</v>
      </c>
      <c r="H24" s="78"/>
    </row>
    <row r="25" spans="1:8">
      <c r="A25" s="4">
        <v>3</v>
      </c>
      <c r="B25" s="76" t="s">
        <v>65</v>
      </c>
      <c r="C25" s="80">
        <v>100000000</v>
      </c>
      <c r="D25" s="14">
        <v>90000000</v>
      </c>
      <c r="E25" s="15">
        <v>0.01</v>
      </c>
      <c r="H25" s="77"/>
    </row>
    <row r="26" spans="1:8">
      <c r="A26" s="4">
        <v>4</v>
      </c>
      <c r="B26" s="76" t="s">
        <v>66</v>
      </c>
      <c r="C26" s="80">
        <v>250000000</v>
      </c>
      <c r="D26" s="14">
        <v>150000000</v>
      </c>
      <c r="E26" s="16">
        <v>5.0000000000000001E-3</v>
      </c>
      <c r="H26" s="78"/>
    </row>
    <row r="27" spans="1:8">
      <c r="A27" s="4">
        <v>5</v>
      </c>
      <c r="B27" s="115" t="s">
        <v>88</v>
      </c>
      <c r="C27" s="116"/>
      <c r="D27" s="117"/>
      <c r="E27" s="16">
        <v>2.5000000000000001E-3</v>
      </c>
      <c r="H27" s="77"/>
    </row>
    <row r="28" spans="1:8">
      <c r="H28" s="78"/>
    </row>
    <row r="29" spans="1:8">
      <c r="H29" s="78"/>
    </row>
  </sheetData>
  <mergeCells count="5">
    <mergeCell ref="B3:C3"/>
    <mergeCell ref="C14:C18"/>
    <mergeCell ref="B22:C22"/>
    <mergeCell ref="B27:D27"/>
    <mergeCell ref="A21:E21"/>
  </mergeCells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showGridLines="0" zoomScale="70" zoomScaleNormal="70" workbookViewId="0">
      <selection activeCell="B4" sqref="B4"/>
    </sheetView>
  </sheetViews>
  <sheetFormatPr defaultRowHeight="14.5"/>
  <cols>
    <col min="1" max="1" width="4.81640625" style="19" bestFit="1" customWidth="1"/>
    <col min="2" max="2" width="66.453125" style="19" customWidth="1"/>
    <col min="3" max="3" width="23.26953125" style="19" customWidth="1"/>
    <col min="4" max="4" width="25.54296875" style="19" customWidth="1"/>
    <col min="5" max="10" width="8.7265625" style="19"/>
    <col min="11" max="11" width="0" style="19" hidden="1" customWidth="1"/>
    <col min="12" max="16384" width="8.7265625" style="19"/>
  </cols>
  <sheetData>
    <row r="1" spans="1:11">
      <c r="A1" s="2" t="s">
        <v>90</v>
      </c>
    </row>
    <row r="2" spans="1:11">
      <c r="A2" s="2"/>
    </row>
    <row r="3" spans="1:11" ht="40.5" customHeight="1">
      <c r="A3" s="119" t="s">
        <v>14</v>
      </c>
      <c r="B3" s="120"/>
      <c r="C3" s="17" t="s">
        <v>15</v>
      </c>
      <c r="D3" s="18" t="s">
        <v>16</v>
      </c>
      <c r="H3" s="20"/>
      <c r="I3" s="20"/>
    </row>
    <row r="4" spans="1:11" ht="40.5">
      <c r="A4" s="21" t="s">
        <v>17</v>
      </c>
      <c r="B4" s="22" t="s">
        <v>18</v>
      </c>
      <c r="C4" s="23"/>
      <c r="D4" s="24" t="str">
        <f t="shared" ref="D4:D9" si="0">IF(C4="დიახ",125000,"")</f>
        <v/>
      </c>
      <c r="K4" s="2" t="s">
        <v>0</v>
      </c>
    </row>
    <row r="5" spans="1:11" ht="27">
      <c r="A5" s="21" t="s">
        <v>19</v>
      </c>
      <c r="B5" s="22" t="s">
        <v>20</v>
      </c>
      <c r="C5" s="23"/>
      <c r="D5" s="24" t="str">
        <f t="shared" si="0"/>
        <v/>
      </c>
      <c r="K5" s="2" t="s">
        <v>1</v>
      </c>
    </row>
    <row r="6" spans="1:11" ht="68.5" customHeight="1">
      <c r="A6" s="21" t="s">
        <v>21</v>
      </c>
      <c r="B6" s="22" t="s">
        <v>22</v>
      </c>
      <c r="C6" s="23"/>
      <c r="D6" s="24" t="str">
        <f t="shared" si="0"/>
        <v/>
      </c>
    </row>
    <row r="7" spans="1:11" ht="27">
      <c r="A7" s="25" t="s">
        <v>23</v>
      </c>
      <c r="B7" s="26" t="s">
        <v>24</v>
      </c>
      <c r="C7" s="23"/>
      <c r="D7" s="24" t="str">
        <f t="shared" si="0"/>
        <v/>
      </c>
    </row>
    <row r="8" spans="1:11">
      <c r="A8" s="25" t="s">
        <v>25</v>
      </c>
      <c r="B8" s="26" t="s">
        <v>26</v>
      </c>
      <c r="C8" s="23"/>
      <c r="D8" s="24" t="str">
        <f t="shared" si="0"/>
        <v/>
      </c>
    </row>
    <row r="9" spans="1:11">
      <c r="A9" s="27" t="s">
        <v>27</v>
      </c>
      <c r="B9" s="28" t="s">
        <v>28</v>
      </c>
      <c r="C9" s="23"/>
      <c r="D9" s="24" t="str">
        <f t="shared" si="0"/>
        <v/>
      </c>
    </row>
    <row r="10" spans="1:11" ht="40.5">
      <c r="A10" s="27" t="s">
        <v>29</v>
      </c>
      <c r="B10" s="22" t="s">
        <v>30</v>
      </c>
      <c r="C10" s="23"/>
      <c r="D10" s="24" t="str">
        <f>IF(C10="დიახ",350000,"")</f>
        <v/>
      </c>
    </row>
  </sheetData>
  <mergeCells count="1">
    <mergeCell ref="A3:B3"/>
  </mergeCells>
  <dataValidations count="1">
    <dataValidation type="list" allowBlank="1" showInputMessage="1" showErrorMessage="1" sqref="C4:C10">
      <formula1>$K$4:$K$5</formula1>
    </dataValidation>
  </dataValidations>
  <pageMargins left="0.7" right="0.7" top="0.75" bottom="0.75" header="0.3" footer="0.3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showGridLines="0" topLeftCell="A25" zoomScale="70" zoomScaleNormal="70" workbookViewId="0">
      <selection activeCell="C38" sqref="C38"/>
    </sheetView>
  </sheetViews>
  <sheetFormatPr defaultRowHeight="13.5"/>
  <cols>
    <col min="1" max="1" width="3.08984375" style="29" bestFit="1" customWidth="1"/>
    <col min="2" max="2" width="58.6328125" style="29" customWidth="1"/>
    <col min="3" max="3" width="34.453125" style="29" customWidth="1"/>
    <col min="4" max="4" width="21.81640625" style="29" bestFit="1" customWidth="1"/>
    <col min="5" max="5" width="16.08984375" style="29" bestFit="1" customWidth="1"/>
    <col min="6" max="6" width="11.36328125" style="29" bestFit="1" customWidth="1"/>
    <col min="7" max="7" width="10.453125" style="29" bestFit="1" customWidth="1"/>
    <col min="8" max="9" width="8.7265625" style="29"/>
    <col min="10" max="10" width="12.26953125" style="29" bestFit="1" customWidth="1"/>
    <col min="11" max="11" width="11.36328125" style="29" bestFit="1" customWidth="1"/>
    <col min="12" max="16384" width="8.7265625" style="29"/>
  </cols>
  <sheetData>
    <row r="1" spans="1:5" ht="14.5">
      <c r="B1" s="2" t="s">
        <v>91</v>
      </c>
    </row>
    <row r="3" spans="1:5">
      <c r="B3" s="30" t="s">
        <v>31</v>
      </c>
      <c r="C3" s="30"/>
    </row>
    <row r="4" spans="1:5">
      <c r="B4" s="31" t="s">
        <v>32</v>
      </c>
      <c r="C4" s="32">
        <v>44926</v>
      </c>
    </row>
    <row r="6" spans="1:5">
      <c r="B6" s="33" t="s">
        <v>33</v>
      </c>
      <c r="C6" s="34" t="str">
        <f>IF(OR(C12+C15&gt;=9000000,C18&gt;=1500000),"კი","არა")</f>
        <v>არა</v>
      </c>
    </row>
    <row r="7" spans="1:5">
      <c r="C7" s="35"/>
    </row>
    <row r="8" spans="1:5">
      <c r="B8" s="36" t="s">
        <v>34</v>
      </c>
      <c r="D8" s="52"/>
    </row>
    <row r="9" spans="1:5" ht="27">
      <c r="A9" s="37" t="s">
        <v>3</v>
      </c>
      <c r="B9" s="38" t="s">
        <v>35</v>
      </c>
      <c r="C9" s="39" t="s">
        <v>36</v>
      </c>
      <c r="D9" s="52"/>
    </row>
    <row r="10" spans="1:5" ht="27">
      <c r="A10" s="40">
        <v>1</v>
      </c>
      <c r="B10" s="41" t="s">
        <v>37</v>
      </c>
      <c r="C10" s="42"/>
      <c r="D10" s="52"/>
    </row>
    <row r="11" spans="1:5" ht="40.5">
      <c r="A11" s="43">
        <v>2</v>
      </c>
      <c r="B11" s="44" t="s">
        <v>38</v>
      </c>
      <c r="C11" s="45"/>
      <c r="D11" s="52"/>
    </row>
    <row r="12" spans="1:5" ht="27">
      <c r="A12" s="46">
        <v>4</v>
      </c>
      <c r="B12" s="47" t="s">
        <v>39</v>
      </c>
      <c r="C12" s="48">
        <f>(C10+C11)/12</f>
        <v>0</v>
      </c>
      <c r="D12" s="52"/>
    </row>
    <row r="13" spans="1:5" ht="27">
      <c r="A13" s="49">
        <v>5</v>
      </c>
      <c r="B13" s="50" t="s">
        <v>40</v>
      </c>
      <c r="C13" s="51">
        <f>IF(C12&lt;=ინსტრუქცია!$C$23,SCC!C12*ინსტრუქცია!$E$23,IF(C12&lt;=ინსტრუქცია!$C$24,ინსტრუქცია!$D$23*ინსტრუქცია!$E$23+(SCC!C12-ინსტრუქცია!$D$24)*ინსტრუქცია!$E$24,IF(C12&lt;=ინსტრუქცია!$C$25,ინსტრუქცია!$D$23*ინსტრუქცია!$E$23+ინსტრუქცია!D24*ინსტრუქცია!$E$24+(SCC!C12-ინსტრუქცია!$C$24)*ინსტრუქცია!$E$25,IF(C12&lt;=ინსტრუქცია!$C$26,ინსტრუქცია!$D$23*ინსტრუქცია!$E$23+ინსტრუქცია!$D$24*ინსტრუქცია!$E$24+ინსტრუქცია!$D$25*ინსტრუქცია!$E$25+(SCC!C12-ინსტრუქცია!$C$25)*ინსტრუქცია!$E$26,ინსტრუქცია!$D$23*ინსტრუქცია!$E$23+ინსტრუქცია!$D$24*ინსტრუქცია!$E$24+ინსტრუქცია!$D$25*ინსტრუქცია!$E$25+ინსტრუქცია!$D$26*ინსტრუქცია!$E$26+(SCC!C12-ინსტრუქცია!$C$26)*ინსტრუქცია!$E$27))))</f>
        <v>0</v>
      </c>
      <c r="D13" s="52"/>
    </row>
    <row r="14" spans="1:5" ht="27">
      <c r="A14" s="43">
        <v>6</v>
      </c>
      <c r="B14" s="44" t="s">
        <v>41</v>
      </c>
      <c r="C14" s="45"/>
      <c r="D14" s="52"/>
      <c r="E14" s="52"/>
    </row>
    <row r="15" spans="1:5" ht="27">
      <c r="A15" s="43">
        <v>7</v>
      </c>
      <c r="B15" s="47" t="s">
        <v>42</v>
      </c>
      <c r="C15" s="48">
        <f>C14/12</f>
        <v>0</v>
      </c>
      <c r="D15" s="52"/>
      <c r="E15" s="52"/>
    </row>
    <row r="16" spans="1:5" ht="27">
      <c r="A16" s="49">
        <v>8</v>
      </c>
      <c r="B16" s="50" t="s">
        <v>43</v>
      </c>
      <c r="C16" s="51">
        <f>IF(C15&lt;=ინსტრუქცია!$C$23,SCC!C15*ინსტრუქცია!$E$23,IF(C15&lt;=ინსტრუქცია!$C$24,ინსტრუქცია!$D$23*ინსტრუქცია!$E$23+(SCC!C15-ინსტრუქცია!$D$24)*ინსტრუქცია!$E$24,IF(C15&lt;=ინსტრუქცია!$C$25,ინსტრუქცია!$D$23*ინსტრუქცია!$E$23+ინსტრუქცია!D27*ინსტრუქცია!$E$24+(SCC!C15-ინსტრუქცია!$C$24)*ინსტრუქცია!$E$25,IF(C15&lt;=ინსტრუქცია!$C$26,ინსტრუქცია!$D$23*ინსტრუქცია!$E$23+ინსტრუქცია!$D$24*ინსტრუქცია!$E$24+ინსტრუქცია!$D$25*ინსტრუქცია!$E$25+(SCC!C15-ინსტრუქცია!$C$25)*ინსტრუქცია!$E$26,ინსტრუქცია!$D$23*ინსტრუქცია!$E$23+ინსტრუქცია!$D$24*ინსტრუქცია!$E$24+ინსტრუქცია!$D$25*ინსტრუქცია!$E$25+ინსტრუქცია!$D$26*ინსტრუქცია!$E$26+(SCC!C15-ინსტრუქცია!$C$26)*ინსტრუქცია!$E$27))))</f>
        <v>0</v>
      </c>
      <c r="D16" s="52"/>
      <c r="E16" s="52"/>
    </row>
    <row r="17" spans="1:5">
      <c r="A17" s="43">
        <v>9</v>
      </c>
      <c r="B17" s="44" t="s">
        <v>44</v>
      </c>
      <c r="C17" s="45"/>
      <c r="E17" s="53"/>
    </row>
    <row r="18" spans="1:5">
      <c r="A18" s="46">
        <v>10</v>
      </c>
      <c r="B18" s="47" t="s">
        <v>45</v>
      </c>
      <c r="C18" s="48">
        <f>C17/180</f>
        <v>0</v>
      </c>
    </row>
    <row r="19" spans="1:5" ht="27">
      <c r="A19" s="49">
        <v>11</v>
      </c>
      <c r="B19" s="50" t="s">
        <v>46</v>
      </c>
      <c r="C19" s="51">
        <f>C18*2%</f>
        <v>0</v>
      </c>
      <c r="E19" s="52"/>
    </row>
    <row r="20" spans="1:5" ht="27">
      <c r="A20" s="54">
        <v>12</v>
      </c>
      <c r="B20" s="55" t="s">
        <v>47</v>
      </c>
      <c r="C20" s="56"/>
    </row>
    <row r="21" spans="1:5">
      <c r="A21" s="57">
        <v>13</v>
      </c>
      <c r="B21" s="58" t="s">
        <v>48</v>
      </c>
      <c r="C21" s="59">
        <f>(MAX(C19,C16)+C13)*IF(C20="დიახ",0.5,1)</f>
        <v>0</v>
      </c>
    </row>
    <row r="22" spans="1:5">
      <c r="B22" s="60"/>
      <c r="C22" s="52"/>
    </row>
    <row r="23" spans="1:5">
      <c r="B23" s="36" t="s">
        <v>49</v>
      </c>
      <c r="C23" s="52"/>
    </row>
    <row r="24" spans="1:5" ht="27">
      <c r="A24" s="61" t="s">
        <v>3</v>
      </c>
      <c r="B24" s="62" t="s">
        <v>50</v>
      </c>
      <c r="C24" s="63" t="s">
        <v>51</v>
      </c>
    </row>
    <row r="25" spans="1:5">
      <c r="A25" s="64">
        <v>1</v>
      </c>
      <c r="B25" s="65" t="s">
        <v>52</v>
      </c>
      <c r="C25" s="45"/>
      <c r="D25" s="107"/>
    </row>
    <row r="26" spans="1:5">
      <c r="A26" s="64">
        <v>2</v>
      </c>
      <c r="B26" s="65" t="s">
        <v>11</v>
      </c>
      <c r="C26" s="45"/>
      <c r="D26" s="107"/>
    </row>
    <row r="27" spans="1:5">
      <c r="A27" s="64">
        <v>3</v>
      </c>
      <c r="B27" s="81" t="s">
        <v>85</v>
      </c>
      <c r="C27" s="45"/>
      <c r="D27" s="107"/>
    </row>
    <row r="28" spans="1:5">
      <c r="A28" s="105">
        <v>4</v>
      </c>
      <c r="B28" s="81" t="s">
        <v>67</v>
      </c>
      <c r="C28" s="106"/>
      <c r="D28" s="107"/>
    </row>
    <row r="29" spans="1:5">
      <c r="A29" s="46">
        <v>5</v>
      </c>
      <c r="B29" s="66" t="s">
        <v>53</v>
      </c>
      <c r="C29" s="48">
        <f>SUM(C25:C28)</f>
        <v>0</v>
      </c>
      <c r="D29" s="108"/>
    </row>
    <row r="31" spans="1:5">
      <c r="B31" s="36" t="s">
        <v>54</v>
      </c>
    </row>
    <row r="32" spans="1:5" ht="27">
      <c r="A32" s="37" t="s">
        <v>3</v>
      </c>
      <c r="B32" s="62" t="s">
        <v>55</v>
      </c>
      <c r="C32" s="63" t="s">
        <v>51</v>
      </c>
    </row>
    <row r="33" spans="1:3">
      <c r="A33" s="64">
        <v>1</v>
      </c>
      <c r="B33" s="65" t="s">
        <v>2</v>
      </c>
      <c r="C33" s="45"/>
    </row>
    <row r="34" spans="1:3">
      <c r="A34" s="64">
        <v>2</v>
      </c>
      <c r="B34" s="65" t="s">
        <v>56</v>
      </c>
      <c r="C34" s="45"/>
    </row>
    <row r="35" spans="1:3">
      <c r="A35" s="64">
        <v>3</v>
      </c>
      <c r="B35" s="65" t="s">
        <v>57</v>
      </c>
      <c r="C35" s="45"/>
    </row>
    <row r="36" spans="1:3">
      <c r="A36" s="46">
        <v>4</v>
      </c>
      <c r="B36" s="66" t="s">
        <v>58</v>
      </c>
      <c r="C36" s="48">
        <f>SUM(C33:C35)</f>
        <v>0</v>
      </c>
    </row>
    <row r="37" spans="1:3">
      <c r="B37" s="67"/>
      <c r="C37" s="52"/>
    </row>
    <row r="38" spans="1:3">
      <c r="B38" s="68" t="s">
        <v>59</v>
      </c>
      <c r="C38" s="69">
        <f>IF(C39&lt;C21,C29,SUM(C25:C27))-C36</f>
        <v>0</v>
      </c>
    </row>
    <row r="39" spans="1:3">
      <c r="B39" s="68" t="s">
        <v>60</v>
      </c>
      <c r="C39" s="69">
        <f>MAX(MSC!D4:D10)</f>
        <v>0</v>
      </c>
    </row>
    <row r="40" spans="1:3">
      <c r="B40" s="70"/>
      <c r="C40" s="52"/>
    </row>
    <row r="41" spans="1:3">
      <c r="B41" s="70"/>
      <c r="C41" s="52"/>
    </row>
    <row r="42" spans="1:3" ht="27">
      <c r="B42" s="66" t="s">
        <v>61</v>
      </c>
      <c r="C42" s="71" t="str">
        <f>IF(C38&gt;=MAX(C39,C21),"კი","არა")</f>
        <v>კი</v>
      </c>
    </row>
    <row r="43" spans="1:3">
      <c r="B43" s="67"/>
      <c r="C43" s="52"/>
    </row>
    <row r="44" spans="1:3" ht="27">
      <c r="B44" s="66" t="s">
        <v>62</v>
      </c>
      <c r="C44" s="72" t="str">
        <f>IF(C42="არა",MAX(C21,C39)-C38,"")</f>
        <v/>
      </c>
    </row>
    <row r="45" spans="1:3">
      <c r="B45" s="73"/>
    </row>
    <row r="46" spans="1:3">
      <c r="B46" s="73"/>
    </row>
    <row r="47" spans="1:3">
      <c r="B47" s="73"/>
    </row>
    <row r="48" spans="1:3">
      <c r="B48" s="73"/>
    </row>
    <row r="49" spans="2:2">
      <c r="B49" s="73"/>
    </row>
    <row r="50" spans="2:2">
      <c r="B50" s="73"/>
    </row>
    <row r="51" spans="2:2">
      <c r="B51" s="73"/>
    </row>
    <row r="52" spans="2:2">
      <c r="B52" s="73"/>
    </row>
    <row r="53" spans="2:2">
      <c r="B53" s="73"/>
    </row>
    <row r="54" spans="2:2">
      <c r="B54" s="73"/>
    </row>
    <row r="55" spans="2:2">
      <c r="B55" s="73"/>
    </row>
    <row r="56" spans="2:2">
      <c r="B56" s="73"/>
    </row>
    <row r="57" spans="2:2">
      <c r="B57" s="73"/>
    </row>
    <row r="58" spans="2:2">
      <c r="B58" s="73"/>
    </row>
  </sheetData>
  <conditionalFormatting sqref="C42">
    <cfRule type="containsText" dxfId="4" priority="2" operator="containsText" text="კი">
      <formula>NOT(ISERROR(SEARCH("კი",C42)))</formula>
    </cfRule>
    <cfRule type="containsText" dxfId="3" priority="3" operator="containsText" text="არა">
      <formula>NOT(ISERROR(SEARCH("არა",C42)))</formula>
    </cfRule>
  </conditionalFormatting>
  <conditionalFormatting sqref="C44">
    <cfRule type="notContainsBlanks" dxfId="2" priority="1">
      <formula>LEN(TRIM(C44))&gt;0</formula>
    </cfRule>
  </conditionalFormatting>
  <dataValidations count="3">
    <dataValidation type="list" allowBlank="1" showInputMessage="1" showErrorMessage="1" sqref="C20">
      <formula1>#REF!</formula1>
    </dataValidation>
    <dataValidation type="whole" operator="greaterThanOrEqual" allowBlank="1" showInputMessage="1" showErrorMessage="1" errorTitle="არასწორი რიცხვითი მნიშვნელობა" error="მნიშვნელობა არ შეიძლება იყოს 0-ზე ნაკლები" sqref="C10:C11 C17 C14 C33:C35 C25:C27">
      <formula1>0</formula1>
    </dataValidation>
    <dataValidation type="whole" operator="lessThanOrEqual" allowBlank="1" showInputMessage="1" showErrorMessage="1" errorTitle="არასწორი რიცხვითი მნიშვნელობა" error="მნიშვნელობა არ შეიძლება იყოს პირველადი კაპიტალის ინსტრუმენტების 1/3-ზე მეტი" sqref="C28">
      <formula1>SUM(C25:C27)/3</formula1>
    </dataValidation>
  </dataValidations>
  <pageMargins left="0.7" right="0.7" top="0.75" bottom="0.75" header="0.3" footer="0.3"/>
  <pageSetup scale="8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zoomScale="70" zoomScaleNormal="70" workbookViewId="0">
      <selection activeCell="D13" sqref="D13"/>
    </sheetView>
  </sheetViews>
  <sheetFormatPr defaultColWidth="9.08984375" defaultRowHeight="13.5"/>
  <cols>
    <col min="1" max="1" width="6.54296875" style="82" customWidth="1"/>
    <col min="2" max="2" width="29.453125" style="82" customWidth="1"/>
    <col min="3" max="3" width="22.1796875" style="82" customWidth="1"/>
    <col min="4" max="4" width="18.90625" style="82" customWidth="1"/>
    <col min="5" max="5" width="26.7265625" style="82" customWidth="1"/>
    <col min="6" max="6" width="25.81640625" style="82" customWidth="1"/>
    <col min="7" max="7" width="21.26953125" style="82" customWidth="1"/>
    <col min="8" max="8" width="19.81640625" style="82" bestFit="1" customWidth="1"/>
    <col min="9" max="9" width="18.90625" style="82" customWidth="1"/>
    <col min="10" max="10" width="21.6328125" style="82" customWidth="1"/>
    <col min="11" max="11" width="21.54296875" style="82" customWidth="1"/>
    <col min="12" max="12" width="22.7265625" style="82" customWidth="1"/>
    <col min="13" max="26" width="9.08984375" style="82" customWidth="1"/>
    <col min="27" max="16384" width="9.08984375" style="82"/>
  </cols>
  <sheetData>
    <row r="1" spans="1:12" ht="14.5">
      <c r="B1" s="2" t="s">
        <v>92</v>
      </c>
    </row>
    <row r="3" spans="1:12">
      <c r="A3" s="83"/>
      <c r="B3" s="84" t="s">
        <v>81</v>
      </c>
      <c r="C3" s="84"/>
      <c r="F3" s="85"/>
    </row>
    <row r="4" spans="1:12" ht="17" customHeight="1"/>
    <row r="5" spans="1:12" ht="35.5" customHeight="1">
      <c r="A5" s="121" t="s">
        <v>3</v>
      </c>
      <c r="B5" s="121" t="s">
        <v>71</v>
      </c>
      <c r="C5" s="121" t="s">
        <v>72</v>
      </c>
      <c r="D5" s="121" t="s">
        <v>73</v>
      </c>
      <c r="E5" s="121" t="s">
        <v>80</v>
      </c>
      <c r="F5" s="121" t="s">
        <v>74</v>
      </c>
      <c r="G5" s="121" t="s">
        <v>75</v>
      </c>
      <c r="H5" s="122" t="s">
        <v>76</v>
      </c>
      <c r="I5" s="121" t="s">
        <v>77</v>
      </c>
      <c r="J5" s="121" t="s">
        <v>78</v>
      </c>
      <c r="K5" s="121" t="s">
        <v>93</v>
      </c>
      <c r="L5" s="121" t="s">
        <v>79</v>
      </c>
    </row>
    <row r="6" spans="1:12" ht="39" customHeight="1">
      <c r="A6" s="121"/>
      <c r="B6" s="121"/>
      <c r="C6" s="121"/>
      <c r="D6" s="121"/>
      <c r="E6" s="121"/>
      <c r="F6" s="121"/>
      <c r="G6" s="121"/>
      <c r="H6" s="123"/>
      <c r="I6" s="121"/>
      <c r="J6" s="121"/>
      <c r="K6" s="121"/>
      <c r="L6" s="121"/>
    </row>
    <row r="7" spans="1:12" ht="12" customHeight="1">
      <c r="A7" s="92">
        <v>1</v>
      </c>
      <c r="B7" s="93"/>
      <c r="C7" s="93"/>
      <c r="D7" s="94"/>
      <c r="E7" s="98"/>
      <c r="F7" s="95"/>
      <c r="G7" s="96"/>
      <c r="H7" s="97"/>
      <c r="I7" s="97"/>
      <c r="J7" s="95"/>
      <c r="K7" s="100"/>
      <c r="L7" s="100"/>
    </row>
    <row r="8" spans="1:12" ht="12" customHeight="1">
      <c r="A8" s="92">
        <v>2</v>
      </c>
      <c r="B8" s="93"/>
      <c r="C8" s="93"/>
      <c r="D8" s="94"/>
      <c r="E8" s="98"/>
      <c r="F8" s="95"/>
      <c r="G8" s="96"/>
      <c r="H8" s="97"/>
      <c r="I8" s="97"/>
      <c r="J8" s="95"/>
      <c r="K8" s="100"/>
      <c r="L8" s="100"/>
    </row>
    <row r="9" spans="1:12" ht="12" customHeight="1">
      <c r="A9" s="92">
        <v>3</v>
      </c>
      <c r="B9" s="93"/>
      <c r="C9" s="93"/>
      <c r="D9" s="94"/>
      <c r="E9" s="98"/>
      <c r="F9" s="95"/>
      <c r="G9" s="96"/>
      <c r="H9" s="97"/>
      <c r="I9" s="97"/>
      <c r="J9" s="95"/>
      <c r="K9" s="100"/>
      <c r="L9" s="100"/>
    </row>
    <row r="10" spans="1:12" ht="12" customHeight="1">
      <c r="A10" s="92">
        <v>4</v>
      </c>
      <c r="B10" s="93"/>
      <c r="C10" s="93"/>
      <c r="D10" s="94"/>
      <c r="E10" s="98"/>
      <c r="F10" s="95"/>
      <c r="G10" s="96"/>
      <c r="H10" s="97"/>
      <c r="I10" s="97"/>
      <c r="J10" s="95"/>
      <c r="K10" s="100"/>
      <c r="L10" s="100"/>
    </row>
    <row r="11" spans="1:12" ht="12" customHeight="1">
      <c r="A11" s="92">
        <v>5</v>
      </c>
      <c r="B11" s="93"/>
      <c r="C11" s="93"/>
      <c r="D11" s="94"/>
      <c r="E11" s="98"/>
      <c r="F11" s="95"/>
      <c r="G11" s="96"/>
      <c r="H11" s="97"/>
      <c r="I11" s="97"/>
      <c r="J11" s="95"/>
      <c r="K11" s="100"/>
      <c r="L11" s="100"/>
    </row>
    <row r="12" spans="1:12" ht="12" customHeight="1">
      <c r="A12" s="92">
        <v>6</v>
      </c>
      <c r="B12" s="93"/>
      <c r="C12" s="93"/>
      <c r="D12" s="94"/>
      <c r="E12" s="98"/>
      <c r="F12" s="95"/>
      <c r="G12" s="96"/>
      <c r="H12" s="97"/>
      <c r="I12" s="97"/>
      <c r="J12" s="95"/>
      <c r="K12" s="100"/>
      <c r="L12" s="100"/>
    </row>
    <row r="13" spans="1:12" ht="12" customHeight="1">
      <c r="A13" s="92">
        <v>7</v>
      </c>
      <c r="B13" s="93"/>
      <c r="C13" s="93"/>
      <c r="D13" s="94"/>
      <c r="E13" s="98"/>
      <c r="F13" s="95"/>
      <c r="G13" s="96"/>
      <c r="H13" s="97"/>
      <c r="I13" s="97"/>
      <c r="J13" s="95"/>
      <c r="K13" s="100"/>
      <c r="L13" s="100"/>
    </row>
    <row r="14" spans="1:12" ht="12" customHeight="1">
      <c r="A14" s="92">
        <v>8</v>
      </c>
      <c r="B14" s="93"/>
      <c r="C14" s="93"/>
      <c r="D14" s="94"/>
      <c r="E14" s="98"/>
      <c r="F14" s="95"/>
      <c r="G14" s="96"/>
      <c r="H14" s="97"/>
      <c r="I14" s="97"/>
      <c r="J14" s="95"/>
      <c r="K14" s="100"/>
      <c r="L14" s="100"/>
    </row>
    <row r="15" spans="1:12" ht="12" customHeight="1">
      <c r="A15" s="92">
        <v>9</v>
      </c>
      <c r="B15" s="93"/>
      <c r="C15" s="93"/>
      <c r="D15" s="94"/>
      <c r="E15" s="98"/>
      <c r="F15" s="95"/>
      <c r="G15" s="96"/>
      <c r="H15" s="97"/>
      <c r="I15" s="97"/>
      <c r="J15" s="95"/>
      <c r="K15" s="100"/>
      <c r="L15" s="100"/>
    </row>
    <row r="16" spans="1:12" ht="12" customHeight="1">
      <c r="A16" s="92">
        <v>10</v>
      </c>
      <c r="B16" s="93"/>
      <c r="C16" s="93"/>
      <c r="D16" s="94"/>
      <c r="E16" s="98"/>
      <c r="F16" s="95"/>
      <c r="G16" s="96"/>
      <c r="H16" s="97"/>
      <c r="I16" s="97"/>
      <c r="J16" s="95"/>
      <c r="K16" s="100"/>
      <c r="L16" s="100"/>
    </row>
    <row r="17" spans="1:12" ht="12" customHeight="1">
      <c r="A17" s="92">
        <v>11</v>
      </c>
      <c r="B17" s="93"/>
      <c r="C17" s="93"/>
      <c r="D17" s="94"/>
      <c r="E17" s="98"/>
      <c r="F17" s="95"/>
      <c r="G17" s="96"/>
      <c r="H17" s="97"/>
      <c r="I17" s="97"/>
      <c r="J17" s="95"/>
      <c r="K17" s="100"/>
      <c r="L17" s="100"/>
    </row>
    <row r="18" spans="1:12" ht="12" customHeight="1">
      <c r="A18" s="92">
        <v>12</v>
      </c>
      <c r="B18" s="93"/>
      <c r="C18" s="93"/>
      <c r="D18" s="94"/>
      <c r="E18" s="98"/>
      <c r="F18" s="95"/>
      <c r="G18" s="96"/>
      <c r="H18" s="97"/>
      <c r="I18" s="97"/>
      <c r="J18" s="95"/>
      <c r="K18" s="100"/>
      <c r="L18" s="100"/>
    </row>
    <row r="19" spans="1:12" ht="12" customHeight="1">
      <c r="A19" s="92">
        <v>13</v>
      </c>
      <c r="B19" s="93"/>
      <c r="C19" s="93"/>
      <c r="D19" s="94"/>
      <c r="E19" s="98"/>
      <c r="F19" s="95"/>
      <c r="G19" s="96"/>
      <c r="H19" s="97"/>
      <c r="I19" s="97"/>
      <c r="J19" s="95"/>
      <c r="K19" s="100"/>
      <c r="L19" s="100"/>
    </row>
    <row r="20" spans="1:12" ht="12" customHeight="1">
      <c r="A20" s="92">
        <v>14</v>
      </c>
      <c r="B20" s="93"/>
      <c r="C20" s="93"/>
      <c r="D20" s="94"/>
      <c r="E20" s="98"/>
      <c r="F20" s="95"/>
      <c r="G20" s="96"/>
      <c r="H20" s="97"/>
      <c r="I20" s="97"/>
      <c r="J20" s="95"/>
      <c r="K20" s="100"/>
      <c r="L20" s="100"/>
    </row>
    <row r="21" spans="1:12" ht="12" customHeight="1">
      <c r="A21" s="92">
        <v>15</v>
      </c>
      <c r="B21" s="93"/>
      <c r="C21" s="93"/>
      <c r="D21" s="94"/>
      <c r="E21" s="98"/>
      <c r="F21" s="95"/>
      <c r="G21" s="96"/>
      <c r="H21" s="97"/>
      <c r="I21" s="97"/>
      <c r="J21" s="95"/>
      <c r="K21" s="100"/>
      <c r="L21" s="100"/>
    </row>
    <row r="22" spans="1:12" ht="12" customHeight="1">
      <c r="A22" s="92">
        <v>16</v>
      </c>
      <c r="B22" s="93"/>
      <c r="C22" s="93"/>
      <c r="D22" s="94"/>
      <c r="E22" s="98"/>
      <c r="F22" s="95"/>
      <c r="G22" s="96"/>
      <c r="H22" s="97"/>
      <c r="I22" s="97"/>
      <c r="J22" s="95"/>
      <c r="K22" s="100"/>
      <c r="L22" s="100"/>
    </row>
    <row r="23" spans="1:12" ht="12" customHeight="1">
      <c r="A23" s="92">
        <v>17</v>
      </c>
      <c r="B23" s="93"/>
      <c r="C23" s="93"/>
      <c r="D23" s="94"/>
      <c r="E23" s="98"/>
      <c r="F23" s="95"/>
      <c r="G23" s="96"/>
      <c r="H23" s="97"/>
      <c r="I23" s="97"/>
      <c r="J23" s="95"/>
      <c r="K23" s="100"/>
      <c r="L23" s="100"/>
    </row>
    <row r="24" spans="1:12" ht="12" customHeight="1">
      <c r="A24" s="92">
        <v>18</v>
      </c>
      <c r="B24" s="93"/>
      <c r="C24" s="93"/>
      <c r="D24" s="94"/>
      <c r="E24" s="98"/>
      <c r="F24" s="95"/>
      <c r="G24" s="96"/>
      <c r="H24" s="97"/>
      <c r="I24" s="97"/>
      <c r="J24" s="95"/>
      <c r="K24" s="100"/>
      <c r="L24" s="100"/>
    </row>
    <row r="25" spans="1:12">
      <c r="A25" s="92">
        <v>19</v>
      </c>
      <c r="B25" s="93"/>
      <c r="C25" s="93"/>
      <c r="D25" s="94"/>
      <c r="E25" s="98"/>
      <c r="F25" s="95"/>
      <c r="G25" s="96"/>
      <c r="H25" s="97"/>
      <c r="I25" s="97"/>
      <c r="J25" s="95"/>
      <c r="K25" s="100"/>
      <c r="L25" s="100"/>
    </row>
    <row r="26" spans="1:12">
      <c r="A26" s="92">
        <v>20</v>
      </c>
      <c r="B26" s="93"/>
      <c r="C26" s="93"/>
      <c r="D26" s="94"/>
      <c r="E26" s="98"/>
      <c r="F26" s="95"/>
      <c r="G26" s="96"/>
      <c r="H26" s="97"/>
      <c r="I26" s="97"/>
      <c r="J26" s="95"/>
      <c r="K26" s="100"/>
      <c r="L26" s="100"/>
    </row>
    <row r="27" spans="1:12">
      <c r="A27" s="101"/>
      <c r="B27" s="102" t="s">
        <v>68</v>
      </c>
      <c r="C27" s="102"/>
      <c r="D27" s="103"/>
      <c r="E27" s="102"/>
      <c r="F27" s="104"/>
      <c r="G27" s="103"/>
      <c r="H27" s="103"/>
      <c r="I27" s="103"/>
      <c r="J27" s="104"/>
      <c r="K27" s="104"/>
      <c r="L27" s="86">
        <f>SUM(L7:L26)</f>
        <v>0</v>
      </c>
    </row>
    <row r="28" spans="1:12" ht="12" customHeight="1">
      <c r="A28" s="87"/>
      <c r="B28" s="88"/>
      <c r="C28" s="88"/>
      <c r="D28" s="89"/>
      <c r="E28" s="89"/>
      <c r="F28" s="90"/>
      <c r="G28" s="91"/>
      <c r="H28" s="91"/>
    </row>
    <row r="30" spans="1:12" ht="12" customHeight="1">
      <c r="A30" s="99"/>
    </row>
    <row r="31" spans="1:12">
      <c r="A31" s="99"/>
    </row>
    <row r="32" spans="1:12">
      <c r="A32" s="99"/>
    </row>
    <row r="33" spans="1:1" ht="12" customHeight="1">
      <c r="A33" s="99"/>
    </row>
    <row r="34" spans="1:1" ht="12" customHeight="1">
      <c r="A34" s="99"/>
    </row>
    <row r="35" spans="1:1" ht="12" customHeight="1">
      <c r="A35" s="99"/>
    </row>
    <row r="36" spans="1:1" ht="12" customHeight="1"/>
  </sheetData>
  <mergeCells count="12">
    <mergeCell ref="K5:K6"/>
    <mergeCell ref="L5:L6"/>
    <mergeCell ref="E5:E6"/>
    <mergeCell ref="A5:A6"/>
    <mergeCell ref="B5:B6"/>
    <mergeCell ref="C5:C6"/>
    <mergeCell ref="D5:D6"/>
    <mergeCell ref="F5:F6"/>
    <mergeCell ref="G5:G6"/>
    <mergeCell ref="H5:H6"/>
    <mergeCell ref="I5:I6"/>
    <mergeCell ref="J5:J6"/>
  </mergeCells>
  <conditionalFormatting sqref="B6:C25">
    <cfRule type="expression" dxfId="1" priority="2">
      <formula>AND($B7&lt;&gt;"",$B6="")</formula>
    </cfRule>
  </conditionalFormatting>
  <conditionalFormatting sqref="B26:C26">
    <cfRule type="expression" dxfId="0" priority="4">
      <formula>AND(#REF!&lt;&gt;"",$B26="")</formula>
    </cfRule>
  </conditionalFormatting>
  <dataValidations count="3">
    <dataValidation type="decimal" allowBlank="1" showInputMessage="1" showErrorMessage="1" sqref="F6:F26 J6:J26">
      <formula1>-100000000</formula1>
      <formula2>100000000</formula2>
    </dataValidation>
    <dataValidation type="date" operator="greaterThan" allowBlank="1" showInputMessage="1" showErrorMessage="1" errorTitle="გამოიყენეთ თარიღის ფორმატი" error="თარიღი ჩაწერეთ შემდეგი ფორმატით:_x000a_31/01/2018 ან 01/31/2018_x000a_" sqref="H6:I26">
      <formula1>1900</formula1>
    </dataValidation>
    <dataValidation type="list" allowBlank="1" showInputMessage="1" showErrorMessage="1" sqref="E6:E26">
      <formula1>"უგირავნო,უძრავი ქონება,მოძრავი ქონება,ფულადი სახსრები,ფასიანი ქაღალდები,სესხების პორტფელი,სხვა"</formula1>
    </dataValidation>
  </dataValidations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thY2hrYWNoYXNodmlsaTwvVXNlck5hbWU+PERhdGVUaW1lPjEyLzIwLzIwMjEgNjo1NjoxO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69545604-82E7-4571-A0E8-63834926B0FC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466F2B0-5FF7-434F-AB41-55E361B4D6F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ინსტრუქცია</vt:lpstr>
      <vt:lpstr>MSC</vt:lpstr>
      <vt:lpstr>SCC</vt:lpstr>
      <vt:lpstr>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2023-05-10T15:38:34Z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6228c579-3f3a-4efd-880f-d9ea91aa2eab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FpsQKS2jM2Y+wqVfzny1ah9OYXtO4ybq</vt:lpwstr>
  </property>
  <property fmtid="{D5CDD505-2E9C-101B-9397-08002B2CF9AE}" pid="5" name="bjClsUserRVM">
    <vt:lpwstr>[]</vt:lpwstr>
  </property>
  <property fmtid="{D5CDD505-2E9C-101B-9397-08002B2CF9AE}" pid="6" name="bjLabelHistoryID">
    <vt:lpwstr>{69545604-82E7-4571-A0E8-63834926B0FC}</vt:lpwstr>
  </property>
</Properties>
</file>