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7190" tabRatio="919" firstSheet="4" activeTab="12"/>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 name="Instruction" sheetId="90" r:id="rId32"/>
  </sheets>
  <externalReferences>
    <externalReference r:id="rId33"/>
    <externalReference r:id="rId34"/>
    <externalReference r:id="rId35"/>
  </externalReferences>
  <definedNames>
    <definedName name="_cur1">'[1]Appl (2)'!$F$2:$F$7200</definedName>
    <definedName name="_cur2">'[1]Appl (2)'!$H$2:$H$7200</definedName>
    <definedName name="_xlnm._FilterDatabase" localSheetId="31" hidden="1">Instruction!$A$108:$C$112</definedName>
    <definedName name="_sum1">'[1]Appl (2)'!$E$2:$E$7200</definedName>
    <definedName name="_sum2">'[1]Appl (2)'!$G$2:$G$7200</definedName>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B2" i="106" l="1"/>
  <c r="B1" i="106"/>
  <c r="B1" i="105"/>
  <c r="B2" i="105"/>
  <c r="B19" i="105" l="1"/>
  <c r="B18" i="105"/>
  <c r="B10" i="105"/>
  <c r="B9" i="105"/>
  <c r="B8" i="105"/>
  <c r="E12" i="106"/>
  <c r="D12" i="106"/>
  <c r="C12" i="106"/>
  <c r="B12" i="106"/>
  <c r="E11" i="106"/>
  <c r="D11" i="106"/>
  <c r="C11" i="106"/>
  <c r="B11" i="106"/>
  <c r="E10" i="106"/>
  <c r="D10" i="106"/>
  <c r="C10" i="106"/>
  <c r="B10" i="106"/>
  <c r="F9" i="106"/>
  <c r="E9" i="106"/>
  <c r="D9" i="106"/>
  <c r="C9" i="106"/>
  <c r="B9" i="106"/>
  <c r="B11" i="105"/>
  <c r="F10" i="106" l="1"/>
  <c r="F12" i="106"/>
  <c r="F11" i="106"/>
  <c r="B7" i="105"/>
  <c r="B16" i="105" s="1"/>
  <c r="B14" i="105" s="1"/>
  <c r="B6" i="105" l="1"/>
  <c r="B21" i="105" s="1"/>
  <c r="B22" i="105" l="1"/>
  <c r="B23" i="105"/>
  <c r="C22" i="95"/>
  <c r="H21" i="95"/>
  <c r="B1" i="94" l="1"/>
  <c r="B1" i="93"/>
  <c r="B1" i="92"/>
  <c r="B1" i="104" l="1"/>
  <c r="B1" i="103"/>
  <c r="B1" i="102"/>
  <c r="B1" i="101"/>
  <c r="B1" i="100"/>
  <c r="B1" i="99"/>
  <c r="B1" i="98"/>
  <c r="B1" i="97"/>
  <c r="B1" i="96"/>
  <c r="B1" i="95"/>
  <c r="C10" i="99" l="1"/>
  <c r="C18" i="99"/>
  <c r="C7" i="98"/>
  <c r="D7" i="98"/>
  <c r="C10" i="98"/>
  <c r="D10" i="98"/>
  <c r="C15"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34" i="97"/>
  <c r="H7" i="96"/>
  <c r="H8" i="96"/>
  <c r="H9" i="96"/>
  <c r="H10" i="96"/>
  <c r="H11" i="96"/>
  <c r="H12" i="96"/>
  <c r="H13" i="96"/>
  <c r="H14" i="96"/>
  <c r="H15" i="96"/>
  <c r="H16" i="96"/>
  <c r="H17" i="96"/>
  <c r="H18" i="96"/>
  <c r="H19" i="96"/>
  <c r="H20" i="96"/>
  <c r="C21" i="96"/>
  <c r="D21" i="96"/>
  <c r="E21" i="96"/>
  <c r="F21" i="96"/>
  <c r="G21" i="96"/>
  <c r="H21" i="96"/>
  <c r="H22" i="96"/>
  <c r="H23" i="96"/>
  <c r="H8" i="95"/>
  <c r="H9" i="95"/>
  <c r="H10" i="95"/>
  <c r="H11" i="95"/>
  <c r="H12" i="95"/>
  <c r="H13" i="95"/>
  <c r="H14" i="95"/>
  <c r="H15" i="95"/>
  <c r="H16" i="95"/>
  <c r="H17" i="95"/>
  <c r="H18" i="95"/>
  <c r="H19" i="95"/>
  <c r="H20" i="95"/>
  <c r="D22" i="95"/>
  <c r="E22" i="95"/>
  <c r="F22" i="95"/>
  <c r="G22" i="95"/>
  <c r="H22" i="95"/>
  <c r="G45" i="93" l="1"/>
  <c r="F45" i="93"/>
  <c r="D45" i="93"/>
  <c r="C45" i="93"/>
  <c r="C67" i="69" l="1"/>
  <c r="C68" i="69" s="1"/>
  <c r="C62" i="69"/>
  <c r="C58" i="69"/>
  <c r="C46" i="69"/>
  <c r="C52" i="69" s="1"/>
  <c r="C40" i="69"/>
  <c r="C35" i="69"/>
  <c r="C29" i="69"/>
  <c r="C26" i="69"/>
  <c r="C23" i="69"/>
  <c r="C18" i="69"/>
  <c r="C14" i="69"/>
  <c r="C6" i="69"/>
  <c r="D8" i="72"/>
  <c r="D37" i="72" s="1"/>
  <c r="E8" i="72"/>
  <c r="E37" i="72" s="1"/>
  <c r="D16" i="72"/>
  <c r="E16" i="72"/>
  <c r="D20" i="72"/>
  <c r="E20" i="72"/>
  <c r="D25" i="72"/>
  <c r="E25" i="72"/>
  <c r="D28" i="72"/>
  <c r="E28" i="72"/>
  <c r="D31" i="72"/>
  <c r="E31" i="72"/>
  <c r="C31" i="72"/>
  <c r="C28" i="72"/>
  <c r="C37" i="72" s="1"/>
  <c r="C25" i="72"/>
  <c r="C20" i="72"/>
  <c r="C16" i="72"/>
  <c r="C8" i="72"/>
  <c r="H43" i="94" l="1"/>
  <c r="E43" i="94"/>
  <c r="H42" i="94"/>
  <c r="E42" i="94"/>
  <c r="H41" i="94"/>
  <c r="E41" i="94"/>
  <c r="H40" i="94"/>
  <c r="E40" i="94"/>
  <c r="H39" i="94"/>
  <c r="E39" i="94"/>
  <c r="G38" i="94"/>
  <c r="F38" i="94"/>
  <c r="D38" i="94"/>
  <c r="C38" i="94"/>
  <c r="E38" i="94" s="1"/>
  <c r="H37" i="94"/>
  <c r="E37" i="94"/>
  <c r="H36" i="94"/>
  <c r="E36" i="94"/>
  <c r="H35" i="94"/>
  <c r="E35" i="94"/>
  <c r="H34" i="94"/>
  <c r="E34" i="94"/>
  <c r="H33" i="94"/>
  <c r="E33" i="94"/>
  <c r="H32" i="94"/>
  <c r="E32" i="94"/>
  <c r="H31" i="94"/>
  <c r="E31" i="94"/>
  <c r="G30" i="94"/>
  <c r="F30" i="94"/>
  <c r="H30" i="94" s="1"/>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C14" i="94" s="1"/>
  <c r="H16" i="94"/>
  <c r="E16" i="94"/>
  <c r="H15" i="94"/>
  <c r="E15" i="94"/>
  <c r="G14" i="94"/>
  <c r="F14" i="94"/>
  <c r="D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H37" i="93" s="1"/>
  <c r="D37" i="93"/>
  <c r="C37" i="93"/>
  <c r="E37" i="93" s="1"/>
  <c r="H36" i="93"/>
  <c r="E36" i="93"/>
  <c r="H35" i="93"/>
  <c r="E35" i="93"/>
  <c r="G34" i="93"/>
  <c r="F34" i="93"/>
  <c r="H34" i="93" s="1"/>
  <c r="D34" i="93"/>
  <c r="C34" i="93"/>
  <c r="E34" i="93" s="1"/>
  <c r="H33" i="93"/>
  <c r="E33" i="93"/>
  <c r="H32" i="93"/>
  <c r="E32" i="93"/>
  <c r="H31" i="93"/>
  <c r="E31" i="93"/>
  <c r="H30" i="93"/>
  <c r="E30" i="93"/>
  <c r="G29" i="93"/>
  <c r="F29" i="93"/>
  <c r="H29" i="93" s="1"/>
  <c r="D29" i="93"/>
  <c r="C29" i="93"/>
  <c r="E29" i="93" s="1"/>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3" i="93"/>
  <c r="G13" i="93"/>
  <c r="F13" i="93"/>
  <c r="E13" i="93"/>
  <c r="D13" i="93"/>
  <c r="C13" i="93"/>
  <c r="H12" i="93"/>
  <c r="E12" i="93"/>
  <c r="H11" i="93"/>
  <c r="E11" i="93"/>
  <c r="H10" i="93"/>
  <c r="E10" i="93"/>
  <c r="H9" i="93"/>
  <c r="E9" i="93"/>
  <c r="H8" i="93"/>
  <c r="E8" i="93"/>
  <c r="H7" i="93"/>
  <c r="E7" i="93"/>
  <c r="G6" i="93"/>
  <c r="G43" i="93" s="1"/>
  <c r="F6" i="93"/>
  <c r="F43" i="93" s="1"/>
  <c r="D6" i="93"/>
  <c r="E6" i="93" s="1"/>
  <c r="C6" i="93"/>
  <c r="C43" i="93" s="1"/>
  <c r="G68" i="92"/>
  <c r="G69" i="92" s="1"/>
  <c r="F68" i="92"/>
  <c r="F69" i="92" s="1"/>
  <c r="H67" i="92"/>
  <c r="E67" i="92"/>
  <c r="H66" i="92"/>
  <c r="E66" i="92"/>
  <c r="H65" i="92"/>
  <c r="E65" i="92"/>
  <c r="H64" i="92"/>
  <c r="E64" i="92"/>
  <c r="H63" i="92"/>
  <c r="D63" i="92"/>
  <c r="C63" i="92"/>
  <c r="E63" i="92" s="1"/>
  <c r="H62" i="92"/>
  <c r="E62" i="92"/>
  <c r="H61" i="92"/>
  <c r="E61" i="92"/>
  <c r="H60" i="92"/>
  <c r="E60" i="92"/>
  <c r="H59" i="92"/>
  <c r="E59" i="92"/>
  <c r="D59" i="92"/>
  <c r="D68" i="92" s="1"/>
  <c r="C59" i="92"/>
  <c r="C68" i="92" s="1"/>
  <c r="E68" i="92" s="1"/>
  <c r="H58" i="92"/>
  <c r="E58" i="92"/>
  <c r="H57" i="92"/>
  <c r="E57" i="92"/>
  <c r="H56" i="92"/>
  <c r="E56" i="92"/>
  <c r="H55" i="92"/>
  <c r="E55" i="92"/>
  <c r="H52" i="92"/>
  <c r="E52" i="92"/>
  <c r="H51" i="92"/>
  <c r="E51" i="92"/>
  <c r="H50" i="92"/>
  <c r="E50" i="92"/>
  <c r="H49" i="92"/>
  <c r="E49" i="92"/>
  <c r="H48" i="92"/>
  <c r="E48" i="92"/>
  <c r="G47" i="92"/>
  <c r="F47" i="92"/>
  <c r="H47" i="92" s="1"/>
  <c r="D47" i="92"/>
  <c r="C47" i="92"/>
  <c r="E47" i="92" s="1"/>
  <c r="H46" i="92"/>
  <c r="E46" i="92"/>
  <c r="H45" i="92"/>
  <c r="E45" i="92"/>
  <c r="H44" i="92"/>
  <c r="E44" i="92"/>
  <c r="H43" i="92"/>
  <c r="E43" i="92"/>
  <c r="H42" i="92"/>
  <c r="E42" i="92"/>
  <c r="G41" i="92"/>
  <c r="G53" i="92" s="1"/>
  <c r="F41" i="92"/>
  <c r="H41" i="92" s="1"/>
  <c r="D41" i="92"/>
  <c r="D53" i="92" s="1"/>
  <c r="C41" i="92"/>
  <c r="E41" i="92" s="1"/>
  <c r="H40" i="92"/>
  <c r="E40" i="92"/>
  <c r="H39" i="92"/>
  <c r="E39" i="92"/>
  <c r="H38" i="92"/>
  <c r="E38" i="92"/>
  <c r="H35" i="92"/>
  <c r="E35" i="92"/>
  <c r="H34" i="92"/>
  <c r="E34" i="92"/>
  <c r="H33" i="92"/>
  <c r="E33" i="92"/>
  <c r="H32" i="92"/>
  <c r="E32" i="92"/>
  <c r="H31" i="92"/>
  <c r="E31" i="92"/>
  <c r="G30" i="92"/>
  <c r="G36" i="92" s="1"/>
  <c r="F30" i="92"/>
  <c r="H30" i="92" s="1"/>
  <c r="D30" i="92"/>
  <c r="C30" i="92"/>
  <c r="E30" i="92" s="1"/>
  <c r="H29" i="92"/>
  <c r="E29" i="92"/>
  <c r="H28" i="92"/>
  <c r="E28" i="92"/>
  <c r="H27" i="92"/>
  <c r="G27" i="92"/>
  <c r="F27" i="92"/>
  <c r="D27" i="92"/>
  <c r="C27" i="92"/>
  <c r="E27" i="92" s="1"/>
  <c r="H26" i="92"/>
  <c r="E26" i="92"/>
  <c r="H25" i="92"/>
  <c r="E25" i="92"/>
  <c r="G24" i="92"/>
  <c r="F24" i="92"/>
  <c r="F36" i="92" s="1"/>
  <c r="H36" i="92" s="1"/>
  <c r="D24" i="92"/>
  <c r="C24" i="92"/>
  <c r="E24" i="92" s="1"/>
  <c r="H23" i="92"/>
  <c r="E23" i="92"/>
  <c r="H22" i="92"/>
  <c r="E22" i="92"/>
  <c r="H21" i="92"/>
  <c r="E21" i="92"/>
  <c r="H20" i="92"/>
  <c r="E20" i="92"/>
  <c r="H19" i="92"/>
  <c r="G19" i="92"/>
  <c r="F19" i="92"/>
  <c r="D19" i="92"/>
  <c r="C19" i="92"/>
  <c r="E19" i="92" s="1"/>
  <c r="H18" i="92"/>
  <c r="E18" i="92"/>
  <c r="H17" i="92"/>
  <c r="E17" i="92"/>
  <c r="H16" i="92"/>
  <c r="E16" i="92"/>
  <c r="H15" i="92"/>
  <c r="G15" i="92"/>
  <c r="F15" i="92"/>
  <c r="E15" i="92"/>
  <c r="D15" i="92"/>
  <c r="C15" i="92"/>
  <c r="H14" i="92"/>
  <c r="E14" i="92"/>
  <c r="H13" i="92"/>
  <c r="E13" i="92"/>
  <c r="H12" i="92"/>
  <c r="E12" i="92"/>
  <c r="H11" i="92"/>
  <c r="E11" i="92"/>
  <c r="H10" i="92"/>
  <c r="E10" i="92"/>
  <c r="H9" i="92"/>
  <c r="E9" i="92"/>
  <c r="H8" i="92"/>
  <c r="E8" i="92"/>
  <c r="H7" i="92"/>
  <c r="G7" i="92"/>
  <c r="F7" i="92"/>
  <c r="D7" i="92"/>
  <c r="D36" i="92" s="1"/>
  <c r="C7" i="92"/>
  <c r="C36" i="92" s="1"/>
  <c r="E36" i="92" s="1"/>
  <c r="H8" i="94" l="1"/>
  <c r="E8" i="94"/>
  <c r="E14" i="94"/>
  <c r="H38" i="94"/>
  <c r="E30" i="94"/>
  <c r="E11" i="94"/>
  <c r="E17" i="94"/>
  <c r="H11" i="94"/>
  <c r="H14" i="94"/>
  <c r="H43" i="93"/>
  <c r="H45" i="93"/>
  <c r="H6" i="93"/>
  <c r="D43" i="93"/>
  <c r="D69" i="92"/>
  <c r="H69" i="92"/>
  <c r="C53" i="92"/>
  <c r="H68" i="92"/>
  <c r="F53" i="92"/>
  <c r="H53" i="92" s="1"/>
  <c r="E7" i="92"/>
  <c r="H24" i="92"/>
  <c r="E45" i="93" l="1"/>
  <c r="E43" i="93"/>
  <c r="C69" i="92"/>
  <c r="E69" i="92" s="1"/>
  <c r="E53" i="92"/>
  <c r="B1" i="80" l="1"/>
  <c r="G37" i="80"/>
  <c r="G33" i="80"/>
  <c r="F33" i="80"/>
  <c r="E33" i="80"/>
  <c r="D33" i="80"/>
  <c r="C33" i="80"/>
  <c r="G24" i="80"/>
  <c r="F24" i="80"/>
  <c r="E24" i="80"/>
  <c r="D24" i="80"/>
  <c r="C24" i="80"/>
  <c r="G18" i="80"/>
  <c r="F18" i="80"/>
  <c r="E18" i="80"/>
  <c r="D18" i="80"/>
  <c r="C18" i="80"/>
  <c r="G14" i="80"/>
  <c r="F14" i="80"/>
  <c r="E14" i="80"/>
  <c r="D14" i="80"/>
  <c r="C14" i="80"/>
  <c r="G11" i="80"/>
  <c r="F11" i="80"/>
  <c r="E11" i="80"/>
  <c r="D11" i="80"/>
  <c r="C11" i="80"/>
  <c r="G8" i="80"/>
  <c r="G21" i="80" s="1"/>
  <c r="G39" i="80" s="1"/>
  <c r="F8" i="80"/>
  <c r="E8" i="80"/>
  <c r="D8" i="80"/>
  <c r="C8" i="80"/>
  <c r="F13" i="71" l="1"/>
  <c r="E13" i="71"/>
  <c r="C13" i="71"/>
  <c r="G6" i="71"/>
  <c r="G13" i="71" s="1"/>
  <c r="F6" i="71"/>
  <c r="E6" i="71"/>
  <c r="D6" i="71"/>
  <c r="D13" i="71" s="1"/>
  <c r="C6" i="71"/>
  <c r="C12" i="79" l="1"/>
  <c r="C35" i="79"/>
  <c r="H22" i="74" l="1"/>
  <c r="B1" i="79"/>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18" i="79"/>
  <c r="C36" i="79" s="1"/>
  <c r="C38" i="79" s="1"/>
  <c r="C8" i="79"/>
  <c r="H14" i="74" l="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22" i="74" l="1"/>
  <c r="E22" i="74"/>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sharedStrings.xml><?xml version="1.0" encoding="utf-8"?>
<sst xmlns="http://schemas.openxmlformats.org/spreadsheetml/2006/main" count="1610" uniqueCount="1002">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</sst>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s>
  <fonts count="15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s>
  <fills count="9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9"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9"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9"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9"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9"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88" fontId="2" fillId="70" borderId="99" applyFont="0">
      <alignment horizontal="right" vertical="center"/>
    </xf>
    <xf numFmtId="3" fontId="2" fillId="70" borderId="99" applyFont="0">
      <alignment horizontal="right" vertical="center"/>
    </xf>
    <xf numFmtId="0" fontId="83"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9"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3" fontId="2" fillId="72" borderId="99" applyFont="0">
      <alignment horizontal="right" vertical="center"/>
      <protection locked="0"/>
    </xf>
    <xf numFmtId="0" fontId="66"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9"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2" fillId="70" borderId="100" applyFont="0" applyBorder="0">
      <alignment horizontal="center" wrapText="1"/>
    </xf>
    <xf numFmtId="168" fontId="54" fillId="0" borderId="97">
      <alignment horizontal="left" vertical="center"/>
    </xf>
    <xf numFmtId="0" fontId="54" fillId="0" borderId="97">
      <alignment horizontal="left" vertical="center"/>
    </xf>
    <xf numFmtId="0" fontId="54" fillId="0" borderId="97">
      <alignment horizontal="left" vertical="center"/>
    </xf>
    <xf numFmtId="0" fontId="2" fillId="69"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9"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9" fillId="0" borderId="0"/>
  </cellStyleXfs>
  <cellXfs count="959">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2"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3" fillId="0" borderId="3" xfId="20960" applyFont="1" applyFill="1" applyBorder="1" applyAlignment="1" applyProtection="1">
      <alignment horizontal="center" vertical="center"/>
    </xf>
    <xf numFmtId="0" fontId="104"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applyAlignment="1"/>
    <xf numFmtId="49" fontId="106" fillId="0" borderId="7" xfId="0" applyNumberFormat="1" applyFont="1" applyFill="1" applyBorder="1" applyAlignment="1">
      <alignment horizontal="right" vertical="center"/>
    </xf>
    <xf numFmtId="49" fontId="106" fillId="0" borderId="76" xfId="0" applyNumberFormat="1" applyFont="1" applyFill="1" applyBorder="1" applyAlignment="1">
      <alignment horizontal="right" vertical="center"/>
    </xf>
    <xf numFmtId="49" fontId="106" fillId="0" borderId="79" xfId="0" applyNumberFormat="1" applyFont="1" applyFill="1" applyBorder="1" applyAlignment="1">
      <alignment horizontal="right" vertical="center"/>
    </xf>
    <xf numFmtId="49" fontId="106" fillId="0" borderId="84"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4" xfId="0" applyNumberFormat="1"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3" fontId="9" fillId="2" borderId="23" xfId="0" applyNumberFormat="1" applyFont="1" applyFill="1" applyBorder="1" applyAlignment="1" applyProtection="1">
      <alignment vertical="center"/>
      <protection locked="0"/>
    </xf>
    <xf numFmtId="193" fontId="17" fillId="2" borderId="23" xfId="0" applyNumberFormat="1" applyFont="1" applyFill="1" applyBorder="1" applyAlignment="1" applyProtection="1">
      <alignment vertical="center"/>
      <protection locked="0"/>
    </xf>
    <xf numFmtId="193" fontId="17" fillId="2" borderId="24"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applyAlignment="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7" fillId="36"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6"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6" borderId="20" xfId="2" applyNumberFormat="1" applyFont="1" applyFill="1" applyBorder="1" applyAlignment="1" applyProtection="1">
      <alignment vertical="top" wrapText="1"/>
      <protection locked="0"/>
    </xf>
    <xf numFmtId="193" fontId="7" fillId="36" borderId="24" xfId="2" applyNumberFormat="1" applyFont="1" applyFill="1" applyBorder="1" applyAlignment="1" applyProtection="1">
      <alignment vertical="top" wrapText="1"/>
    </xf>
    <xf numFmtId="193" fontId="19" fillId="0" borderId="13" xfId="0" applyNumberFormat="1" applyFont="1" applyBorder="1" applyAlignment="1">
      <alignment vertical="center"/>
    </xf>
    <xf numFmtId="193" fontId="4" fillId="0" borderId="3" xfId="0" applyNumberFormat="1" applyFont="1" applyBorder="1" applyAlignment="1"/>
    <xf numFmtId="193" fontId="4" fillId="36" borderId="23" xfId="0" applyNumberFormat="1" applyFont="1" applyFill="1" applyBorder="1"/>
    <xf numFmtId="193" fontId="4" fillId="0" borderId="19" xfId="0" applyNumberFormat="1" applyFont="1" applyBorder="1" applyAlignment="1"/>
    <xf numFmtId="193" fontId="4" fillId="0" borderId="20" xfId="0" applyNumberFormat="1" applyFont="1" applyBorder="1" applyAlignment="1"/>
    <xf numFmtId="193" fontId="4" fillId="36" borderId="51" xfId="0" applyNumberFormat="1" applyFont="1" applyFill="1" applyBorder="1" applyAlignment="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9" fillId="3" borderId="23" xfId="5" applyNumberFormat="1" applyFont="1" applyFill="1" applyBorder="1" applyProtection="1">
      <protection locked="0"/>
    </xf>
    <xf numFmtId="193" fontId="23" fillId="0" borderId="0" xfId="0" applyNumberFormat="1" applyFont="1"/>
    <xf numFmtId="0" fontId="4" fillId="0" borderId="26" xfId="0" applyFont="1" applyBorder="1" applyAlignment="1">
      <alignment horizontal="center" vertical="center"/>
    </xf>
    <xf numFmtId="193" fontId="4" fillId="0" borderId="8" xfId="0" applyNumberFormat="1" applyFont="1" applyBorder="1" applyAlignment="1"/>
    <xf numFmtId="0" fontId="4" fillId="0" borderId="26" xfId="0" applyFont="1" applyBorder="1" applyAlignment="1">
      <alignment wrapText="1"/>
    </xf>
    <xf numFmtId="193" fontId="4" fillId="0" borderId="8" xfId="0" applyNumberFormat="1" applyFont="1" applyBorder="1"/>
    <xf numFmtId="193" fontId="4" fillId="0" borderId="21" xfId="0" applyNumberFormat="1" applyFont="1" applyBorder="1" applyAlignment="1"/>
    <xf numFmtId="193" fontId="4" fillId="0" borderId="21"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67" fontId="4" fillId="0" borderId="20" xfId="0" applyNumberFormat="1" applyFont="1" applyBorder="1" applyAlignment="1"/>
    <xf numFmtId="0" fontId="4" fillId="36" borderId="24" xfId="0" applyFont="1" applyFill="1" applyBorder="1"/>
    <xf numFmtId="167"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0" xfId="20" applyBorder="1"/>
    <xf numFmtId="169" fontId="26" fillId="37" borderId="92" xfId="20"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9" xfId="0" applyFont="1" applyFill="1" applyBorder="1" applyAlignment="1">
      <alignment vertical="center"/>
    </xf>
    <xf numFmtId="0" fontId="4" fillId="0" borderId="100"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4" xfId="0" applyFont="1" applyFill="1" applyBorder="1" applyAlignment="1">
      <alignment vertical="center"/>
    </xf>
    <xf numFmtId="0" fontId="4" fillId="0" borderId="95" xfId="0" applyFont="1" applyFill="1" applyBorder="1" applyAlignment="1">
      <alignment vertical="center"/>
    </xf>
    <xf numFmtId="0" fontId="4" fillId="0" borderId="96" xfId="0" applyFont="1" applyFill="1" applyBorder="1" applyAlignment="1">
      <alignment vertical="center"/>
    </xf>
    <xf numFmtId="0" fontId="4" fillId="0" borderId="93" xfId="0" applyFont="1" applyFill="1" applyBorder="1" applyAlignment="1">
      <alignment vertical="center"/>
    </xf>
    <xf numFmtId="0" fontId="4" fillId="0" borderId="64"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7" xfId="0" applyFont="1" applyFill="1" applyBorder="1" applyAlignment="1">
      <alignment horizontal="center" vertical="center"/>
    </xf>
    <xf numFmtId="0" fontId="4" fillId="0" borderId="108" xfId="0" applyFont="1" applyFill="1" applyBorder="1" applyAlignment="1">
      <alignment vertical="center"/>
    </xf>
    <xf numFmtId="0" fontId="4" fillId="0" borderId="109" xfId="0" applyFont="1" applyFill="1" applyBorder="1" applyAlignment="1">
      <alignment horizontal="center" vertical="center"/>
    </xf>
    <xf numFmtId="0" fontId="4" fillId="0" borderId="110" xfId="0" applyFont="1" applyFill="1" applyBorder="1" applyAlignment="1">
      <alignment vertical="center"/>
    </xf>
    <xf numFmtId="169" fontId="26" fillId="37" borderId="29" xfId="20" applyBorder="1"/>
    <xf numFmtId="169" fontId="26" fillId="37" borderId="111" xfId="20" applyBorder="1"/>
    <xf numFmtId="169" fontId="26" fillId="37" borderId="101" xfId="20" applyBorder="1"/>
    <xf numFmtId="169" fontId="26" fillId="37"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6" fillId="0" borderId="86" xfId="0" applyFont="1" applyFill="1" applyBorder="1" applyAlignment="1">
      <alignment horizontal="right" vertical="center"/>
    </xf>
    <xf numFmtId="0" fontId="4" fillId="0" borderId="114" xfId="0" applyFont="1" applyFill="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Fill="1" applyBorder="1" applyAlignment="1">
      <alignment horizontal="center" vertical="center"/>
    </xf>
    <xf numFmtId="0" fontId="4" fillId="0" borderId="114" xfId="0" applyFont="1" applyFill="1" applyBorder="1" applyAlignment="1">
      <alignment vertical="center"/>
    </xf>
    <xf numFmtId="0" fontId="6" fillId="0" borderId="23"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24" xfId="0" applyFont="1" applyFill="1" applyBorder="1" applyAlignment="1">
      <alignment vertical="center"/>
    </xf>
    <xf numFmtId="169" fontId="26" fillId="37"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193" fontId="4" fillId="0" borderId="8" xfId="0" applyNumberFormat="1" applyFont="1" applyFill="1" applyBorder="1"/>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193" fontId="0" fillId="0" borderId="20" xfId="0" applyNumberFormat="1" applyFill="1" applyBorder="1" applyAlignment="1">
      <alignment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9" fillId="0" borderId="116" xfId="0" applyFont="1" applyFill="1" applyBorder="1" applyAlignment="1">
      <alignment horizontal="right" vertical="center" wrapText="1"/>
    </xf>
    <xf numFmtId="0" fontId="109" fillId="0" borderId="99"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9" fillId="0" borderId="0" xfId="0" applyFont="1" applyFill="1" applyAlignment="1">
      <alignment horizontal="left" vertical="center"/>
    </xf>
    <xf numFmtId="49" fontId="110" fillId="0" borderId="22" xfId="5" applyNumberFormat="1" applyFont="1" applyFill="1" applyBorder="1" applyAlignment="1" applyProtection="1">
      <alignment horizontal="left" vertical="center"/>
      <protection locked="0"/>
    </xf>
    <xf numFmtId="0" fontId="111" fillId="0" borderId="23" xfId="9" applyFont="1" applyFill="1" applyBorder="1" applyAlignment="1" applyProtection="1">
      <alignment horizontal="left" vertical="center" wrapText="1"/>
      <protection locked="0"/>
    </xf>
    <xf numFmtId="0" fontId="20" fillId="0" borderId="116" xfId="0" applyFont="1" applyBorder="1" applyAlignment="1">
      <alignment horizontal="center" vertical="center" wrapText="1"/>
    </xf>
    <xf numFmtId="3" fontId="21" fillId="36" borderId="99" xfId="0" applyNumberFormat="1" applyFont="1" applyFill="1" applyBorder="1" applyAlignment="1">
      <alignment vertical="center" wrapText="1"/>
    </xf>
    <xf numFmtId="3" fontId="21" fillId="36"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3" fontId="21" fillId="0" borderId="99" xfId="0" applyNumberFormat="1" applyFont="1" applyBorder="1" applyAlignment="1">
      <alignment vertical="center" wrapText="1"/>
    </xf>
    <xf numFmtId="14" fontId="7" fillId="3" borderId="99" xfId="8" quotePrefix="1" applyNumberFormat="1" applyFont="1" applyFill="1" applyBorder="1" applyAlignment="1" applyProtection="1">
      <alignment horizontal="left" vertical="center" wrapText="1" indent="3"/>
      <protection locked="0"/>
    </xf>
    <xf numFmtId="3" fontId="21" fillId="0" borderId="99" xfId="0" applyNumberFormat="1" applyFont="1" applyFill="1" applyBorder="1" applyAlignment="1">
      <alignment vertical="center" wrapText="1"/>
    </xf>
    <xf numFmtId="0" fontId="11" fillId="0" borderId="99" xfId="17" applyFill="1" applyBorder="1" applyAlignment="1" applyProtection="1"/>
    <xf numFmtId="49" fontId="109" fillId="0" borderId="116" xfId="0" applyNumberFormat="1" applyFont="1" applyFill="1" applyBorder="1" applyAlignment="1">
      <alignment horizontal="right" vertical="center" wrapText="1"/>
    </xf>
    <xf numFmtId="0" fontId="7" fillId="3" borderId="99" xfId="20960" applyFont="1" applyFill="1" applyBorder="1" applyAlignment="1" applyProtection="1"/>
    <xf numFmtId="0" fontId="103" fillId="0" borderId="99" xfId="20960"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20" fillId="0" borderId="116" xfId="0" applyFont="1" applyFill="1" applyBorder="1" applyAlignment="1">
      <alignment horizontal="center" vertical="center" wrapText="1"/>
    </xf>
    <xf numFmtId="0" fontId="112" fillId="78" borderId="100" xfId="21412" applyFont="1" applyFill="1" applyBorder="1" applyAlignment="1" applyProtection="1">
      <alignment vertical="center" wrapText="1"/>
      <protection locked="0"/>
    </xf>
    <xf numFmtId="0" fontId="113" fillId="70" borderId="94" xfId="21412" applyFont="1" applyFill="1" applyBorder="1" applyAlignment="1" applyProtection="1">
      <alignment horizontal="center" vertical="center"/>
      <protection locked="0"/>
    </xf>
    <xf numFmtId="0" fontId="112" fillId="79" borderId="99" xfId="21412" applyFont="1" applyFill="1" applyBorder="1" applyAlignment="1" applyProtection="1">
      <alignment horizontal="center" vertical="center"/>
      <protection locked="0"/>
    </xf>
    <xf numFmtId="0" fontId="112" fillId="78" borderId="100" xfId="21412" applyFont="1" applyFill="1" applyBorder="1" applyAlignment="1" applyProtection="1">
      <alignment vertical="center"/>
      <protection locked="0"/>
    </xf>
    <xf numFmtId="0" fontId="114" fillId="70" borderId="94" xfId="21412" applyFont="1" applyFill="1" applyBorder="1" applyAlignment="1" applyProtection="1">
      <alignment horizontal="center" vertical="center"/>
      <protection locked="0"/>
    </xf>
    <xf numFmtId="0" fontId="114" fillId="3" borderId="94" xfId="21412" applyFont="1" applyFill="1" applyBorder="1" applyAlignment="1" applyProtection="1">
      <alignment horizontal="center" vertical="center"/>
      <protection locked="0"/>
    </xf>
    <xf numFmtId="0" fontId="114" fillId="0" borderId="94" xfId="21412" applyFont="1" applyFill="1" applyBorder="1" applyAlignment="1" applyProtection="1">
      <alignment horizontal="center" vertical="center"/>
      <protection locked="0"/>
    </xf>
    <xf numFmtId="0" fontId="115" fillId="79" borderId="99" xfId="21412" applyFont="1" applyFill="1" applyBorder="1" applyAlignment="1" applyProtection="1">
      <alignment horizontal="center" vertical="center"/>
      <protection locked="0"/>
    </xf>
    <xf numFmtId="0" fontId="112" fillId="78" borderId="100" xfId="21412" applyFont="1" applyFill="1" applyBorder="1" applyAlignment="1" applyProtection="1">
      <alignment horizontal="center" vertical="center"/>
      <protection locked="0"/>
    </xf>
    <xf numFmtId="0" fontId="62" fillId="78" borderId="100" xfId="21412" applyFont="1" applyFill="1" applyBorder="1" applyAlignment="1" applyProtection="1">
      <alignment vertical="center"/>
      <protection locked="0"/>
    </xf>
    <xf numFmtId="0" fontId="114" fillId="70" borderId="99" xfId="21412" applyFont="1" applyFill="1" applyBorder="1" applyAlignment="1" applyProtection="1">
      <alignment horizontal="center" vertical="center"/>
      <protection locked="0"/>
    </xf>
    <xf numFmtId="0" fontId="36" fillId="70" borderId="99" xfId="21412" applyFont="1" applyFill="1" applyBorder="1" applyAlignment="1" applyProtection="1">
      <alignment horizontal="center" vertical="center"/>
      <protection locked="0"/>
    </xf>
    <xf numFmtId="0" fontId="62" fillId="78" borderId="98" xfId="21412" applyFont="1" applyFill="1" applyBorder="1" applyAlignment="1" applyProtection="1">
      <alignment vertical="center"/>
      <protection locked="0"/>
    </xf>
    <xf numFmtId="0" fontId="113" fillId="0" borderId="98" xfId="21412" applyFont="1" applyFill="1" applyBorder="1" applyAlignment="1" applyProtection="1">
      <alignment horizontal="left" vertical="center" wrapText="1"/>
      <protection locked="0"/>
    </xf>
    <xf numFmtId="164" fontId="113" fillId="0" borderId="99" xfId="948" applyNumberFormat="1" applyFont="1" applyFill="1" applyBorder="1" applyAlignment="1" applyProtection="1">
      <alignment horizontal="right" vertical="center"/>
      <protection locked="0"/>
    </xf>
    <xf numFmtId="0" fontId="112" fillId="79" borderId="98" xfId="21412" applyFont="1" applyFill="1" applyBorder="1" applyAlignment="1" applyProtection="1">
      <alignment vertical="top" wrapText="1"/>
      <protection locked="0"/>
    </xf>
    <xf numFmtId="164" fontId="113" fillId="79" borderId="99" xfId="948" applyNumberFormat="1" applyFont="1" applyFill="1" applyBorder="1" applyAlignment="1" applyProtection="1">
      <alignment horizontal="right" vertical="center"/>
    </xf>
    <xf numFmtId="164" fontId="62" fillId="78" borderId="98" xfId="948" applyNumberFormat="1" applyFont="1" applyFill="1" applyBorder="1" applyAlignment="1" applyProtection="1">
      <alignment horizontal="right" vertical="center"/>
      <protection locked="0"/>
    </xf>
    <xf numFmtId="0" fontId="113" fillId="70" borderId="98" xfId="21412" applyFont="1" applyFill="1" applyBorder="1" applyAlignment="1" applyProtection="1">
      <alignment vertical="center" wrapText="1"/>
      <protection locked="0"/>
    </xf>
    <xf numFmtId="0" fontId="113" fillId="70" borderId="98" xfId="21412" applyFont="1" applyFill="1" applyBorder="1" applyAlignment="1" applyProtection="1">
      <alignment horizontal="left" vertical="center" wrapText="1"/>
      <protection locked="0"/>
    </xf>
    <xf numFmtId="0" fontId="113" fillId="0" borderId="98" xfId="21412" applyFont="1" applyFill="1" applyBorder="1" applyAlignment="1" applyProtection="1">
      <alignment vertical="center" wrapText="1"/>
      <protection locked="0"/>
    </xf>
    <xf numFmtId="0" fontId="113" fillId="3" borderId="98" xfId="21412" applyFont="1" applyFill="1" applyBorder="1" applyAlignment="1" applyProtection="1">
      <alignment horizontal="left" vertical="center" wrapText="1"/>
      <protection locked="0"/>
    </xf>
    <xf numFmtId="0" fontId="112" fillId="79" borderId="98" xfId="21412" applyFont="1" applyFill="1" applyBorder="1" applyAlignment="1" applyProtection="1">
      <alignment vertical="center" wrapText="1"/>
      <protection locked="0"/>
    </xf>
    <xf numFmtId="164" fontId="112" fillId="78" borderId="98" xfId="948" applyNumberFormat="1" applyFont="1" applyFill="1" applyBorder="1" applyAlignment="1" applyProtection="1">
      <alignment horizontal="right" vertical="center"/>
      <protection locked="0"/>
    </xf>
    <xf numFmtId="164" fontId="113" fillId="3" borderId="99" xfId="948" applyNumberFormat="1" applyFont="1" applyFill="1" applyBorder="1" applyAlignment="1" applyProtection="1">
      <alignment horizontal="right" vertical="center"/>
      <protection locked="0"/>
    </xf>
    <xf numFmtId="1" fontId="4" fillId="0" borderId="114" xfId="0" applyNumberFormat="1" applyFont="1" applyFill="1" applyBorder="1" applyAlignment="1">
      <alignment horizontal="right" vertical="center" wrapText="1"/>
    </xf>
    <xf numFmtId="1" fontId="6" fillId="36" borderId="114" xfId="0" applyNumberFormat="1" applyFont="1" applyFill="1" applyBorder="1" applyAlignment="1">
      <alignment horizontal="right" vertical="center" wrapText="1"/>
    </xf>
    <xf numFmtId="1" fontId="109" fillId="0" borderId="114" xfId="0" applyNumberFormat="1" applyFont="1" applyFill="1" applyBorder="1" applyAlignment="1">
      <alignment horizontal="right" vertical="center" wrapText="1"/>
    </xf>
    <xf numFmtId="1" fontId="6" fillId="36" borderId="114" xfId="0" applyNumberFormat="1" applyFont="1" applyFill="1" applyBorder="1" applyAlignment="1">
      <alignment horizontal="center" vertical="center" wrapText="1"/>
    </xf>
    <xf numFmtId="1" fontId="7" fillId="0" borderId="24" xfId="1" applyNumberFormat="1" applyFont="1" applyFill="1" applyBorder="1" applyAlignment="1" applyProtection="1">
      <alignment horizontal="right" vertical="center"/>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6"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9" fillId="0" borderId="116" xfId="0" applyFont="1" applyFill="1" applyBorder="1" applyAlignment="1">
      <alignment horizontal="right" vertical="center" wrapText="1"/>
    </xf>
    <xf numFmtId="0" fontId="7" fillId="0" borderId="99" xfId="0" applyFont="1" applyFill="1" applyBorder="1" applyAlignment="1">
      <alignment vertical="center" wrapText="1"/>
    </xf>
    <xf numFmtId="0" fontId="4" fillId="0" borderId="99" xfId="0" applyFont="1" applyBorder="1" applyAlignment="1">
      <alignment vertical="center" wrapText="1"/>
    </xf>
    <xf numFmtId="0" fontId="4" fillId="0" borderId="99" xfId="0" applyFont="1" applyFill="1" applyBorder="1" applyAlignment="1">
      <alignment horizontal="left" vertical="center" wrapText="1" indent="2"/>
    </xf>
    <xf numFmtId="0" fontId="4" fillId="0" borderId="99" xfId="0" applyFont="1" applyFill="1" applyBorder="1" applyAlignment="1">
      <alignment vertical="center" wrapText="1"/>
    </xf>
    <xf numFmtId="3" fontId="21" fillId="36" borderId="100"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100" xfId="0" applyNumberFormat="1" applyFont="1" applyBorder="1" applyAlignment="1">
      <alignment vertical="center" wrapText="1"/>
    </xf>
    <xf numFmtId="3" fontId="21" fillId="0" borderId="21" xfId="0" applyNumberFormat="1" applyFont="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applyAlignment="1"/>
    <xf numFmtId="0" fontId="4" fillId="0" borderId="24" xfId="0" applyFont="1" applyBorder="1" applyAlignment="1"/>
    <xf numFmtId="0" fontId="9" fillId="0" borderId="114" xfId="0" applyFont="1" applyBorder="1" applyAlignment="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6"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193" fontId="7" fillId="0" borderId="99" xfId="0" applyNumberFormat="1" applyFont="1" applyFill="1" applyBorder="1" applyAlignment="1" applyProtection="1">
      <alignment vertical="center" wrapText="1"/>
      <protection locked="0"/>
    </xf>
    <xf numFmtId="193" fontId="4" fillId="0" borderId="99" xfId="0" applyNumberFormat="1" applyFont="1" applyFill="1" applyBorder="1" applyAlignment="1" applyProtection="1">
      <alignment vertical="center" wrapText="1"/>
      <protection locked="0"/>
    </xf>
    <xf numFmtId="193" fontId="4" fillId="0" borderId="114" xfId="0" applyNumberFormat="1" applyFont="1" applyFill="1" applyBorder="1" applyAlignment="1" applyProtection="1">
      <alignment vertical="center" wrapText="1"/>
      <protection locked="0"/>
    </xf>
    <xf numFmtId="193" fontId="7" fillId="0" borderId="99" xfId="0" applyNumberFormat="1" applyFont="1" applyFill="1" applyBorder="1" applyAlignment="1" applyProtection="1">
      <alignment horizontal="right" vertical="center" wrapText="1"/>
      <protection locked="0"/>
    </xf>
    <xf numFmtId="0" fontId="7" fillId="0" borderId="99" xfId="0" applyFont="1" applyBorder="1" applyAlignment="1">
      <alignment vertical="center" wrapText="1"/>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4" xfId="0" applyNumberFormat="1" applyFont="1" applyFill="1" applyBorder="1" applyAlignment="1" applyProtection="1">
      <alignment vertical="center"/>
      <protection locked="0"/>
    </xf>
    <xf numFmtId="193" fontId="9" fillId="2" borderId="114" xfId="0" applyNumberFormat="1" applyFont="1" applyFill="1" applyBorder="1" applyAlignment="1" applyProtection="1">
      <alignment vertical="center"/>
      <protection locked="0"/>
    </xf>
    <xf numFmtId="0" fontId="15" fillId="0" borderId="116" xfId="0" applyFont="1" applyFill="1" applyBorder="1" applyAlignment="1">
      <alignment horizontal="center" vertical="center" wrapText="1"/>
    </xf>
    <xf numFmtId="14" fontId="4" fillId="0" borderId="0" xfId="0" applyNumberFormat="1" applyFont="1"/>
    <xf numFmtId="10" fontId="4" fillId="0" borderId="99" xfId="20961" applyNumberFormat="1" applyFont="1" applyFill="1" applyBorder="1" applyAlignment="1" applyProtection="1">
      <alignment horizontal="right" vertical="center" wrapText="1"/>
      <protection locked="0"/>
    </xf>
    <xf numFmtId="10" fontId="4" fillId="0" borderId="99" xfId="20961" applyNumberFormat="1" applyFont="1" applyBorder="1" applyAlignment="1" applyProtection="1">
      <alignment vertical="center" wrapText="1"/>
      <protection locked="0"/>
    </xf>
    <xf numFmtId="10" fontId="4" fillId="0" borderId="114" xfId="20961" applyNumberFormat="1" applyFont="1" applyBorder="1" applyAlignment="1" applyProtection="1">
      <alignment vertical="center" wrapText="1"/>
      <protection locked="0"/>
    </xf>
    <xf numFmtId="0" fontId="6" fillId="0" borderId="0" xfId="0" applyFont="1" applyAlignment="1">
      <alignment horizontal="center" wrapText="1"/>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4" fontId="4" fillId="0" borderId="99" xfId="7" applyNumberFormat="1" applyFont="1" applyBorder="1"/>
    <xf numFmtId="164" fontId="4" fillId="0" borderId="114" xfId="7" applyNumberFormat="1" applyFont="1" applyBorder="1"/>
    <xf numFmtId="0" fontId="14" fillId="0" borderId="99" xfId="0" applyFont="1" applyBorder="1" applyAlignment="1">
      <alignment horizontal="left" wrapText="1" indent="2"/>
    </xf>
    <xf numFmtId="169" fontId="26" fillId="37" borderId="99" xfId="20" applyBorder="1"/>
    <xf numFmtId="164"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4" fontId="6" fillId="0" borderId="114" xfId="7" applyNumberFormat="1" applyFont="1" applyBorder="1"/>
    <xf numFmtId="0" fontId="3" fillId="3" borderId="63"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2" xfId="7" applyNumberFormat="1" applyFont="1" applyFill="1" applyBorder="1"/>
    <xf numFmtId="164" fontId="4" fillId="0" borderId="99" xfId="7" applyNumberFormat="1" applyFont="1" applyFill="1" applyBorder="1"/>
    <xf numFmtId="164"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69" fontId="26" fillId="37"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6" fillId="0" borderId="86" xfId="0" applyFont="1" applyFill="1" applyBorder="1" applyAlignment="1">
      <alignment horizontal="left" vertical="center"/>
    </xf>
    <xf numFmtId="0" fontId="106" fillId="0" borderId="84" xfId="0" applyFont="1" applyFill="1" applyBorder="1" applyAlignment="1">
      <alignment vertical="center" wrapText="1"/>
    </xf>
    <xf numFmtId="0" fontId="106" fillId="0" borderId="84" xfId="0" applyFont="1" applyFill="1" applyBorder="1" applyAlignment="1">
      <alignment horizontal="left" vertical="center" wrapText="1"/>
    </xf>
    <xf numFmtId="0" fontId="116" fillId="0" borderId="0" xfId="11" applyFont="1" applyFill="1" applyBorder="1" applyProtection="1"/>
    <xf numFmtId="0" fontId="117" fillId="0" borderId="0" xfId="0" applyFont="1"/>
    <xf numFmtId="0" fontId="116" fillId="0" borderId="0" xfId="11" applyFont="1" applyFill="1" applyBorder="1" applyAlignment="1" applyProtection="1"/>
    <xf numFmtId="0" fontId="118" fillId="0" borderId="0" xfId="11" applyFont="1" applyFill="1" applyBorder="1" applyAlignment="1" applyProtection="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Fill="1"/>
    <xf numFmtId="0" fontId="117" fillId="0" borderId="0" xfId="0" applyFont="1" applyBorder="1"/>
    <xf numFmtId="0" fontId="117" fillId="0" borderId="0" xfId="0" applyFont="1" applyBorder="1" applyAlignment="1">
      <alignment horizontal="left"/>
    </xf>
    <xf numFmtId="0" fontId="119" fillId="0" borderId="130" xfId="0" applyNumberFormat="1" applyFont="1" applyFill="1" applyBorder="1" applyAlignment="1">
      <alignment horizontal="left" vertical="center" wrapText="1"/>
    </xf>
    <xf numFmtId="0" fontId="125" fillId="0" borderId="0" xfId="0" applyFont="1"/>
    <xf numFmtId="49" fontId="106" fillId="0" borderId="99" xfId="0" applyNumberFormat="1" applyFont="1" applyFill="1" applyBorder="1" applyAlignment="1">
      <alignment horizontal="right" vertical="center"/>
    </xf>
    <xf numFmtId="0" fontId="126" fillId="0" borderId="0" xfId="0" applyFont="1" applyFill="1" applyBorder="1" applyAlignment="1"/>
    <xf numFmtId="0" fontId="117" fillId="0" borderId="0" xfId="0" applyFont="1" applyBorder="1" applyAlignment="1">
      <alignment horizontal="left" indent="1"/>
    </xf>
    <xf numFmtId="0" fontId="117" fillId="0" borderId="0" xfId="0" applyFont="1" applyBorder="1" applyAlignment="1">
      <alignment horizontal="left" indent="2"/>
    </xf>
    <xf numFmtId="49" fontId="117" fillId="0" borderId="0" xfId="0" applyNumberFormat="1" applyFont="1" applyBorder="1" applyAlignment="1">
      <alignment horizontal="left" indent="3"/>
    </xf>
    <xf numFmtId="49" fontId="117" fillId="0" borderId="0" xfId="0" applyNumberFormat="1" applyFont="1" applyBorder="1" applyAlignment="1">
      <alignment horizontal="left" indent="1"/>
    </xf>
    <xf numFmtId="49" fontId="117" fillId="0" borderId="0" xfId="0" applyNumberFormat="1" applyFont="1" applyBorder="1" applyAlignment="1">
      <alignment horizontal="left" wrapText="1" indent="2"/>
    </xf>
    <xf numFmtId="49" fontId="117" fillId="0" borderId="0" xfId="0" applyNumberFormat="1" applyFont="1" applyFill="1" applyBorder="1" applyAlignment="1">
      <alignment horizontal="left" wrapText="1" indent="3"/>
    </xf>
    <xf numFmtId="0" fontId="117" fillId="0" borderId="0" xfId="0" applyNumberFormat="1" applyFont="1" applyFill="1" applyBorder="1" applyAlignment="1">
      <alignment horizontal="left" wrapText="1" indent="1"/>
    </xf>
    <xf numFmtId="0" fontId="117" fillId="0" borderId="0" xfId="0" applyFont="1" applyFill="1" applyAlignment="1">
      <alignment horizontal="left" vertical="top" wrapText="1"/>
    </xf>
    <xf numFmtId="193" fontId="7" fillId="3" borderId="114" xfId="2" applyNumberFormat="1" applyFont="1" applyFill="1" applyBorder="1" applyAlignment="1" applyProtection="1">
      <alignment vertical="top" wrapText="1"/>
      <protection locked="0"/>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0" fillId="0" borderId="99" xfId="0" applyBorder="1"/>
    <xf numFmtId="0" fontId="0" fillId="36" borderId="99" xfId="0" applyFill="1" applyBorder="1"/>
    <xf numFmtId="0" fontId="131" fillId="0" borderId="99" xfId="21414" applyFont="1" applyFill="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7" xfId="0" applyFont="1" applyFill="1" applyBorder="1" applyAlignment="1">
      <alignment horizontal="left" vertical="center" wrapText="1"/>
    </xf>
    <xf numFmtId="0" fontId="132" fillId="0" borderId="137" xfId="0" applyFont="1" applyFill="1" applyBorder="1" applyAlignment="1">
      <alignment horizontal="left" vertical="center" wrapText="1"/>
    </xf>
    <xf numFmtId="0" fontId="0" fillId="0" borderId="99" xfId="0" applyBorder="1" applyAlignment="1">
      <alignment vertical="center"/>
    </xf>
    <xf numFmtId="0" fontId="0" fillId="36" borderId="99" xfId="0" applyFill="1" applyBorder="1" applyAlignment="1">
      <alignment vertical="center"/>
    </xf>
    <xf numFmtId="0" fontId="133" fillId="3"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xf>
    <xf numFmtId="0" fontId="132" fillId="3" borderId="138" xfId="0" applyFont="1" applyFill="1" applyBorder="1" applyAlignment="1">
      <alignment horizontal="left" vertical="center" wrapText="1"/>
    </xf>
    <xf numFmtId="0" fontId="133" fillId="0" borderId="137" xfId="0" applyFont="1" applyFill="1" applyBorder="1" applyAlignment="1">
      <alignment horizontal="left" vertical="center" wrapText="1" indent="1"/>
    </xf>
    <xf numFmtId="0" fontId="133" fillId="0" borderId="99" xfId="21414" applyFont="1" applyFill="1" applyBorder="1" applyAlignment="1">
      <alignment horizontal="left" vertical="center" wrapText="1" indent="1"/>
    </xf>
    <xf numFmtId="0" fontId="132" fillId="0" borderId="99" xfId="21414" applyFont="1" applyFill="1" applyBorder="1" applyAlignment="1">
      <alignment horizontal="left" vertical="center" wrapText="1"/>
    </xf>
    <xf numFmtId="0" fontId="134" fillId="0" borderId="99" xfId="21414" applyFont="1" applyFill="1" applyBorder="1" applyAlignment="1">
      <alignment horizontal="center" vertical="center" wrapText="1"/>
    </xf>
    <xf numFmtId="0" fontId="132" fillId="3" borderId="139" xfId="0" applyFont="1" applyFill="1" applyBorder="1" applyAlignment="1">
      <alignment horizontal="left" vertical="center" wrapText="1"/>
    </xf>
    <xf numFmtId="0" fontId="0" fillId="0" borderId="140" xfId="0" applyBorder="1"/>
    <xf numFmtId="0" fontId="0" fillId="36" borderId="140" xfId="0" applyFill="1" applyBorder="1"/>
    <xf numFmtId="0" fontId="131" fillId="3" borderId="140" xfId="21414" applyFont="1" applyFill="1" applyBorder="1" applyAlignment="1">
      <alignment horizontal="left" vertical="center" wrapText="1" indent="1"/>
    </xf>
    <xf numFmtId="0" fontId="131" fillId="3" borderId="137" xfId="0" applyFont="1" applyFill="1" applyBorder="1" applyAlignment="1">
      <alignment horizontal="left" vertical="center" wrapText="1" indent="1"/>
    </xf>
    <xf numFmtId="0" fontId="131" fillId="0" borderId="140" xfId="21414" applyFont="1" applyFill="1" applyBorder="1" applyAlignment="1">
      <alignment horizontal="left" vertical="center" wrapText="1" indent="1"/>
    </xf>
    <xf numFmtId="0" fontId="132" fillId="0" borderId="137" xfId="0" applyFont="1" applyBorder="1" applyAlignment="1">
      <alignment horizontal="left" vertical="center" wrapText="1"/>
    </xf>
    <xf numFmtId="0" fontId="131" fillId="0" borderId="137" xfId="0" applyFont="1" applyBorder="1" applyAlignment="1">
      <alignment horizontal="left" vertical="center" wrapText="1" indent="1"/>
    </xf>
    <xf numFmtId="0" fontId="131" fillId="0" borderId="138" xfId="0" applyFont="1" applyBorder="1" applyAlignment="1">
      <alignment horizontal="left" vertical="center" wrapText="1" indent="1"/>
    </xf>
    <xf numFmtId="0" fontId="132" fillId="0" borderId="140" xfId="21414" applyFont="1" applyFill="1" applyBorder="1" applyAlignment="1">
      <alignment horizontal="left" vertical="center" wrapText="1"/>
    </xf>
    <xf numFmtId="0" fontId="132" fillId="3" borderId="140" xfId="21414" applyFont="1" applyFill="1" applyBorder="1" applyAlignment="1">
      <alignment horizontal="left" vertical="center" wrapText="1"/>
    </xf>
    <xf numFmtId="0" fontId="134" fillId="0" borderId="140" xfId="21414" applyFont="1" applyFill="1" applyBorder="1" applyAlignment="1">
      <alignment horizontal="center" vertical="center" wrapText="1"/>
    </xf>
    <xf numFmtId="0" fontId="132" fillId="0" borderId="140" xfId="21414" applyFont="1" applyBorder="1" applyAlignment="1">
      <alignment horizontal="left" vertical="center" wrapText="1"/>
    </xf>
    <xf numFmtId="0" fontId="131" fillId="0" borderId="137" xfId="0" applyFont="1" applyFill="1" applyBorder="1" applyAlignment="1">
      <alignment horizontal="left" vertical="center" wrapText="1" indent="1"/>
    </xf>
    <xf numFmtId="0" fontId="135" fillId="0" borderId="140" xfId="0" applyFont="1" applyBorder="1" applyAlignment="1">
      <alignment horizontal="left"/>
    </xf>
    <xf numFmtId="0" fontId="132" fillId="0" borderId="140" xfId="0" applyFont="1" applyFill="1" applyBorder="1" applyAlignment="1">
      <alignment horizontal="left" vertical="center" wrapText="1"/>
    </xf>
    <xf numFmtId="0" fontId="0" fillId="0" borderId="0" xfId="0" applyAlignment="1">
      <alignment horizontal="left" vertical="center"/>
    </xf>
    <xf numFmtId="0" fontId="9" fillId="0" borderId="140" xfId="0" applyFont="1" applyFill="1" applyBorder="1" applyAlignment="1" applyProtection="1">
      <alignment horizontal="center" vertical="center" wrapText="1"/>
    </xf>
    <xf numFmtId="0" fontId="132" fillId="0" borderId="145" xfId="0" applyFont="1" applyFill="1" applyBorder="1" applyAlignment="1">
      <alignment horizontal="justify" vertical="center" wrapText="1"/>
    </xf>
    <xf numFmtId="0" fontId="131" fillId="0" borderId="139" xfId="0" applyFont="1" applyFill="1" applyBorder="1" applyAlignment="1">
      <alignment horizontal="left" vertical="center" wrapText="1" indent="1"/>
    </xf>
    <xf numFmtId="0" fontId="131" fillId="0" borderId="138" xfId="0" applyFont="1" applyFill="1" applyBorder="1" applyAlignment="1">
      <alignment horizontal="left" vertical="center" wrapText="1" indent="1"/>
    </xf>
    <xf numFmtId="0" fontId="132" fillId="0" borderId="137" xfId="0" applyFont="1" applyFill="1" applyBorder="1" applyAlignment="1">
      <alignment horizontal="justify" vertical="center" wrapText="1"/>
    </xf>
    <xf numFmtId="0" fontId="130" fillId="0" borderId="137" xfId="0" applyFont="1" applyFill="1" applyBorder="1" applyAlignment="1">
      <alignment horizontal="justify" vertical="center" wrapText="1"/>
    </xf>
    <xf numFmtId="0" fontId="132" fillId="3" borderId="137" xfId="0" applyFont="1" applyFill="1" applyBorder="1" applyAlignment="1">
      <alignment horizontal="justify" vertical="center" wrapText="1"/>
    </xf>
    <xf numFmtId="0" fontId="132" fillId="0" borderId="138" xfId="0" applyFont="1" applyFill="1" applyBorder="1" applyAlignment="1">
      <alignment horizontal="justify" vertical="center" wrapText="1"/>
    </xf>
    <xf numFmtId="0" fontId="132" fillId="0" borderId="139" xfId="0" applyFont="1" applyFill="1" applyBorder="1" applyAlignment="1">
      <alignment horizontal="justify" vertical="center" wrapText="1"/>
    </xf>
    <xf numFmtId="0" fontId="132" fillId="0" borderId="140" xfId="21414" applyFont="1" applyFill="1" applyBorder="1" applyAlignment="1">
      <alignment horizontal="justify" vertical="center" wrapText="1"/>
    </xf>
    <xf numFmtId="0" fontId="133" fillId="0" borderId="131" xfId="0" applyFont="1" applyFill="1" applyBorder="1" applyAlignment="1">
      <alignment horizontal="left" vertical="center" wrapText="1" indent="1"/>
    </xf>
    <xf numFmtId="0" fontId="130" fillId="0" borderId="137" xfId="0" applyFont="1" applyFill="1" applyBorder="1" applyAlignment="1">
      <alignment vertical="center" wrapText="1"/>
    </xf>
    <xf numFmtId="0" fontId="0" fillId="0" borderId="140" xfId="0" applyBorder="1" applyProtection="1"/>
    <xf numFmtId="0" fontId="132" fillId="0" borderId="137" xfId="0" applyFont="1" applyFill="1" applyBorder="1" applyAlignment="1">
      <alignment vertical="center" wrapText="1"/>
    </xf>
    <xf numFmtId="0" fontId="132" fillId="0" borderId="140" xfId="21414" applyFont="1" applyFill="1" applyBorder="1" applyAlignment="1">
      <alignment vertical="center" wrapText="1"/>
    </xf>
    <xf numFmtId="0" fontId="9" fillId="0" borderId="114" xfId="0" applyFont="1" applyFill="1" applyBorder="1" applyAlignment="1" applyProtection="1">
      <alignment horizontal="center" vertical="center" wrapText="1"/>
    </xf>
    <xf numFmtId="0" fontId="0" fillId="0" borderId="140" xfId="0" applyBorder="1" applyAlignment="1">
      <alignment horizontal="center"/>
    </xf>
    <xf numFmtId="0" fontId="15" fillId="83" borderId="140" xfId="0" applyNumberFormat="1" applyFont="1" applyFill="1" applyBorder="1" applyAlignment="1">
      <alignment vertical="center" wrapText="1"/>
    </xf>
    <xf numFmtId="193" fontId="9" fillId="0" borderId="140" xfId="0" applyNumberFormat="1" applyFont="1" applyFill="1" applyBorder="1" applyAlignment="1" applyProtection="1">
      <alignment horizontal="right"/>
    </xf>
    <xf numFmtId="193" fontId="9" fillId="36" borderId="140" xfId="0" applyNumberFormat="1" applyFont="1" applyFill="1" applyBorder="1" applyAlignment="1" applyProtection="1">
      <alignment horizontal="right"/>
    </xf>
    <xf numFmtId="193" fontId="9" fillId="36" borderId="114" xfId="0" applyNumberFormat="1" applyFont="1" applyFill="1" applyBorder="1" applyAlignment="1" applyProtection="1">
      <alignment horizontal="right"/>
    </xf>
    <xf numFmtId="0" fontId="15" fillId="0" borderId="140" xfId="0" applyNumberFormat="1" applyFont="1" applyFill="1" applyBorder="1" applyAlignment="1">
      <alignment vertical="center" wrapText="1"/>
    </xf>
    <xf numFmtId="0" fontId="7" fillId="0" borderId="140" xfId="0" applyNumberFormat="1" applyFont="1" applyFill="1" applyBorder="1" applyAlignment="1">
      <alignment horizontal="left" vertical="center" wrapText="1" indent="1"/>
    </xf>
    <xf numFmtId="0" fontId="3" fillId="0" borderId="140" xfId="0" applyFont="1" applyBorder="1" applyAlignment="1">
      <alignment vertical="center"/>
    </xf>
    <xf numFmtId="0" fontId="136" fillId="0" borderId="140" xfId="0" applyFont="1" applyFill="1" applyBorder="1" applyAlignment="1" applyProtection="1">
      <alignment horizontal="left" vertical="center" indent="1"/>
      <protection locked="0"/>
    </xf>
    <xf numFmtId="0" fontId="137" fillId="0" borderId="140" xfId="0" applyFont="1" applyFill="1" applyBorder="1" applyAlignment="1" applyProtection="1">
      <alignment horizontal="left" vertical="center" indent="3"/>
      <protection locked="0"/>
    </xf>
    <xf numFmtId="0" fontId="138" fillId="0" borderId="140" xfId="0" applyFont="1" applyFill="1" applyBorder="1" applyAlignment="1" applyProtection="1">
      <alignment horizontal="left" vertical="center" indent="3"/>
      <protection locked="0"/>
    </xf>
    <xf numFmtId="0" fontId="3" fillId="0" borderId="140" xfId="0" applyFont="1" applyFill="1" applyBorder="1" applyAlignment="1">
      <alignment vertical="center"/>
    </xf>
    <xf numFmtId="0" fontId="3" fillId="0" borderId="140"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49" fontId="106" fillId="0" borderId="140" xfId="0" applyNumberFormat="1" applyFont="1" applyFill="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43" fontId="4" fillId="0" borderId="140" xfId="7" applyFont="1" applyBorder="1" applyAlignment="1">
      <alignment vertical="center"/>
    </xf>
    <xf numFmtId="0" fontId="0" fillId="0" borderId="144" xfId="0" applyBorder="1" applyAlignment="1">
      <alignment horizontal="center"/>
    </xf>
    <xf numFmtId="0" fontId="131" fillId="0" borderId="144" xfId="21414" applyFont="1" applyFill="1" applyBorder="1" applyAlignment="1">
      <alignment horizontal="left" vertical="center" wrapText="1" indent="1"/>
    </xf>
    <xf numFmtId="0" fontId="131" fillId="3" borderId="140" xfId="0" applyFont="1" applyFill="1" applyBorder="1" applyAlignment="1">
      <alignment horizontal="left" vertical="center" wrapText="1" indent="1"/>
    </xf>
    <xf numFmtId="167" fontId="23" fillId="0" borderId="140" xfId="0" applyNumberFormat="1" applyFont="1" applyBorder="1" applyAlignment="1">
      <alignment horizontal="center"/>
    </xf>
    <xf numFmtId="0" fontId="132" fillId="0" borderId="140" xfId="0" applyFont="1" applyBorder="1" applyAlignment="1">
      <alignment horizontal="left" vertical="center" wrapText="1"/>
    </xf>
    <xf numFmtId="0" fontId="23" fillId="0" borderId="140" xfId="0" applyFont="1" applyBorder="1"/>
    <xf numFmtId="0" fontId="131" fillId="0" borderId="140" xfId="0" applyFont="1" applyBorder="1" applyAlignment="1">
      <alignment horizontal="left" vertical="center" wrapText="1" indent="1"/>
    </xf>
    <xf numFmtId="0" fontId="131" fillId="0" borderId="140" xfId="0" applyFont="1" applyFill="1" applyBorder="1" applyAlignment="1">
      <alignment horizontal="left" vertical="center" wrapText="1" indent="1"/>
    </xf>
    <xf numFmtId="0" fontId="133" fillId="3" borderId="140" xfId="0" applyFont="1" applyFill="1" applyBorder="1" applyAlignment="1">
      <alignment horizontal="left" vertical="center" wrapText="1" indent="1"/>
    </xf>
    <xf numFmtId="0" fontId="133" fillId="0" borderId="140" xfId="0" applyFont="1" applyFill="1" applyBorder="1" applyAlignment="1">
      <alignment horizontal="left" vertical="center" wrapText="1" indent="1"/>
    </xf>
    <xf numFmtId="167" fontId="23" fillId="0" borderId="140" xfId="0" applyNumberFormat="1" applyFont="1" applyFill="1" applyBorder="1" applyAlignment="1">
      <alignment horizontal="center"/>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193" fontId="23" fillId="0" borderId="12" xfId="0" applyNumberFormat="1" applyFont="1" applyBorder="1" applyAlignment="1">
      <alignment horizontal="center" vertical="center"/>
    </xf>
    <xf numFmtId="193" fontId="19" fillId="0" borderId="12" xfId="0" applyNumberFormat="1" applyFont="1" applyBorder="1" applyAlignment="1">
      <alignment horizontal="center" vertical="center"/>
    </xf>
    <xf numFmtId="193" fontId="23" fillId="0" borderId="12" xfId="0" applyNumberFormat="1" applyFont="1" applyFill="1" applyBorder="1" applyAlignment="1">
      <alignment horizontal="center" vertical="center"/>
    </xf>
    <xf numFmtId="193" fontId="23" fillId="0" borderId="13" xfId="0" applyNumberFormat="1" applyFont="1" applyBorder="1" applyAlignment="1">
      <alignment horizontal="center" vertical="center"/>
    </xf>
    <xf numFmtId="193" fontId="22" fillId="0" borderId="14" xfId="0" applyNumberFormat="1" applyFont="1" applyFill="1" applyBorder="1" applyAlignment="1">
      <alignment horizontal="center" vertical="center"/>
    </xf>
    <xf numFmtId="193" fontId="23" fillId="0" borderId="140" xfId="0" applyNumberFormat="1" applyFont="1" applyBorder="1" applyAlignment="1">
      <alignment horizontal="center" vertical="center"/>
    </xf>
    <xf numFmtId="0" fontId="23" fillId="0" borderId="140" xfId="0" applyFont="1" applyBorder="1" applyAlignment="1">
      <alignment horizontal="center"/>
    </xf>
    <xf numFmtId="0" fontId="23" fillId="0" borderId="140" xfId="0" applyFont="1" applyBorder="1" applyAlignment="1">
      <alignment horizontal="center" vertical="center"/>
    </xf>
    <xf numFmtId="193" fontId="22" fillId="0" borderId="30" xfId="0" applyNumberFormat="1" applyFont="1" applyBorder="1" applyAlignment="1">
      <alignment horizontal="center" vertical="center"/>
    </xf>
    <xf numFmtId="193" fontId="104" fillId="0" borderId="12" xfId="0" applyNumberFormat="1" applyFont="1" applyBorder="1" applyAlignment="1">
      <alignment horizontal="center" vertical="center"/>
    </xf>
    <xf numFmtId="193" fontId="22" fillId="0" borderId="12" xfId="0" applyNumberFormat="1" applyFont="1" applyBorder="1" applyAlignment="1">
      <alignment horizontal="center" vertical="center"/>
    </xf>
    <xf numFmtId="193" fontId="22" fillId="0" borderId="15" xfId="0" applyNumberFormat="1" applyFont="1" applyBorder="1" applyAlignment="1">
      <alignment horizontal="center" vertical="center"/>
    </xf>
    <xf numFmtId="193" fontId="22" fillId="0" borderId="13" xfId="0" applyNumberFormat="1" applyFont="1" applyBorder="1" applyAlignment="1">
      <alignment horizontal="center" vertical="center"/>
    </xf>
    <xf numFmtId="193" fontId="22" fillId="0" borderId="140" xfId="0" applyNumberFormat="1" applyFont="1" applyFill="1" applyBorder="1" applyAlignment="1">
      <alignment horizontal="center" vertical="center"/>
    </xf>
    <xf numFmtId="0" fontId="22" fillId="0" borderId="140" xfId="0" applyFont="1" applyBorder="1" applyAlignment="1">
      <alignment horizontal="center"/>
    </xf>
    <xf numFmtId="0" fontId="22" fillId="0" borderId="140" xfId="0" applyFont="1" applyBorder="1" applyAlignment="1">
      <alignment horizontal="center" vertical="center"/>
    </xf>
    <xf numFmtId="0" fontId="120" fillId="0" borderId="140" xfId="0" applyFont="1" applyBorder="1"/>
    <xf numFmtId="49" fontId="122" fillId="0" borderId="140" xfId="5" applyNumberFormat="1" applyFont="1" applyFill="1" applyBorder="1" applyAlignment="1" applyProtection="1">
      <alignment horizontal="right" vertical="center"/>
      <protection locked="0"/>
    </xf>
    <xf numFmtId="0" fontId="121" fillId="3" borderId="140" xfId="13" applyFont="1" applyFill="1" applyBorder="1" applyAlignment="1" applyProtection="1">
      <alignment horizontal="left" vertical="center" wrapText="1"/>
      <protection locked="0"/>
    </xf>
    <xf numFmtId="49" fontId="121" fillId="3" borderId="140" xfId="5" applyNumberFormat="1" applyFont="1" applyFill="1" applyBorder="1" applyAlignment="1" applyProtection="1">
      <alignment horizontal="right" vertical="center"/>
      <protection locked="0"/>
    </xf>
    <xf numFmtId="0" fontId="121" fillId="0" borderId="140" xfId="13" applyFont="1" applyFill="1" applyBorder="1" applyAlignment="1" applyProtection="1">
      <alignment horizontal="left" vertical="center" wrapText="1"/>
      <protection locked="0"/>
    </xf>
    <xf numFmtId="49" fontId="121" fillId="0" borderId="140" xfId="5" applyNumberFormat="1" applyFont="1" applyFill="1" applyBorder="1" applyAlignment="1" applyProtection="1">
      <alignment horizontal="right" vertical="center"/>
      <protection locked="0"/>
    </xf>
    <xf numFmtId="0" fontId="123" fillId="0" borderId="140" xfId="13" applyFont="1" applyFill="1" applyBorder="1" applyAlignment="1" applyProtection="1">
      <alignment horizontal="left" vertical="center" wrapText="1"/>
      <protection locked="0"/>
    </xf>
    <xf numFmtId="0" fontId="120" fillId="0" borderId="140" xfId="0" applyFont="1" applyBorder="1" applyAlignment="1">
      <alignment horizontal="center" vertical="center" wrapText="1"/>
    </xf>
    <xf numFmtId="0" fontId="120" fillId="0" borderId="140" xfId="0" applyFont="1" applyFill="1" applyBorder="1" applyAlignment="1">
      <alignment horizontal="center" vertical="center" wrapText="1"/>
    </xf>
    <xf numFmtId="166" fontId="116" fillId="36" borderId="148" xfId="21413" applyFont="1" applyFill="1" applyBorder="1"/>
    <xf numFmtId="0" fontId="116" fillId="0" borderId="148" xfId="0" applyFont="1" applyBorder="1"/>
    <xf numFmtId="0" fontId="116" fillId="0" borderId="148" xfId="0" applyFont="1" applyFill="1" applyBorder="1"/>
    <xf numFmtId="0" fontId="116" fillId="0" borderId="148" xfId="0" applyFont="1" applyBorder="1" applyAlignment="1">
      <alignment horizontal="left" indent="8"/>
    </xf>
    <xf numFmtId="0" fontId="116" fillId="0" borderId="148" xfId="0" applyFont="1" applyBorder="1" applyAlignment="1">
      <alignment wrapText="1"/>
    </xf>
    <xf numFmtId="0" fontId="119" fillId="0" borderId="148" xfId="0" applyFont="1" applyBorder="1"/>
    <xf numFmtId="49" fontId="122" fillId="0" borderId="148" xfId="5" applyNumberFormat="1" applyFont="1" applyFill="1" applyBorder="1" applyAlignment="1" applyProtection="1">
      <alignment horizontal="right" vertical="center" wrapText="1"/>
      <protection locked="0"/>
    </xf>
    <xf numFmtId="49" fontId="121" fillId="3" borderId="148" xfId="5" applyNumberFormat="1" applyFont="1" applyFill="1" applyBorder="1" applyAlignment="1" applyProtection="1">
      <alignment horizontal="right" vertical="center" wrapText="1"/>
      <protection locked="0"/>
    </xf>
    <xf numFmtId="49" fontId="121" fillId="0" borderId="148" xfId="5" applyNumberFormat="1" applyFont="1" applyFill="1" applyBorder="1" applyAlignment="1" applyProtection="1">
      <alignment horizontal="right" vertical="center" wrapText="1"/>
      <protection locked="0"/>
    </xf>
    <xf numFmtId="0" fontId="116" fillId="0" borderId="148" xfId="0" applyFont="1" applyBorder="1" applyAlignment="1">
      <alignment horizontal="center" vertical="center" wrapText="1"/>
    </xf>
    <xf numFmtId="0" fontId="116" fillId="0" borderId="149" xfId="0" applyFont="1" applyFill="1" applyBorder="1" applyAlignment="1">
      <alignment horizontal="center" vertical="center" wrapText="1"/>
    </xf>
    <xf numFmtId="0" fontId="116" fillId="0" borderId="148"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9" fillId="0" borderId="148" xfId="0" applyFont="1" applyFill="1" applyBorder="1"/>
    <xf numFmtId="0" fontId="116" fillId="0" borderId="148" xfId="0" applyNumberFormat="1" applyFont="1" applyFill="1" applyBorder="1" applyAlignment="1">
      <alignment horizontal="left" vertical="center" wrapText="1"/>
    </xf>
    <xf numFmtId="0" fontId="120" fillId="0" borderId="148" xfId="0" applyFont="1" applyBorder="1"/>
    <xf numFmtId="0" fontId="119" fillId="0" borderId="148" xfId="0" applyFont="1" applyFill="1" applyBorder="1" applyAlignment="1">
      <alignment horizontal="left" wrapText="1" indent="1"/>
    </xf>
    <xf numFmtId="0" fontId="119" fillId="0" borderId="148" xfId="0" applyFont="1" applyFill="1" applyBorder="1" applyAlignment="1">
      <alignment horizontal="left" vertical="center" indent="1"/>
    </xf>
    <xf numFmtId="0" fontId="117" fillId="0" borderId="148" xfId="0" applyFont="1" applyBorder="1"/>
    <xf numFmtId="0" fontId="116" fillId="0" borderId="148" xfId="0" applyFont="1" applyFill="1" applyBorder="1" applyAlignment="1">
      <alignment horizontal="left" wrapText="1" indent="1"/>
    </xf>
    <xf numFmtId="0" fontId="116" fillId="0" borderId="148" xfId="0" applyFont="1" applyFill="1" applyBorder="1" applyAlignment="1">
      <alignment horizontal="left" indent="1"/>
    </xf>
    <xf numFmtId="0" fontId="116" fillId="0" borderId="148" xfId="0" applyFont="1" applyFill="1" applyBorder="1" applyAlignment="1">
      <alignment horizontal="left" wrapText="1" indent="4"/>
    </xf>
    <xf numFmtId="0" fontId="116" fillId="0" borderId="148" xfId="0" applyNumberFormat="1" applyFont="1" applyFill="1" applyBorder="1" applyAlignment="1">
      <alignment horizontal="left" indent="3"/>
    </xf>
    <xf numFmtId="0" fontId="119" fillId="0" borderId="148" xfId="0" applyFont="1" applyFill="1" applyBorder="1" applyAlignment="1">
      <alignment horizontal="left" indent="1"/>
    </xf>
    <xf numFmtId="0" fontId="120" fillId="0" borderId="148" xfId="0" applyFont="1" applyFill="1" applyBorder="1" applyAlignment="1">
      <alignment horizontal="center" vertical="center" wrapText="1"/>
    </xf>
    <xf numFmtId="0" fontId="116" fillId="80" borderId="148" xfId="0" applyFont="1" applyFill="1" applyBorder="1"/>
    <xf numFmtId="0" fontId="119" fillId="0" borderId="7" xfId="0" applyFont="1" applyBorder="1"/>
    <xf numFmtId="0" fontId="116" fillId="0" borderId="148" xfId="0" applyFont="1" applyFill="1" applyBorder="1" applyAlignment="1">
      <alignment horizontal="left" wrapText="1" indent="2"/>
    </xf>
    <xf numFmtId="0" fontId="116" fillId="0" borderId="148" xfId="0" applyFont="1" applyFill="1" applyBorder="1" applyAlignment="1">
      <alignment horizontal="left" wrapText="1"/>
    </xf>
    <xf numFmtId="0" fontId="116" fillId="0" borderId="0" xfId="0" applyFont="1" applyBorder="1"/>
    <xf numFmtId="0" fontId="119" fillId="84" borderId="148" xfId="0" applyFont="1" applyFill="1" applyBorder="1"/>
    <xf numFmtId="0" fontId="116" fillId="0" borderId="148" xfId="0" applyFont="1" applyBorder="1" applyAlignment="1">
      <alignment horizontal="left" indent="1"/>
    </xf>
    <xf numFmtId="0" fontId="116" fillId="0" borderId="148" xfId="0" applyFont="1" applyBorder="1" applyAlignment="1">
      <alignment horizontal="center"/>
    </xf>
    <xf numFmtId="0" fontId="116" fillId="0" borderId="0" xfId="0" applyFont="1" applyBorder="1" applyAlignment="1">
      <alignment horizontal="center" vertical="center"/>
    </xf>
    <xf numFmtId="0" fontId="116" fillId="0" borderId="148" xfId="0" applyFont="1" applyFill="1" applyBorder="1" applyAlignment="1">
      <alignment horizontal="center" vertical="center" wrapText="1"/>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6" fillId="0" borderId="150"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0" xfId="0" applyFont="1" applyFill="1"/>
    <xf numFmtId="0" fontId="116" fillId="0" borderId="154" xfId="0" applyFont="1" applyFill="1" applyBorder="1"/>
    <xf numFmtId="0" fontId="116" fillId="0" borderId="155" xfId="0" applyFont="1" applyFill="1" applyBorder="1"/>
    <xf numFmtId="49" fontId="116" fillId="0" borderId="156" xfId="0" applyNumberFormat="1" applyFont="1" applyFill="1" applyBorder="1" applyAlignment="1">
      <alignment horizontal="left" wrapText="1" indent="1"/>
    </xf>
    <xf numFmtId="49" fontId="116" fillId="0" borderId="154" xfId="0" applyNumberFormat="1" applyFont="1" applyFill="1" applyBorder="1" applyAlignment="1">
      <alignment horizontal="left" wrapText="1" indent="1"/>
    </xf>
    <xf numFmtId="0" fontId="116" fillId="0" borderId="156" xfId="0" applyNumberFormat="1" applyFont="1" applyFill="1" applyBorder="1" applyAlignment="1">
      <alignment horizontal="left" wrapText="1" indent="1"/>
    </xf>
    <xf numFmtId="0" fontId="116" fillId="0" borderId="157" xfId="0" applyFont="1" applyFill="1" applyBorder="1"/>
    <xf numFmtId="49" fontId="116" fillId="0" borderId="158" xfId="0" applyNumberFormat="1" applyFont="1" applyFill="1" applyBorder="1" applyAlignment="1">
      <alignment horizontal="left" wrapText="1" indent="1"/>
    </xf>
    <xf numFmtId="49" fontId="116" fillId="0" borderId="157" xfId="0" applyNumberFormat="1" applyFont="1" applyFill="1" applyBorder="1" applyAlignment="1">
      <alignment horizontal="left" wrapText="1" indent="1"/>
    </xf>
    <xf numFmtId="0" fontId="116" fillId="0" borderId="158" xfId="0" applyNumberFormat="1" applyFont="1" applyFill="1" applyBorder="1" applyAlignment="1">
      <alignment horizontal="left" wrapText="1" indent="1"/>
    </xf>
    <xf numFmtId="49" fontId="116" fillId="0" borderId="158" xfId="0" applyNumberFormat="1" applyFont="1" applyFill="1" applyBorder="1" applyAlignment="1">
      <alignment horizontal="left" wrapText="1" indent="3"/>
    </xf>
    <xf numFmtId="49" fontId="116" fillId="0" borderId="157" xfId="0" applyNumberFormat="1" applyFont="1" applyFill="1" applyBorder="1" applyAlignment="1">
      <alignment horizontal="left" wrapText="1" indent="3"/>
    </xf>
    <xf numFmtId="49" fontId="116" fillId="0" borderId="158" xfId="0" applyNumberFormat="1" applyFont="1" applyFill="1" applyBorder="1" applyAlignment="1">
      <alignment horizontal="left" wrapText="1" indent="2"/>
    </xf>
    <xf numFmtId="49" fontId="116" fillId="0" borderId="157" xfId="0" applyNumberFormat="1" applyFont="1" applyFill="1" applyBorder="1" applyAlignment="1">
      <alignment horizontal="left" wrapText="1" indent="2"/>
    </xf>
    <xf numFmtId="49" fontId="116" fillId="0" borderId="158" xfId="0" applyNumberFormat="1" applyFont="1" applyBorder="1" applyAlignment="1">
      <alignment horizontal="left" wrapText="1" indent="2"/>
    </xf>
    <xf numFmtId="49" fontId="116" fillId="0" borderId="158" xfId="0" applyNumberFormat="1" applyFont="1" applyFill="1" applyBorder="1" applyAlignment="1">
      <alignment horizontal="left" vertical="top" wrapText="1" indent="2"/>
    </xf>
    <xf numFmtId="49" fontId="116" fillId="0" borderId="157" xfId="0" applyNumberFormat="1" applyFont="1" applyFill="1" applyBorder="1" applyAlignment="1">
      <alignment horizontal="left" vertical="top" wrapText="1" indent="2"/>
    </xf>
    <xf numFmtId="0" fontId="116" fillId="81" borderId="157" xfId="0" applyFont="1" applyFill="1" applyBorder="1"/>
    <xf numFmtId="0" fontId="116" fillId="81" borderId="148" xfId="0" applyFont="1" applyFill="1" applyBorder="1"/>
    <xf numFmtId="0" fontId="116" fillId="81" borderId="158" xfId="0" applyFont="1" applyFill="1" applyBorder="1"/>
    <xf numFmtId="49" fontId="116" fillId="0" borderId="157" xfId="0" applyNumberFormat="1" applyFont="1" applyFill="1" applyBorder="1" applyAlignment="1">
      <alignment horizontal="left" indent="1"/>
    </xf>
    <xf numFmtId="0" fontId="116" fillId="0" borderId="158" xfId="0" applyNumberFormat="1" applyFont="1" applyBorder="1" applyAlignment="1">
      <alignment horizontal="left" indent="1"/>
    </xf>
    <xf numFmtId="0" fontId="116" fillId="0" borderId="157" xfId="0" applyFont="1" applyBorder="1"/>
    <xf numFmtId="49" fontId="116" fillId="0" borderId="158" xfId="0" applyNumberFormat="1" applyFont="1" applyFill="1" applyBorder="1" applyAlignment="1">
      <alignment horizontal="left" indent="1"/>
    </xf>
    <xf numFmtId="49" fontId="116" fillId="0" borderId="158" xfId="0" applyNumberFormat="1" applyFont="1" applyBorder="1" applyAlignment="1">
      <alignment horizontal="left" indent="1"/>
    </xf>
    <xf numFmtId="49" fontId="116" fillId="0" borderId="158" xfId="0" applyNumberFormat="1" applyFont="1" applyFill="1" applyBorder="1" applyAlignment="1">
      <alignment horizontal="left" indent="3"/>
    </xf>
    <xf numFmtId="49" fontId="116" fillId="0" borderId="157" xfId="0" applyNumberFormat="1" applyFont="1" applyFill="1" applyBorder="1" applyAlignment="1">
      <alignment horizontal="left" indent="3"/>
    </xf>
    <xf numFmtId="49" fontId="116" fillId="0" borderId="158" xfId="0" applyNumberFormat="1" applyFont="1" applyBorder="1" applyAlignment="1">
      <alignment horizontal="left" indent="3"/>
    </xf>
    <xf numFmtId="0" fontId="116" fillId="0" borderId="158" xfId="0" applyFont="1" applyBorder="1" applyAlignment="1">
      <alignment horizontal="left" indent="2"/>
    </xf>
    <xf numFmtId="0" fontId="116" fillId="0" borderId="157" xfId="0" applyFont="1" applyBorder="1" applyAlignment="1">
      <alignment horizontal="left" indent="2"/>
    </xf>
    <xf numFmtId="0" fontId="116" fillId="0" borderId="158" xfId="0" applyFont="1" applyBorder="1" applyAlignment="1">
      <alignment horizontal="left" indent="1"/>
    </xf>
    <xf numFmtId="0" fontId="116" fillId="0" borderId="157" xfId="0" applyFont="1" applyBorder="1" applyAlignment="1">
      <alignment horizontal="left" indent="1"/>
    </xf>
    <xf numFmtId="0" fontId="119" fillId="0" borderId="69" xfId="0" applyFont="1" applyBorder="1"/>
    <xf numFmtId="0" fontId="119" fillId="0" borderId="64" xfId="0" applyFont="1" applyBorder="1"/>
    <xf numFmtId="0" fontId="116" fillId="0" borderId="69" xfId="0" applyFont="1" applyBorder="1"/>
    <xf numFmtId="0" fontId="116" fillId="0" borderId="0" xfId="0" applyFont="1" applyBorder="1" applyAlignment="1">
      <alignment wrapText="1"/>
    </xf>
    <xf numFmtId="0" fontId="116" fillId="0" borderId="0" xfId="0" applyFont="1" applyAlignment="1">
      <alignment horizontal="center" vertical="center"/>
    </xf>
    <xf numFmtId="0" fontId="116" fillId="0" borderId="0" xfId="0" applyFont="1" applyBorder="1" applyAlignment="1">
      <alignment horizontal="left"/>
    </xf>
    <xf numFmtId="0" fontId="119" fillId="0" borderId="148" xfId="0" applyNumberFormat="1" applyFont="1" applyFill="1" applyBorder="1" applyAlignment="1">
      <alignment horizontal="left" vertical="center" wrapText="1"/>
    </xf>
    <xf numFmtId="0" fontId="116" fillId="0" borderId="148" xfId="0" applyFont="1" applyBorder="1" applyAlignment="1">
      <alignment horizontal="center" vertical="center" textRotation="90" wrapText="1"/>
    </xf>
    <xf numFmtId="0" fontId="116" fillId="0" borderId="7" xfId="0" applyFont="1" applyFill="1" applyBorder="1" applyAlignment="1">
      <alignment horizontal="center" vertical="center" wrapText="1"/>
    </xf>
    <xf numFmtId="0" fontId="9" fillId="0" borderId="0" xfId="0" applyFont="1" applyFill="1" applyBorder="1" applyAlignment="1">
      <alignment wrapText="1"/>
    </xf>
    <xf numFmtId="0" fontId="121" fillId="0" borderId="148" xfId="0" applyFont="1" applyBorder="1"/>
    <xf numFmtId="0" fontId="119" fillId="0" borderId="148"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5" xfId="0" applyNumberFormat="1" applyFont="1" applyFill="1" applyBorder="1" applyAlignment="1">
      <alignment horizontal="left" vertical="center" wrapText="1" indent="1" readingOrder="1"/>
    </xf>
    <xf numFmtId="0" fontId="121" fillId="0" borderId="148" xfId="0" applyFont="1" applyBorder="1" applyAlignment="1">
      <alignment horizontal="left" indent="3"/>
    </xf>
    <xf numFmtId="0" fontId="119" fillId="0" borderId="148" xfId="0" applyNumberFormat="1" applyFont="1" applyFill="1" applyBorder="1" applyAlignment="1">
      <alignment vertical="center" wrapText="1" readingOrder="1"/>
    </xf>
    <xf numFmtId="0" fontId="121" fillId="0" borderId="148" xfId="0" applyFont="1" applyFill="1" applyBorder="1" applyAlignment="1">
      <alignment horizontal="left" indent="2"/>
    </xf>
    <xf numFmtId="0" fontId="121" fillId="0" borderId="149" xfId="0" applyFont="1" applyBorder="1"/>
    <xf numFmtId="0" fontId="116" fillId="0" borderId="136" xfId="0" applyNumberFormat="1" applyFont="1" applyFill="1" applyBorder="1" applyAlignment="1">
      <alignment vertical="center" wrapText="1" readingOrder="1"/>
    </xf>
    <xf numFmtId="0" fontId="121" fillId="0" borderId="149" xfId="0" applyFont="1" applyBorder="1" applyAlignment="1">
      <alignment horizontal="left" indent="2"/>
    </xf>
    <xf numFmtId="0" fontId="116" fillId="0" borderId="135" xfId="0" applyNumberFormat="1" applyFont="1" applyFill="1" applyBorder="1" applyAlignment="1">
      <alignment vertical="center" wrapText="1" readingOrder="1"/>
    </xf>
    <xf numFmtId="0" fontId="121" fillId="0" borderId="148" xfId="0" applyFont="1" applyBorder="1" applyAlignment="1">
      <alignment horizontal="left" indent="2"/>
    </xf>
    <xf numFmtId="0" fontId="116" fillId="0" borderId="134" xfId="0" applyNumberFormat="1" applyFont="1" applyFill="1" applyBorder="1" applyAlignment="1">
      <alignment vertical="center" wrapText="1" readingOrder="1"/>
    </xf>
    <xf numFmtId="0" fontId="139" fillId="0" borderId="7" xfId="0" applyFont="1" applyBorder="1"/>
    <xf numFmtId="0" fontId="106" fillId="0" borderId="148" xfId="0" applyFont="1" applyFill="1" applyBorder="1" applyAlignment="1">
      <alignment vertical="center" wrapText="1"/>
    </xf>
    <xf numFmtId="0" fontId="106" fillId="0" borderId="148" xfId="0" applyFont="1" applyBorder="1" applyAlignment="1">
      <alignment horizontal="left" vertical="center" wrapText="1"/>
    </xf>
    <xf numFmtId="0" fontId="106" fillId="0" borderId="148" xfId="0" applyFont="1" applyBorder="1" applyAlignment="1">
      <alignment horizontal="left" indent="2"/>
    </xf>
    <xf numFmtId="0" fontId="106" fillId="0" borderId="148" xfId="0" applyNumberFormat="1" applyFont="1" applyFill="1" applyBorder="1" applyAlignment="1">
      <alignment vertical="center" wrapText="1"/>
    </xf>
    <xf numFmtId="0" fontId="106" fillId="0" borderId="148" xfId="0" applyNumberFormat="1" applyFont="1" applyFill="1" applyBorder="1" applyAlignment="1">
      <alignment horizontal="left" vertical="center" indent="1"/>
    </xf>
    <xf numFmtId="0" fontId="106" fillId="0" borderId="148" xfId="0" applyNumberFormat="1" applyFont="1" applyFill="1" applyBorder="1" applyAlignment="1">
      <alignment horizontal="left" vertical="center" wrapText="1" indent="1"/>
    </xf>
    <xf numFmtId="0" fontId="106" fillId="0" borderId="148" xfId="0" applyNumberFormat="1" applyFont="1" applyFill="1" applyBorder="1" applyAlignment="1">
      <alignment horizontal="right" vertical="center"/>
    </xf>
    <xf numFmtId="49" fontId="106" fillId="0" borderId="148" xfId="0" applyNumberFormat="1" applyFont="1" applyFill="1" applyBorder="1" applyAlignment="1">
      <alignment horizontal="right" vertical="center"/>
    </xf>
    <xf numFmtId="0" fontId="106" fillId="0" borderId="149" xfId="0" applyNumberFormat="1" applyFont="1" applyFill="1" applyBorder="1" applyAlignment="1">
      <alignment horizontal="left" vertical="top" wrapText="1"/>
    </xf>
    <xf numFmtId="49" fontId="106" fillId="0" borderId="148" xfId="0" applyNumberFormat="1" applyFont="1" applyFill="1" applyBorder="1" applyAlignment="1">
      <alignment vertical="top" wrapText="1"/>
    </xf>
    <xf numFmtId="49" fontId="106" fillId="0" borderId="148" xfId="0" applyNumberFormat="1" applyFont="1" applyFill="1" applyBorder="1" applyAlignment="1">
      <alignment horizontal="left" vertical="top" wrapText="1" indent="2"/>
    </xf>
    <xf numFmtId="49" fontId="106" fillId="0" borderId="148" xfId="0" applyNumberFormat="1" applyFont="1" applyFill="1" applyBorder="1" applyAlignment="1">
      <alignment horizontal="left" vertical="center" wrapText="1" indent="3"/>
    </xf>
    <xf numFmtId="49" fontId="106" fillId="0" borderId="148" xfId="0" applyNumberFormat="1" applyFont="1" applyFill="1" applyBorder="1" applyAlignment="1">
      <alignment horizontal="left" wrapText="1" indent="2"/>
    </xf>
    <xf numFmtId="49" fontId="106" fillId="0" borderId="148" xfId="0" applyNumberFormat="1" applyFont="1" applyFill="1" applyBorder="1" applyAlignment="1">
      <alignment horizontal="left" vertical="top" wrapText="1"/>
    </xf>
    <xf numFmtId="49" fontId="106" fillId="0" borderId="148" xfId="0" applyNumberFormat="1" applyFont="1" applyFill="1" applyBorder="1" applyAlignment="1">
      <alignment horizontal="left" wrapText="1" indent="3"/>
    </xf>
    <xf numFmtId="49" fontId="106" fillId="0" borderId="148" xfId="0" applyNumberFormat="1" applyFont="1" applyFill="1" applyBorder="1" applyAlignment="1">
      <alignment vertical="center"/>
    </xf>
    <xf numFmtId="0" fontId="106" fillId="0" borderId="148" xfId="0" applyFont="1" applyFill="1" applyBorder="1" applyAlignment="1">
      <alignment horizontal="left" vertical="center" wrapText="1"/>
    </xf>
    <xf numFmtId="49" fontId="106" fillId="0" borderId="148" xfId="0" applyNumberFormat="1" applyFont="1" applyFill="1" applyBorder="1" applyAlignment="1">
      <alignment horizontal="left" indent="3"/>
    </xf>
    <xf numFmtId="0" fontId="106" fillId="0" borderId="148" xfId="0" applyFont="1" applyBorder="1" applyAlignment="1">
      <alignment horizontal="left" indent="1"/>
    </xf>
    <xf numFmtId="0" fontId="106" fillId="0" borderId="148" xfId="0" applyNumberFormat="1" applyFont="1" applyFill="1" applyBorder="1" applyAlignment="1">
      <alignment horizontal="left" vertical="center" wrapText="1"/>
    </xf>
    <xf numFmtId="0" fontId="106" fillId="0" borderId="148" xfId="0" applyFont="1" applyFill="1" applyBorder="1" applyAlignment="1">
      <alignment horizontal="left" wrapText="1" indent="2"/>
    </xf>
    <xf numFmtId="0" fontId="106" fillId="0" borderId="148" xfId="0" applyFont="1" applyBorder="1" applyAlignment="1">
      <alignment horizontal="left" vertical="top" wrapText="1"/>
    </xf>
    <xf numFmtId="0" fontId="105" fillId="0" borderId="7" xfId="0" applyFont="1" applyBorder="1" applyAlignment="1">
      <alignment wrapText="1"/>
    </xf>
    <xf numFmtId="0" fontId="106" fillId="0" borderId="148" xfId="0" applyFont="1" applyBorder="1" applyAlignment="1">
      <alignment horizontal="left" vertical="top" wrapText="1" indent="2"/>
    </xf>
    <xf numFmtId="0" fontId="106" fillId="0" borderId="148" xfId="0" applyFont="1" applyBorder="1" applyAlignment="1">
      <alignment horizontal="left" wrapText="1"/>
    </xf>
    <xf numFmtId="0" fontId="106" fillId="0" borderId="148" xfId="12672" applyFont="1" applyFill="1" applyBorder="1" applyAlignment="1">
      <alignment horizontal="left" vertical="center" wrapText="1" indent="2"/>
    </xf>
    <xf numFmtId="0" fontId="106" fillId="0" borderId="148" xfId="0" applyFont="1" applyBorder="1" applyAlignment="1">
      <alignment horizontal="left" wrapText="1" indent="2"/>
    </xf>
    <xf numFmtId="0" fontId="106" fillId="0" borderId="148" xfId="0" applyFont="1" applyBorder="1" applyAlignment="1">
      <alignment wrapText="1"/>
    </xf>
    <xf numFmtId="0" fontId="106" fillId="0" borderId="148" xfId="0" applyFont="1" applyBorder="1"/>
    <xf numFmtId="0" fontId="106" fillId="0" borderId="148" xfId="12672" applyFont="1" applyFill="1" applyBorder="1" applyAlignment="1">
      <alignment horizontal="left" vertical="center" wrapText="1"/>
    </xf>
    <xf numFmtId="0" fontId="105" fillId="0" borderId="148" xfId="0" applyFont="1" applyBorder="1" applyAlignment="1">
      <alignment wrapText="1"/>
    </xf>
    <xf numFmtId="0" fontId="106" fillId="0" borderId="150" xfId="0" applyNumberFormat="1" applyFont="1" applyFill="1" applyBorder="1" applyAlignment="1">
      <alignment horizontal="left" vertical="center" wrapText="1"/>
    </xf>
    <xf numFmtId="0" fontId="106" fillId="3" borderId="148" xfId="5" applyNumberFormat="1" applyFont="1" applyFill="1" applyBorder="1" applyAlignment="1" applyProtection="1">
      <alignment horizontal="right" vertical="center"/>
      <protection locked="0"/>
    </xf>
    <xf numFmtId="2" fontId="106" fillId="3" borderId="148" xfId="5" applyNumberFormat="1" applyFont="1" applyFill="1" applyBorder="1" applyAlignment="1" applyProtection="1">
      <alignment horizontal="right" vertical="center"/>
      <protection locked="0"/>
    </xf>
    <xf numFmtId="0" fontId="106" fillId="0" borderId="148" xfId="0" applyNumberFormat="1" applyFont="1" applyFill="1" applyBorder="1" applyAlignment="1">
      <alignment vertical="center"/>
    </xf>
    <xf numFmtId="0" fontId="106" fillId="0" borderId="150" xfId="13" applyFont="1" applyFill="1" applyBorder="1" applyAlignment="1" applyProtection="1">
      <alignment horizontal="left" vertical="top" wrapText="1"/>
      <protection locked="0"/>
    </xf>
    <xf numFmtId="0" fontId="106" fillId="0" borderId="151" xfId="13" applyFont="1" applyFill="1" applyBorder="1" applyAlignment="1" applyProtection="1">
      <alignment horizontal="left" vertical="top" wrapText="1"/>
      <protection locked="0"/>
    </xf>
    <xf numFmtId="0" fontId="106" fillId="0" borderId="149" xfId="0" applyFont="1" applyFill="1" applyBorder="1" applyAlignment="1">
      <alignment vertical="center" wrapText="1"/>
    </xf>
    <xf numFmtId="0" fontId="125" fillId="0" borderId="0" xfId="0" applyFont="1" applyBorder="1" applyAlignment="1">
      <alignment horizontal="left" indent="2"/>
    </xf>
    <xf numFmtId="0" fontId="116" fillId="0" borderId="0" xfId="0" applyNumberFormat="1" applyFont="1" applyFill="1" applyBorder="1" applyAlignment="1">
      <alignment horizontal="left" vertical="center" indent="1"/>
    </xf>
    <xf numFmtId="0" fontId="116" fillId="0" borderId="0" xfId="0" applyNumberFormat="1" applyFont="1" applyFill="1" applyBorder="1" applyAlignment="1">
      <alignment vertical="center" wrapText="1"/>
    </xf>
    <xf numFmtId="0" fontId="116" fillId="0" borderId="0" xfId="0" applyFont="1" applyFill="1" applyBorder="1" applyAlignment="1">
      <alignment vertical="center" wrapText="1"/>
    </xf>
    <xf numFmtId="0" fontId="127" fillId="0" borderId="0" xfId="0" applyNumberFormat="1" applyFont="1" applyFill="1" applyBorder="1" applyAlignment="1">
      <alignment horizontal="left" vertical="center" wrapText="1" readingOrder="1"/>
    </xf>
    <xf numFmtId="0" fontId="125" fillId="0" borderId="0" xfId="0" applyFont="1" applyBorder="1" applyAlignment="1">
      <alignment horizontal="left" vertical="center" wrapText="1"/>
    </xf>
    <xf numFmtId="0" fontId="116" fillId="0" borderId="0" xfId="0" applyFont="1" applyFill="1" applyBorder="1" applyAlignment="1">
      <alignment horizontal="left" vertical="center" wrapText="1"/>
    </xf>
    <xf numFmtId="0" fontId="106" fillId="0" borderId="149" xfId="0" applyFont="1" applyBorder="1" applyAlignment="1">
      <alignment horizontal="left" indent="2"/>
    </xf>
    <xf numFmtId="0" fontId="106" fillId="0" borderId="136" xfId="0" applyNumberFormat="1" applyFont="1" applyFill="1" applyBorder="1" applyAlignment="1">
      <alignment horizontal="left" vertical="center" wrapText="1" readingOrder="1"/>
    </xf>
    <xf numFmtId="0" fontId="106" fillId="0" borderId="148" xfId="0" applyNumberFormat="1" applyFont="1" applyFill="1" applyBorder="1" applyAlignment="1">
      <alignment horizontal="left" vertical="center" wrapText="1" readingOrder="1"/>
    </xf>
    <xf numFmtId="167" fontId="19" fillId="85" borderId="57" xfId="0" applyNumberFormat="1" applyFont="1" applyFill="1" applyBorder="1" applyAlignment="1">
      <alignment horizontal="center"/>
    </xf>
    <xf numFmtId="0" fontId="11" fillId="0" borderId="99" xfId="17" applyFill="1" applyBorder="1" applyAlignment="1" applyProtection="1">
      <alignment horizontal="left" vertical="top" wrapText="1"/>
    </xf>
    <xf numFmtId="0" fontId="7" fillId="83" borderId="148"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6" fillId="0" borderId="0" xfId="0" applyFont="1" applyFill="1" applyBorder="1" applyAlignment="1">
      <alignment wrapText="1"/>
    </xf>
    <xf numFmtId="0" fontId="142" fillId="0" borderId="0" xfId="0" applyFont="1"/>
    <xf numFmtId="0" fontId="143" fillId="0" borderId="0" xfId="0" applyFont="1" applyFill="1" applyAlignment="1">
      <alignment vertical="top"/>
    </xf>
    <xf numFmtId="0" fontId="143" fillId="0" borderId="0" xfId="0" applyFont="1" applyFill="1" applyAlignment="1">
      <alignment vertical="top" wrapText="1"/>
    </xf>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1" xfId="0" applyFont="1" applyBorder="1" applyAlignment="1">
      <alignment horizontal="center" vertical="center"/>
    </xf>
    <xf numFmtId="0" fontId="141" fillId="0" borderId="29" xfId="0" applyFont="1" applyBorder="1" applyAlignment="1">
      <alignment horizontal="center" vertical="center"/>
    </xf>
    <xf numFmtId="0" fontId="141" fillId="0" borderId="162" xfId="0" applyFont="1" applyBorder="1" applyAlignment="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0" fillId="0" borderId="141"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0" fillId="0" borderId="140"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28" fillId="0" borderId="144"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90" xfId="1" applyNumberFormat="1" applyFont="1" applyFill="1" applyBorder="1" applyAlignment="1" applyProtection="1">
      <alignment horizontal="center" vertical="center" wrapText="1"/>
      <protection locked="0"/>
    </xf>
    <xf numFmtId="164"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9" fillId="0" borderId="121" xfId="0" applyNumberFormat="1" applyFont="1" applyFill="1" applyBorder="1" applyAlignment="1">
      <alignment horizontal="left" vertical="center" wrapText="1"/>
    </xf>
    <xf numFmtId="0" fontId="119" fillId="0" borderId="122" xfId="0" applyNumberFormat="1" applyFont="1" applyFill="1" applyBorder="1" applyAlignment="1">
      <alignment horizontal="left" vertical="center" wrapText="1"/>
    </xf>
    <xf numFmtId="0" fontId="119" fillId="0" borderId="124" xfId="0" applyNumberFormat="1" applyFont="1" applyFill="1" applyBorder="1" applyAlignment="1">
      <alignment horizontal="left" vertical="center" wrapText="1"/>
    </xf>
    <xf numFmtId="0" fontId="119" fillId="0" borderId="125" xfId="0" applyNumberFormat="1" applyFont="1" applyFill="1" applyBorder="1" applyAlignment="1">
      <alignment horizontal="left" vertical="center" wrapText="1"/>
    </xf>
    <xf numFmtId="0" fontId="119" fillId="0" borderId="127" xfId="0" applyNumberFormat="1" applyFont="1" applyFill="1" applyBorder="1" applyAlignment="1">
      <alignment horizontal="left" vertical="center" wrapText="1"/>
    </xf>
    <xf numFmtId="0" fontId="119" fillId="0" borderId="128" xfId="0" applyNumberFormat="1" applyFont="1" applyFill="1" applyBorder="1" applyAlignment="1">
      <alignment horizontal="left" vertical="center" wrapText="1"/>
    </xf>
    <xf numFmtId="0" fontId="120" fillId="0" borderId="147" xfId="0" applyFont="1" applyFill="1" applyBorder="1" applyAlignment="1">
      <alignment horizontal="center" vertical="center" wrapText="1"/>
    </xf>
    <xf numFmtId="0" fontId="120" fillId="0" borderId="146" xfId="0" applyFont="1" applyFill="1" applyBorder="1" applyAlignment="1">
      <alignment horizontal="center" vertical="center" wrapText="1"/>
    </xf>
    <xf numFmtId="0" fontId="120" fillId="0" borderId="123" xfId="0" applyFont="1" applyFill="1" applyBorder="1" applyAlignment="1">
      <alignment horizontal="center" vertical="center" wrapText="1"/>
    </xf>
    <xf numFmtId="0" fontId="120" fillId="0" borderId="53" xfId="0" applyFont="1" applyFill="1" applyBorder="1" applyAlignment="1">
      <alignment horizontal="center" vertical="center" wrapText="1"/>
    </xf>
    <xf numFmtId="0" fontId="120" fillId="0" borderId="126" xfId="0" applyFont="1" applyFill="1" applyBorder="1" applyAlignment="1">
      <alignment horizontal="center" vertical="center" wrapText="1"/>
    </xf>
    <xf numFmtId="0" fontId="120" fillId="0" borderId="11" xfId="0" applyFont="1" applyFill="1" applyBorder="1" applyAlignment="1">
      <alignment horizontal="center" vertical="center" wrapText="1"/>
    </xf>
    <xf numFmtId="0" fontId="116" fillId="0" borderId="149"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150" xfId="0" applyFont="1" applyBorder="1" applyAlignment="1">
      <alignment horizontal="center" vertical="center" wrapText="1"/>
    </xf>
    <xf numFmtId="0" fontId="124" fillId="0" borderId="148" xfId="0" applyFont="1" applyFill="1" applyBorder="1" applyAlignment="1">
      <alignment horizontal="center" vertical="center"/>
    </xf>
    <xf numFmtId="0" fontId="118" fillId="0" borderId="147" xfId="0" applyFont="1" applyFill="1" applyBorder="1" applyAlignment="1">
      <alignment horizontal="center" vertical="center"/>
    </xf>
    <xf numFmtId="0" fontId="118" fillId="0" borderId="152" xfId="0" applyFont="1" applyFill="1" applyBorder="1" applyAlignment="1">
      <alignment horizontal="center" vertical="center"/>
    </xf>
    <xf numFmtId="0" fontId="118" fillId="0" borderId="53" xfId="0" applyFont="1" applyFill="1" applyBorder="1" applyAlignment="1">
      <alignment horizontal="center" vertical="center"/>
    </xf>
    <xf numFmtId="0" fontId="118" fillId="0" borderId="11" xfId="0" applyFont="1" applyFill="1" applyBorder="1" applyAlignment="1">
      <alignment horizontal="center" vertical="center"/>
    </xf>
    <xf numFmtId="0" fontId="119" fillId="0" borderId="148" xfId="0" applyFont="1" applyFill="1" applyBorder="1" applyAlignment="1">
      <alignment horizontal="center" vertical="center" wrapText="1"/>
    </xf>
    <xf numFmtId="0" fontId="119" fillId="0" borderId="147" xfId="0" applyFont="1" applyFill="1" applyBorder="1" applyAlignment="1">
      <alignment horizontal="center" vertical="center" wrapText="1"/>
    </xf>
    <xf numFmtId="0" fontId="119" fillId="0" borderId="152" xfId="0" applyFont="1" applyFill="1" applyBorder="1" applyAlignment="1">
      <alignment horizontal="center" vertical="center" wrapText="1"/>
    </xf>
    <xf numFmtId="0" fontId="119" fillId="0" borderId="129" xfId="0" applyFont="1" applyFill="1" applyBorder="1" applyAlignment="1">
      <alignment horizontal="center" vertical="center" wrapText="1"/>
    </xf>
    <xf numFmtId="0" fontId="119" fillId="0" borderId="130"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6" fillId="0" borderId="151" xfId="0" applyFont="1" applyFill="1" applyBorder="1" applyAlignment="1">
      <alignment horizontal="center" vertical="center" wrapText="1"/>
    </xf>
    <xf numFmtId="0" fontId="116" fillId="0" borderId="153" xfId="0" applyFont="1" applyFill="1" applyBorder="1" applyAlignment="1">
      <alignment horizontal="center" vertical="center" wrapText="1"/>
    </xf>
    <xf numFmtId="0" fontId="119" fillId="0" borderId="131"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6" fillId="0" borderId="131" xfId="0" applyFont="1" applyFill="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152" xfId="0" applyFont="1" applyFill="1" applyBorder="1" applyAlignment="1">
      <alignment horizontal="center" vertical="center" wrapText="1"/>
    </xf>
    <xf numFmtId="0" fontId="116" fillId="0" borderId="11" xfId="0" applyFont="1" applyBorder="1" applyAlignment="1">
      <alignment horizontal="center" vertical="center" wrapText="1"/>
    </xf>
    <xf numFmtId="0" fontId="116" fillId="0" borderId="157" xfId="0" applyFont="1" applyBorder="1" applyAlignment="1">
      <alignment horizontal="center" vertical="center" wrapText="1"/>
    </xf>
    <xf numFmtId="0" fontId="116" fillId="0" borderId="54" xfId="0" applyFont="1" applyFill="1" applyBorder="1" applyAlignment="1">
      <alignment horizontal="center" vertical="center" wrapText="1"/>
    </xf>
    <xf numFmtId="0" fontId="116" fillId="0" borderId="5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9" fillId="0" borderId="54" xfId="0" applyNumberFormat="1" applyFont="1" applyFill="1" applyBorder="1" applyAlignment="1">
      <alignment horizontal="left" vertical="top" wrapText="1"/>
    </xf>
    <xf numFmtId="0" fontId="119" fillId="0" borderId="106" xfId="0" applyNumberFormat="1" applyFont="1" applyFill="1" applyBorder="1" applyAlignment="1">
      <alignment horizontal="left" vertical="top" wrapText="1"/>
    </xf>
    <xf numFmtId="0" fontId="119" fillId="0" borderId="63" xfId="0" applyNumberFormat="1" applyFont="1" applyFill="1" applyBorder="1" applyAlignment="1">
      <alignment horizontal="left" vertical="top" wrapText="1"/>
    </xf>
    <xf numFmtId="0" fontId="119" fillId="0" borderId="92" xfId="0" applyNumberFormat="1" applyFont="1" applyFill="1" applyBorder="1" applyAlignment="1">
      <alignment horizontal="left" vertical="top" wrapText="1"/>
    </xf>
    <xf numFmtId="0" fontId="119" fillId="0" borderId="120" xfId="0" applyNumberFormat="1" applyFont="1" applyFill="1" applyBorder="1" applyAlignment="1">
      <alignment horizontal="left" vertical="top" wrapText="1"/>
    </xf>
    <xf numFmtId="0" fontId="119" fillId="0" borderId="159" xfId="0" applyNumberFormat="1" applyFont="1" applyFill="1" applyBorder="1" applyAlignment="1">
      <alignment horizontal="left" vertical="top" wrapText="1"/>
    </xf>
    <xf numFmtId="0" fontId="116" fillId="0" borderId="149" xfId="0" applyFont="1" applyFill="1" applyBorder="1" applyAlignment="1">
      <alignment horizontal="center" vertical="center" wrapText="1"/>
    </xf>
    <xf numFmtId="0" fontId="119" fillId="0" borderId="160" xfId="0" applyFont="1" applyFill="1" applyBorder="1" applyAlignment="1">
      <alignment horizontal="center" vertical="center" wrapText="1"/>
    </xf>
    <xf numFmtId="0" fontId="119" fillId="0" borderId="69" xfId="0" applyFont="1" applyFill="1" applyBorder="1" applyAlignment="1">
      <alignment horizontal="center" vertical="center" wrapText="1"/>
    </xf>
    <xf numFmtId="0" fontId="116" fillId="0" borderId="147" xfId="0" applyFont="1" applyBorder="1" applyAlignment="1">
      <alignment horizontal="center" vertical="top" wrapText="1"/>
    </xf>
    <xf numFmtId="0" fontId="116" fillId="0" borderId="146" xfId="0" applyFont="1" applyBorder="1" applyAlignment="1">
      <alignment horizontal="center" vertical="top" wrapText="1"/>
    </xf>
    <xf numFmtId="0" fontId="116" fillId="0" borderId="147" xfId="0" applyFont="1" applyFill="1" applyBorder="1" applyAlignment="1">
      <alignment horizontal="center" vertical="top" wrapText="1"/>
    </xf>
    <xf numFmtId="0" fontId="116" fillId="0" borderId="153" xfId="0" applyFont="1" applyFill="1" applyBorder="1" applyAlignment="1">
      <alignment horizontal="center" vertical="top" wrapText="1"/>
    </xf>
    <xf numFmtId="0" fontId="116" fillId="0" borderId="150" xfId="0" applyFont="1" applyFill="1" applyBorder="1" applyAlignment="1">
      <alignment horizontal="center" vertical="top" wrapText="1"/>
    </xf>
    <xf numFmtId="0" fontId="105" fillId="0" borderId="132" xfId="0" applyNumberFormat="1" applyFont="1" applyFill="1" applyBorder="1" applyAlignment="1">
      <alignment horizontal="left" vertical="top" wrapText="1"/>
    </xf>
    <xf numFmtId="0" fontId="105" fillId="0" borderId="133" xfId="0" applyNumberFormat="1" applyFont="1" applyFill="1" applyBorder="1" applyAlignment="1">
      <alignment horizontal="left" vertical="top" wrapText="1"/>
    </xf>
    <xf numFmtId="0" fontId="122" fillId="0" borderId="148" xfId="0" applyFont="1" applyBorder="1" applyAlignment="1">
      <alignment horizontal="center" vertical="center"/>
    </xf>
    <xf numFmtId="0" fontId="121" fillId="0" borderId="148" xfId="0" applyFont="1" applyBorder="1" applyAlignment="1">
      <alignment horizontal="center" vertical="center" wrapText="1"/>
    </xf>
    <xf numFmtId="0" fontId="121" fillId="0" borderId="149" xfId="0" applyFont="1" applyBorder="1" applyAlignment="1">
      <alignment horizontal="center" vertical="center" wrapText="1"/>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5" fillId="0" borderId="72" xfId="0" applyFont="1" applyFill="1" applyBorder="1" applyAlignment="1">
      <alignment horizontal="center" vertical="center"/>
    </xf>
    <xf numFmtId="0" fontId="106" fillId="0" borderId="99" xfId="0" applyFont="1" applyFill="1" applyBorder="1" applyAlignment="1">
      <alignment horizontal="left"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5" fillId="76" borderId="75"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0" borderId="100" xfId="0" applyFont="1" applyFill="1" applyBorder="1" applyAlignment="1">
      <alignment horizontal="left" vertical="center" wrapText="1"/>
    </xf>
    <xf numFmtId="0" fontId="106" fillId="0" borderId="98" xfId="0" applyFont="1" applyFill="1" applyBorder="1" applyAlignment="1">
      <alignment horizontal="lef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26" fillId="3" borderId="100" xfId="0" applyFont="1" applyFill="1" applyBorder="1" applyAlignment="1">
      <alignment vertical="center" wrapText="1"/>
    </xf>
    <xf numFmtId="0" fontId="126" fillId="3" borderId="98" xfId="0" applyFont="1" applyFill="1" applyBorder="1" applyAlignment="1">
      <alignment vertical="center" wrapText="1"/>
    </xf>
    <xf numFmtId="0" fontId="106" fillId="0" borderId="100" xfId="0" applyFont="1" applyFill="1" applyBorder="1" applyAlignment="1">
      <alignment horizontal="left"/>
    </xf>
    <xf numFmtId="0" fontId="106" fillId="0" borderId="98" xfId="0" applyFont="1" applyFill="1" applyBorder="1" applyAlignment="1">
      <alignment horizontal="left"/>
    </xf>
    <xf numFmtId="0" fontId="106" fillId="82" borderId="100" xfId="0" applyFont="1" applyFill="1" applyBorder="1" applyAlignment="1">
      <alignment vertical="center" wrapText="1"/>
    </xf>
    <xf numFmtId="0" fontId="106" fillId="82" borderId="98" xfId="0" applyFont="1" applyFill="1" applyBorder="1" applyAlignment="1">
      <alignment vertical="center" wrapText="1"/>
    </xf>
    <xf numFmtId="0" fontId="106" fillId="82" borderId="141" xfId="0" applyFont="1" applyFill="1" applyBorder="1" applyAlignment="1">
      <alignment horizontal="left" vertical="center" wrapText="1"/>
    </xf>
    <xf numFmtId="0" fontId="106" fillId="82" borderId="142" xfId="0" applyFont="1" applyFill="1" applyBorder="1" applyAlignment="1">
      <alignment horizontal="left" vertical="center" wrapText="1"/>
    </xf>
    <xf numFmtId="0" fontId="106" fillId="82" borderId="143"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81"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6" fillId="0" borderId="77" xfId="0" applyFont="1" applyFill="1" applyBorder="1" applyAlignment="1">
      <alignment horizontal="left" vertical="center" wrapText="1"/>
    </xf>
    <xf numFmtId="0" fontId="106" fillId="0" borderId="78" xfId="0" applyFont="1" applyFill="1" applyBorder="1" applyAlignment="1">
      <alignment horizontal="left" vertical="center" wrapText="1"/>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5" fillId="76" borderId="82"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3" xfId="0" applyFont="1" applyFill="1" applyBorder="1" applyAlignment="1">
      <alignment horizontal="center" vertical="center" wrapText="1"/>
    </xf>
    <xf numFmtId="0" fontId="106" fillId="77" borderId="100" xfId="0" applyFont="1" applyFill="1" applyBorder="1" applyAlignment="1">
      <alignment vertical="center" wrapText="1"/>
    </xf>
    <xf numFmtId="0" fontId="106" fillId="77" borderId="98" xfId="0" applyFont="1" applyFill="1" applyBorder="1" applyAlignment="1">
      <alignment vertical="center" wrapText="1"/>
    </xf>
    <xf numFmtId="0" fontId="106" fillId="0" borderId="100" xfId="0" applyFont="1" applyFill="1" applyBorder="1" applyAlignment="1">
      <alignment vertical="center" wrapText="1"/>
    </xf>
    <xf numFmtId="0" fontId="106" fillId="0" borderId="98" xfId="0" applyFont="1" applyFill="1" applyBorder="1" applyAlignment="1">
      <alignment vertical="center" wrapText="1"/>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5" fillId="76" borderId="89" xfId="0" applyFont="1" applyFill="1" applyBorder="1" applyAlignment="1">
      <alignment horizontal="center" vertical="center"/>
    </xf>
    <xf numFmtId="0" fontId="105" fillId="76" borderId="148" xfId="0" applyFont="1" applyFill="1" applyBorder="1" applyAlignment="1">
      <alignment horizontal="center" vertical="center" wrapText="1"/>
    </xf>
    <xf numFmtId="0" fontId="105" fillId="0" borderId="148" xfId="0" applyFont="1" applyFill="1" applyBorder="1" applyAlignment="1">
      <alignment horizontal="center" vertical="center"/>
    </xf>
    <xf numFmtId="0" fontId="106" fillId="0" borderId="151" xfId="13" applyFont="1" applyFill="1" applyBorder="1" applyAlignment="1" applyProtection="1">
      <alignment horizontal="left" vertical="top" wrapText="1"/>
      <protection locked="0"/>
    </xf>
    <xf numFmtId="0" fontId="106" fillId="0" borderId="150" xfId="13" applyFont="1" applyFill="1" applyBorder="1" applyAlignment="1" applyProtection="1">
      <alignment horizontal="left" vertical="top" wrapText="1"/>
      <protection locked="0"/>
    </xf>
    <xf numFmtId="0" fontId="106" fillId="3" borderId="151" xfId="13" applyFont="1" applyFill="1" applyBorder="1" applyAlignment="1" applyProtection="1">
      <alignment horizontal="left" vertical="top" wrapText="1"/>
      <protection locked="0"/>
    </xf>
    <xf numFmtId="0" fontId="106" fillId="3" borderId="150" xfId="13" applyFont="1" applyFill="1" applyBorder="1" applyAlignment="1" applyProtection="1">
      <alignment horizontal="left" vertical="top" wrapText="1"/>
      <protection locked="0"/>
    </xf>
    <xf numFmtId="0" fontId="105" fillId="0" borderId="85" xfId="0" applyFont="1" applyFill="1" applyBorder="1" applyAlignment="1">
      <alignment horizontal="center" vertical="center"/>
    </xf>
    <xf numFmtId="49" fontId="106" fillId="0" borderId="0" xfId="0" applyNumberFormat="1" applyFont="1" applyFill="1" applyBorder="1" applyAlignment="1">
      <alignment horizontal="center" vertical="center"/>
    </xf>
    <xf numFmtId="0" fontId="105" fillId="76" borderId="151" xfId="0" applyFont="1" applyFill="1" applyBorder="1" applyAlignment="1">
      <alignment horizontal="center" vertical="center" wrapText="1"/>
    </xf>
    <xf numFmtId="0" fontId="105" fillId="76" borderId="150" xfId="0" applyFont="1" applyFill="1" applyBorder="1" applyAlignment="1">
      <alignment horizontal="center" vertical="center" wrapText="1"/>
    </xf>
    <xf numFmtId="0" fontId="106" fillId="0" borderId="151" xfId="0" applyNumberFormat="1" applyFont="1" applyFill="1" applyBorder="1" applyAlignment="1">
      <alignment horizontal="left" vertical="center" wrapText="1"/>
    </xf>
    <xf numFmtId="0" fontId="106" fillId="0" borderId="150" xfId="0" applyNumberFormat="1" applyFont="1" applyFill="1" applyBorder="1" applyAlignment="1">
      <alignment horizontal="left" vertical="center" wrapText="1"/>
    </xf>
    <xf numFmtId="0" fontId="106" fillId="0" borderId="148" xfId="0" applyFont="1" applyFill="1" applyBorder="1" applyAlignment="1">
      <alignment horizontal="left" vertical="top" wrapText="1"/>
    </xf>
    <xf numFmtId="0" fontId="106" fillId="0" borderId="151" xfId="0" applyFont="1" applyFill="1" applyBorder="1" applyAlignment="1">
      <alignment horizontal="left" vertical="top" wrapText="1"/>
    </xf>
    <xf numFmtId="0" fontId="106" fillId="0" borderId="148" xfId="0" applyFont="1" applyFill="1" applyBorder="1" applyAlignment="1">
      <alignment horizontal="left" vertical="center" wrapText="1"/>
    </xf>
    <xf numFmtId="0" fontId="106" fillId="0" borderId="148" xfId="0" applyNumberFormat="1" applyFont="1" applyFill="1" applyBorder="1" applyAlignment="1">
      <alignment horizontal="left" vertical="top" wrapText="1"/>
    </xf>
    <xf numFmtId="0" fontId="106" fillId="0" borderId="148" xfId="0" applyFont="1" applyBorder="1" applyAlignment="1">
      <alignment horizontal="center"/>
    </xf>
    <xf numFmtId="0" fontId="106" fillId="0" borderId="151" xfId="0" applyFont="1" applyFill="1" applyBorder="1" applyAlignment="1">
      <alignment horizontal="left" vertical="center" wrapText="1"/>
    </xf>
    <xf numFmtId="0" fontId="106" fillId="0" borderId="150" xfId="0" applyFont="1" applyFill="1" applyBorder="1" applyAlignment="1">
      <alignment horizontal="left" vertical="center" wrapText="1"/>
    </xf>
    <xf numFmtId="0" fontId="106" fillId="0" borderId="151" xfId="0" applyNumberFormat="1" applyFont="1" applyFill="1" applyBorder="1" applyAlignment="1">
      <alignment horizontal="left" vertical="top" wrapText="1"/>
    </xf>
    <xf numFmtId="0" fontId="106" fillId="0" borderId="150" xfId="0" applyNumberFormat="1" applyFont="1" applyFill="1" applyBorder="1" applyAlignment="1">
      <alignment horizontal="left" vertical="top" wrapText="1"/>
    </xf>
    <xf numFmtId="0" fontId="150" fillId="0" borderId="0" xfId="0" applyFont="1" applyFill="1" applyAlignment="1">
      <alignment vertical="top" wrapText="1"/>
    </xf>
    <xf numFmtId="0" fontId="7" fillId="0" borderId="0" xfId="11" applyFont="1" applyFill="1" applyBorder="1" applyProtection="1"/>
    <xf numFmtId="0" fontId="7" fillId="0" borderId="0" xfId="11" applyFont="1" applyFill="1" applyBorder="1" applyAlignment="1" applyProtection="1"/>
    <xf numFmtId="0" fontId="149" fillId="0" borderId="0" xfId="11" applyFont="1" applyFill="1" applyBorder="1" applyAlignment="1" applyProtection="1"/>
    <xf numFmtId="0" fontId="144" fillId="86" borderId="148" xfId="0" applyFont="1" applyFill="1" applyBorder="1" applyAlignment="1">
      <alignment horizontal="left" vertical="center"/>
    </xf>
    <xf numFmtId="49" fontId="145" fillId="0" borderId="148" xfId="0" applyNumberFormat="1" applyFont="1" applyFill="1" applyBorder="1" applyAlignment="1">
      <alignment horizontal="left" vertical="center"/>
    </xf>
    <xf numFmtId="0" fontId="145" fillId="0" borderId="148" xfId="0" applyFont="1" applyFill="1" applyBorder="1" applyAlignment="1">
      <alignment horizontal="left" vertical="center"/>
    </xf>
    <xf numFmtId="0" fontId="144" fillId="0" borderId="148" xfId="0" applyFont="1" applyFill="1" applyBorder="1" applyAlignment="1">
      <alignment horizontal="left" vertical="center"/>
    </xf>
    <xf numFmtId="0" fontId="144" fillId="87" borderId="17" xfId="0" applyFont="1" applyFill="1" applyBorder="1" applyAlignment="1">
      <alignment horizontal="center" vertical="center"/>
    </xf>
    <xf numFmtId="0" fontId="144" fillId="87" borderId="18" xfId="0" applyFont="1" applyFill="1" applyBorder="1" applyAlignment="1">
      <alignment horizontal="center" vertical="center"/>
    </xf>
    <xf numFmtId="194" fontId="144" fillId="86" borderId="157" xfId="7" applyNumberFormat="1" applyFont="1" applyFill="1" applyBorder="1" applyAlignment="1">
      <alignment horizontal="left" vertical="center"/>
    </xf>
    <xf numFmtId="194" fontId="145" fillId="0" borderId="157" xfId="7" applyNumberFormat="1" applyFont="1" applyFill="1" applyBorder="1" applyAlignment="1">
      <alignment horizontal="left" vertical="center"/>
    </xf>
    <xf numFmtId="10" fontId="7" fillId="0" borderId="157" xfId="0" applyNumberFormat="1" applyFont="1" applyFill="1" applyBorder="1" applyAlignment="1">
      <alignment horizontal="right" vertical="center" wrapText="1"/>
    </xf>
    <xf numFmtId="0" fontId="148" fillId="88" borderId="155" xfId="0" applyFont="1" applyFill="1" applyBorder="1" applyAlignment="1">
      <alignment horizontal="left" vertical="center"/>
    </xf>
    <xf numFmtId="10" fontId="149" fillId="90" borderId="154" xfId="0" applyNumberFormat="1" applyFont="1" applyFill="1" applyBorder="1" applyAlignment="1">
      <alignment horizontal="right" vertical="center" wrapText="1"/>
    </xf>
    <xf numFmtId="0" fontId="0" fillId="0" borderId="1" xfId="0" applyBorder="1"/>
    <xf numFmtId="0" fontId="4" fillId="89" borderId="7" xfId="0" applyFont="1" applyFill="1" applyBorder="1" applyAlignment="1" applyProtection="1">
      <alignment horizontal="center" vertical="center" wrapText="1"/>
    </xf>
    <xf numFmtId="0" fontId="4" fillId="89" borderId="7" xfId="11" applyFont="1" applyFill="1" applyBorder="1" applyAlignment="1">
      <alignment horizontal="center" vertical="top"/>
    </xf>
    <xf numFmtId="0" fontId="6" fillId="90" borderId="64" xfId="0" applyFont="1" applyFill="1" applyBorder="1" applyAlignment="1" applyProtection="1">
      <alignment horizontal="center" vertical="center" wrapText="1"/>
    </xf>
    <xf numFmtId="0" fontId="4" fillId="89" borderId="148" xfId="0" applyFont="1" applyFill="1" applyBorder="1" applyAlignment="1" applyProtection="1">
      <alignment horizontal="center" vertical="center" wrapText="1"/>
    </xf>
    <xf numFmtId="0" fontId="4" fillId="89" borderId="148" xfId="0" applyFont="1" applyFill="1" applyBorder="1" applyAlignment="1" applyProtection="1">
      <alignment horizontal="center" vertical="center" wrapText="1"/>
    </xf>
    <xf numFmtId="0" fontId="6" fillId="90" borderId="157" xfId="0" applyFont="1" applyFill="1" applyBorder="1" applyAlignment="1" applyProtection="1">
      <alignment horizontal="center" vertical="center" wrapText="1"/>
    </xf>
    <xf numFmtId="0" fontId="6" fillId="90" borderId="148" xfId="0" applyFont="1" applyFill="1" applyBorder="1" applyAlignment="1" applyProtection="1">
      <alignment vertical="center" wrapText="1"/>
    </xf>
    <xf numFmtId="194" fontId="6" fillId="90" borderId="148" xfId="7" applyNumberFormat="1" applyFont="1" applyFill="1" applyBorder="1" applyAlignment="1">
      <alignment vertical="center"/>
    </xf>
    <xf numFmtId="194" fontId="6" fillId="90" borderId="157" xfId="7" applyNumberFormat="1" applyFont="1" applyFill="1" applyBorder="1" applyAlignment="1">
      <alignment vertical="center"/>
    </xf>
    <xf numFmtId="0" fontId="145" fillId="86" borderId="148" xfId="0" applyFont="1" applyFill="1" applyBorder="1" applyAlignment="1">
      <alignment horizontal="left" vertical="center" wrapText="1" indent="3"/>
    </xf>
    <xf numFmtId="194" fontId="6" fillId="36" borderId="148" xfId="7" applyNumberFormat="1" applyFont="1" applyFill="1" applyBorder="1" applyAlignment="1">
      <alignment vertical="center"/>
    </xf>
    <xf numFmtId="0" fontId="152" fillId="86" borderId="148" xfId="0" applyFont="1" applyFill="1" applyBorder="1" applyAlignment="1">
      <alignment horizontal="left" vertical="center" wrapText="1" indent="5"/>
    </xf>
    <xf numFmtId="0" fontId="153" fillId="87" borderId="148" xfId="0" applyFont="1" applyFill="1" applyBorder="1" applyAlignment="1" applyProtection="1">
      <alignment horizontal="left" vertical="center" wrapText="1" indent="1"/>
    </xf>
    <xf numFmtId="194" fontId="153" fillId="87" borderId="148" xfId="7" applyNumberFormat="1" applyFont="1" applyFill="1" applyBorder="1" applyAlignment="1">
      <alignment vertical="center"/>
    </xf>
    <xf numFmtId="194" fontId="153" fillId="88" borderId="157" xfId="7" applyNumberFormat="1" applyFont="1" applyFill="1" applyBorder="1" applyAlignment="1">
      <alignment vertical="center"/>
    </xf>
    <xf numFmtId="194" fontId="154" fillId="86" borderId="148" xfId="7" applyNumberFormat="1" applyFont="1" applyFill="1" applyBorder="1" applyAlignment="1">
      <alignment vertical="center"/>
    </xf>
    <xf numFmtId="194" fontId="154" fillId="88" borderId="157" xfId="7" applyNumberFormat="1" applyFont="1" applyFill="1" applyBorder="1" applyAlignment="1">
      <alignment vertical="center"/>
    </xf>
    <xf numFmtId="0" fontId="152" fillId="86" borderId="155" xfId="0" applyFont="1" applyFill="1" applyBorder="1" applyAlignment="1">
      <alignment horizontal="left" vertical="center" wrapText="1" indent="5"/>
    </xf>
    <xf numFmtId="194" fontId="154" fillId="86" borderId="155" xfId="7" applyNumberFormat="1" applyFont="1" applyFill="1" applyBorder="1" applyAlignment="1">
      <alignment vertical="center"/>
    </xf>
    <xf numFmtId="194" fontId="154" fillId="88" borderId="154" xfId="7" applyNumberFormat="1" applyFont="1" applyFill="1" applyBorder="1" applyAlignment="1">
      <alignment vertical="center"/>
    </xf>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7"/>
  <sheetViews>
    <sheetView zoomScale="85" zoomScaleNormal="85" workbookViewId="0">
      <pane xSplit="1" ySplit="7" topLeftCell="B8" activePane="bottomRight" state="frozen"/>
      <selection pane="topRight" activeCell="B1" sqref="B1"/>
      <selection pane="bottomLeft" activeCell="A8" sqref="A8"/>
      <selection pane="bottomRight" activeCell="B23" sqref="B23"/>
    </sheetView>
  </sheetViews>
  <sheetFormatPr defaultRowHeight="14.5"/>
  <cols>
    <col min="1" max="1" width="10.26953125" style="2" customWidth="1"/>
    <col min="2" max="2" width="153" bestFit="1" customWidth="1"/>
    <col min="3" max="3" width="39.453125" customWidth="1"/>
    <col min="7" max="7" width="25" customWidth="1"/>
  </cols>
  <sheetData>
    <row r="1" spans="1:3">
      <c r="A1" s="9"/>
      <c r="B1" s="133" t="s">
        <v>161</v>
      </c>
      <c r="C1" s="55"/>
    </row>
    <row r="2" spans="1:3" s="130" customFormat="1">
      <c r="A2" s="174">
        <v>1</v>
      </c>
      <c r="B2" s="131" t="s">
        <v>162</v>
      </c>
      <c r="C2" s="128"/>
    </row>
    <row r="3" spans="1:3" s="130" customFormat="1">
      <c r="A3" s="174">
        <v>2</v>
      </c>
      <c r="B3" s="132" t="s">
        <v>163</v>
      </c>
      <c r="C3" s="128"/>
    </row>
    <row r="4" spans="1:3" s="130" customFormat="1">
      <c r="A4" s="174">
        <v>3</v>
      </c>
      <c r="B4" s="132" t="s">
        <v>164</v>
      </c>
      <c r="C4" s="128"/>
    </row>
    <row r="5" spans="1:3" s="130" customFormat="1">
      <c r="A5" s="175">
        <v>4</v>
      </c>
      <c r="B5" s="135" t="s">
        <v>165</v>
      </c>
      <c r="C5" s="128"/>
    </row>
    <row r="6" spans="1:3" s="134" customFormat="1" ht="65.25" customHeight="1">
      <c r="A6" s="738" t="s">
        <v>323</v>
      </c>
      <c r="B6" s="739"/>
      <c r="C6" s="739"/>
    </row>
    <row r="7" spans="1:3">
      <c r="A7" s="310" t="s">
        <v>253</v>
      </c>
      <c r="B7" s="311" t="s">
        <v>166</v>
      </c>
    </row>
    <row r="8" spans="1:3">
      <c r="A8" s="312">
        <v>1</v>
      </c>
      <c r="B8" s="308" t="s">
        <v>140</v>
      </c>
    </row>
    <row r="9" spans="1:3">
      <c r="A9" s="312">
        <v>2</v>
      </c>
      <c r="B9" s="308" t="s">
        <v>167</v>
      </c>
    </row>
    <row r="10" spans="1:3">
      <c r="A10" s="312">
        <v>3</v>
      </c>
      <c r="B10" s="308" t="s">
        <v>168</v>
      </c>
    </row>
    <row r="11" spans="1:3">
      <c r="A11" s="312">
        <v>4</v>
      </c>
      <c r="B11" s="308" t="s">
        <v>169</v>
      </c>
      <c r="C11" s="129"/>
    </row>
    <row r="12" spans="1:3">
      <c r="A12" s="312">
        <v>5</v>
      </c>
      <c r="B12" s="308" t="s">
        <v>108</v>
      </c>
    </row>
    <row r="13" spans="1:3">
      <c r="A13" s="312">
        <v>6</v>
      </c>
      <c r="B13" s="313" t="s">
        <v>92</v>
      </c>
    </row>
    <row r="14" spans="1:3">
      <c r="A14" s="312">
        <v>7</v>
      </c>
      <c r="B14" s="308" t="s">
        <v>170</v>
      </c>
    </row>
    <row r="15" spans="1:3">
      <c r="A15" s="312">
        <v>8</v>
      </c>
      <c r="B15" s="308" t="s">
        <v>173</v>
      </c>
    </row>
    <row r="16" spans="1:3">
      <c r="A16" s="312">
        <v>9</v>
      </c>
      <c r="B16" s="308" t="s">
        <v>86</v>
      </c>
    </row>
    <row r="17" spans="1:2">
      <c r="A17" s="314" t="s">
        <v>380</v>
      </c>
      <c r="B17" s="308" t="s">
        <v>360</v>
      </c>
    </row>
    <row r="18" spans="1:2">
      <c r="A18" s="312">
        <v>10</v>
      </c>
      <c r="B18" s="308" t="s">
        <v>174</v>
      </c>
    </row>
    <row r="19" spans="1:2">
      <c r="A19" s="312">
        <v>11</v>
      </c>
      <c r="B19" s="313" t="s">
        <v>157</v>
      </c>
    </row>
    <row r="20" spans="1:2">
      <c r="A20" s="312">
        <v>12</v>
      </c>
      <c r="B20" s="313" t="s">
        <v>154</v>
      </c>
    </row>
    <row r="21" spans="1:2">
      <c r="A21" s="312">
        <v>13</v>
      </c>
      <c r="B21" s="315" t="s">
        <v>299</v>
      </c>
    </row>
    <row r="22" spans="1:2">
      <c r="A22" s="312">
        <v>14</v>
      </c>
      <c r="B22" s="308" t="s">
        <v>353</v>
      </c>
    </row>
    <row r="23" spans="1:2">
      <c r="A23" s="316">
        <v>15</v>
      </c>
      <c r="B23" s="308" t="s">
        <v>75</v>
      </c>
    </row>
    <row r="24" spans="1:2">
      <c r="A24" s="316">
        <v>15.1</v>
      </c>
      <c r="B24" s="308" t="s">
        <v>389</v>
      </c>
    </row>
    <row r="25" spans="1:2">
      <c r="A25" s="316">
        <v>16</v>
      </c>
      <c r="B25" s="308" t="s">
        <v>455</v>
      </c>
    </row>
    <row r="26" spans="1:2">
      <c r="A26" s="316">
        <v>17</v>
      </c>
      <c r="B26" s="308" t="s">
        <v>679</v>
      </c>
    </row>
    <row r="27" spans="1:2">
      <c r="A27" s="316">
        <v>18</v>
      </c>
      <c r="B27" s="308" t="s">
        <v>940</v>
      </c>
    </row>
    <row r="28" spans="1:2">
      <c r="A28" s="316">
        <v>19</v>
      </c>
      <c r="B28" s="308" t="s">
        <v>941</v>
      </c>
    </row>
    <row r="29" spans="1:2">
      <c r="A29" s="316">
        <v>20</v>
      </c>
      <c r="B29" s="308" t="s">
        <v>942</v>
      </c>
    </row>
    <row r="30" spans="1:2">
      <c r="A30" s="316">
        <v>21</v>
      </c>
      <c r="B30" s="308" t="s">
        <v>548</v>
      </c>
    </row>
    <row r="31" spans="1:2">
      <c r="A31" s="316">
        <v>22</v>
      </c>
      <c r="B31" s="308" t="s">
        <v>943</v>
      </c>
    </row>
    <row r="32" spans="1:2" ht="25">
      <c r="A32" s="316">
        <v>23</v>
      </c>
      <c r="B32" s="731" t="s">
        <v>939</v>
      </c>
    </row>
    <row r="33" spans="1:2">
      <c r="A33" s="316">
        <v>24</v>
      </c>
      <c r="B33" s="308" t="s">
        <v>944</v>
      </c>
    </row>
    <row r="34" spans="1:2">
      <c r="A34" s="316">
        <v>25</v>
      </c>
      <c r="B34" s="308" t="s">
        <v>945</v>
      </c>
    </row>
    <row r="35" spans="1:2">
      <c r="A35" s="312">
        <v>26</v>
      </c>
      <c r="B35" s="308" t="s">
        <v>725</v>
      </c>
    </row>
    <row r="36" spans="1:2">
      <c r="A36" s="312">
        <v>27</v>
      </c>
      <c r="B36" s="308" t="s">
        <v>988</v>
      </c>
    </row>
    <row r="37" spans="1:2">
      <c r="A37" s="312">
        <v>28</v>
      </c>
      <c r="B37" s="308" t="s">
        <v>989</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 ref="B36" location="'27.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hyperlink ref="B37" location="'28. MREL2'!A1" display="MREL-ის კომპონენტების ვადიანობისა და მარეგულირებელი კანონმდებლობის მიხედვით დეტალიზაცია"/>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3"/>
  <sheetViews>
    <sheetView zoomScale="60" zoomScaleNormal="60" workbookViewId="0">
      <pane xSplit="1" ySplit="5" topLeftCell="B6" activePane="bottomRight" state="frozen"/>
      <selection pane="topRight" activeCell="B1" sqref="B1"/>
      <selection pane="bottomLeft" activeCell="A6" sqref="A6"/>
      <selection pane="bottomRight" activeCell="A25" sqref="A25:XFD25"/>
    </sheetView>
  </sheetViews>
  <sheetFormatPr defaultRowHeight="14.5"/>
  <cols>
    <col min="1" max="1" width="9.54296875" style="19" bestFit="1" customWidth="1"/>
    <col min="2" max="2" width="88.36328125" style="16" customWidth="1"/>
    <col min="3" max="3" width="12.7265625" style="16" customWidth="1"/>
    <col min="4" max="7" width="12.7265625" style="2" customWidth="1"/>
    <col min="8" max="9" width="6.7265625" customWidth="1"/>
  </cols>
  <sheetData>
    <row r="1" spans="1:8">
      <c r="A1" s="17" t="s">
        <v>109</v>
      </c>
      <c r="B1" s="355">
        <f>Info!C2</f>
        <v>0</v>
      </c>
    </row>
    <row r="2" spans="1:8">
      <c r="A2" s="17" t="s">
        <v>110</v>
      </c>
      <c r="B2" s="396">
        <v>45016</v>
      </c>
      <c r="C2" s="29"/>
      <c r="D2" s="18"/>
      <c r="E2" s="18"/>
      <c r="F2" s="18"/>
      <c r="G2" s="18"/>
      <c r="H2" s="1"/>
    </row>
    <row r="3" spans="1:8" ht="15" thickBot="1">
      <c r="A3" s="17"/>
      <c r="C3" s="29"/>
      <c r="D3" s="18"/>
      <c r="E3" s="18"/>
      <c r="F3" s="18"/>
      <c r="G3" s="18"/>
      <c r="H3" s="1"/>
    </row>
    <row r="4" spans="1:8" ht="15" customHeight="1" thickBot="1">
      <c r="A4" s="40" t="s">
        <v>254</v>
      </c>
      <c r="B4" s="153" t="s">
        <v>140</v>
      </c>
      <c r="C4" s="154"/>
      <c r="D4" s="740" t="s">
        <v>938</v>
      </c>
      <c r="E4" s="741"/>
      <c r="F4" s="741"/>
      <c r="G4" s="742"/>
      <c r="H4" s="1"/>
    </row>
    <row r="5" spans="1:8">
      <c r="A5" s="228" t="s">
        <v>26</v>
      </c>
      <c r="B5" s="229"/>
      <c r="C5" s="379" t="str">
        <f>INT((MONTH($B$2))/3)&amp;"Q"&amp;"-"&amp;YEAR($B$2)</f>
        <v>1Q-2023</v>
      </c>
      <c r="D5" s="379" t="str">
        <f>IF(INT(MONTH($B$2))=3, "4"&amp;"Q"&amp;"-"&amp;YEAR($B$2)-1, IF(INT(MONTH($B$2))=6, "1"&amp;"Q"&amp;"-"&amp;YEAR($B$2), IF(INT(MONTH($B$2))=9, "2"&amp;"Q"&amp;"-"&amp;YEAR($B$2),IF(INT(MONTH($B$2))=12, "3"&amp;"Q"&amp;"-"&amp;YEAR($B$2), 0))))</f>
        <v>4Q-2022</v>
      </c>
      <c r="E5" s="379" t="str">
        <f>IF(INT(MONTH($B$2))=3, "3"&amp;"Q"&amp;"-"&amp;YEAR($B$2)-1, IF(INT(MONTH($B$2))=6, "4"&amp;"Q"&amp;"-"&amp;YEAR($B$2)-1, IF(INT(MONTH($B$2))=9, "1"&amp;"Q"&amp;"-"&amp;YEAR($B$2),IF(INT(MONTH($B$2))=12, "2"&amp;"Q"&amp;"-"&amp;YEAR($B$2), 0))))</f>
        <v>3Q-2022</v>
      </c>
      <c r="F5" s="379" t="str">
        <f>IF(INT(MONTH($B$2))=3, "2"&amp;"Q"&amp;"-"&amp;YEAR($B$2)-1, IF(INT(MONTH($B$2))=6, "3"&amp;"Q"&amp;"-"&amp;YEAR($B$2)-1, IF(INT(MONTH($B$2))=9, "4"&amp;"Q"&amp;"-"&amp;YEAR($B$2)-1,IF(INT(MONTH($B$2))=12, "1"&amp;"Q"&amp;"-"&amp;YEAR($B$2), 0))))</f>
        <v>2Q-2022</v>
      </c>
      <c r="G5" s="380" t="str">
        <f>IF(INT(MONTH($B$2))=3, "1"&amp;"Q"&amp;"-"&amp;YEAR($B$2)-1, IF(INT(MONTH($B$2))=6, "2"&amp;"Q"&amp;"-"&amp;YEAR($B$2)-1, IF(INT(MONTH($B$2))=9, "3"&amp;"Q"&amp;"-"&amp;YEAR($B$2)-1,IF(INT(MONTH($B$2))=12, "4"&amp;"Q"&amp;"-"&amp;YEAR($B$2)-1, 0))))</f>
        <v>1Q-2022</v>
      </c>
    </row>
    <row r="6" spans="1:8">
      <c r="A6" s="381"/>
      <c r="B6" s="382" t="s">
        <v>107</v>
      </c>
      <c r="C6" s="230"/>
      <c r="D6" s="230"/>
      <c r="E6" s="230"/>
      <c r="F6" s="230"/>
      <c r="G6" s="231"/>
    </row>
    <row r="7" spans="1:8">
      <c r="A7" s="381"/>
      <c r="B7" s="383" t="s">
        <v>111</v>
      </c>
      <c r="C7" s="230"/>
      <c r="D7" s="230"/>
      <c r="E7" s="230"/>
      <c r="F7" s="230"/>
      <c r="G7" s="231"/>
    </row>
    <row r="8" spans="1:8">
      <c r="A8" s="360">
        <v>1</v>
      </c>
      <c r="B8" s="361" t="s">
        <v>23</v>
      </c>
      <c r="C8" s="384"/>
      <c r="D8" s="385"/>
      <c r="E8" s="385"/>
      <c r="F8" s="385"/>
      <c r="G8" s="386"/>
    </row>
    <row r="9" spans="1:8">
      <c r="A9" s="360">
        <v>2</v>
      </c>
      <c r="B9" s="361" t="s">
        <v>87</v>
      </c>
      <c r="C9" s="384"/>
      <c r="D9" s="385"/>
      <c r="E9" s="385"/>
      <c r="F9" s="385"/>
      <c r="G9" s="386"/>
    </row>
    <row r="10" spans="1:8">
      <c r="A10" s="360">
        <v>3</v>
      </c>
      <c r="B10" s="361" t="s">
        <v>86</v>
      </c>
      <c r="C10" s="384"/>
      <c r="D10" s="385"/>
      <c r="E10" s="385"/>
      <c r="F10" s="385"/>
      <c r="G10" s="386"/>
    </row>
    <row r="11" spans="1:8">
      <c r="A11" s="360">
        <v>4</v>
      </c>
      <c r="B11" s="361" t="s">
        <v>447</v>
      </c>
      <c r="C11" s="384"/>
      <c r="D11" s="385"/>
      <c r="E11" s="385"/>
      <c r="F11" s="385"/>
      <c r="G11" s="386"/>
    </row>
    <row r="12" spans="1:8">
      <c r="A12" s="360">
        <v>5</v>
      </c>
      <c r="B12" s="361" t="s">
        <v>448</v>
      </c>
      <c r="C12" s="384"/>
      <c r="D12" s="385"/>
      <c r="E12" s="385"/>
      <c r="F12" s="385"/>
      <c r="G12" s="386"/>
    </row>
    <row r="13" spans="1:8">
      <c r="A13" s="360">
        <v>6</v>
      </c>
      <c r="B13" s="361" t="s">
        <v>449</v>
      </c>
      <c r="C13" s="384"/>
      <c r="D13" s="385"/>
      <c r="E13" s="385"/>
      <c r="F13" s="385"/>
      <c r="G13" s="386"/>
    </row>
    <row r="14" spans="1:8">
      <c r="A14" s="381"/>
      <c r="B14" s="382" t="s">
        <v>451</v>
      </c>
      <c r="C14" s="230"/>
      <c r="D14" s="230"/>
      <c r="E14" s="230"/>
      <c r="F14" s="230"/>
      <c r="G14" s="231"/>
    </row>
    <row r="15" spans="1:8" ht="22" customHeight="1">
      <c r="A15" s="360">
        <v>7</v>
      </c>
      <c r="B15" s="361" t="s">
        <v>450</v>
      </c>
      <c r="C15" s="387"/>
      <c r="D15" s="385"/>
      <c r="E15" s="385"/>
      <c r="F15" s="385"/>
      <c r="G15" s="386"/>
    </row>
    <row r="16" spans="1:8">
      <c r="A16" s="381"/>
      <c r="B16" s="382" t="s">
        <v>454</v>
      </c>
      <c r="C16" s="230"/>
      <c r="D16" s="230"/>
      <c r="E16" s="230"/>
      <c r="F16" s="230"/>
      <c r="G16" s="231"/>
    </row>
    <row r="17" spans="1:7" s="3" customFormat="1">
      <c r="A17" s="360"/>
      <c r="B17" s="383" t="s">
        <v>437</v>
      </c>
      <c r="C17" s="230"/>
      <c r="D17" s="230"/>
      <c r="E17" s="230"/>
      <c r="F17" s="230"/>
      <c r="G17" s="231"/>
    </row>
    <row r="18" spans="1:7">
      <c r="A18" s="359">
        <v>8</v>
      </c>
      <c r="B18" s="388" t="s">
        <v>445</v>
      </c>
      <c r="C18" s="397"/>
      <c r="D18" s="398"/>
      <c r="E18" s="398"/>
      <c r="F18" s="398"/>
      <c r="G18" s="399"/>
    </row>
    <row r="19" spans="1:7" ht="15" customHeight="1">
      <c r="A19" s="359">
        <v>9</v>
      </c>
      <c r="B19" s="388" t="s">
        <v>444</v>
      </c>
      <c r="C19" s="397"/>
      <c r="D19" s="398"/>
      <c r="E19" s="398"/>
      <c r="F19" s="398"/>
      <c r="G19" s="399"/>
    </row>
    <row r="20" spans="1:7">
      <c r="A20" s="359">
        <v>10</v>
      </c>
      <c r="B20" s="388" t="s">
        <v>446</v>
      </c>
      <c r="C20" s="397"/>
      <c r="D20" s="398"/>
      <c r="E20" s="398"/>
      <c r="F20" s="398"/>
      <c r="G20" s="399"/>
    </row>
    <row r="21" spans="1:7">
      <c r="A21" s="359">
        <v>11</v>
      </c>
      <c r="B21" s="361" t="s">
        <v>447</v>
      </c>
      <c r="C21" s="397"/>
      <c r="D21" s="398"/>
      <c r="E21" s="398"/>
      <c r="F21" s="398"/>
      <c r="G21" s="399"/>
    </row>
    <row r="22" spans="1:7">
      <c r="A22" s="359">
        <v>12</v>
      </c>
      <c r="B22" s="361" t="s">
        <v>448</v>
      </c>
      <c r="C22" s="397"/>
      <c r="D22" s="398"/>
      <c r="E22" s="398"/>
      <c r="F22" s="398"/>
      <c r="G22" s="399"/>
    </row>
    <row r="23" spans="1:7">
      <c r="A23" s="359">
        <v>13</v>
      </c>
      <c r="B23" s="361" t="s">
        <v>449</v>
      </c>
      <c r="C23" s="397"/>
      <c r="D23" s="398"/>
      <c r="E23" s="398"/>
      <c r="F23" s="398"/>
      <c r="G23" s="399"/>
    </row>
    <row r="24" spans="1:7">
      <c r="A24" s="381"/>
      <c r="B24" s="382" t="s">
        <v>994</v>
      </c>
      <c r="C24" s="230"/>
      <c r="D24" s="230"/>
      <c r="E24" s="230"/>
      <c r="F24" s="230"/>
      <c r="G24" s="231"/>
    </row>
    <row r="25" spans="1:7" ht="26">
      <c r="A25" s="359">
        <v>14</v>
      </c>
      <c r="B25" s="388" t="s">
        <v>995</v>
      </c>
      <c r="C25" s="397"/>
      <c r="D25" s="398"/>
      <c r="E25" s="398"/>
      <c r="F25" s="398"/>
      <c r="G25" s="399"/>
    </row>
    <row r="26" spans="1:7">
      <c r="A26" s="381"/>
      <c r="B26" s="382" t="s">
        <v>7</v>
      </c>
      <c r="C26" s="230"/>
      <c r="D26" s="230"/>
      <c r="E26" s="230"/>
      <c r="F26" s="230"/>
      <c r="G26" s="231"/>
    </row>
    <row r="27" spans="1:7" ht="15" customHeight="1">
      <c r="A27" s="389">
        <v>15</v>
      </c>
      <c r="B27" s="390" t="s">
        <v>8</v>
      </c>
      <c r="C27" s="391"/>
      <c r="D27" s="392"/>
      <c r="E27" s="392"/>
      <c r="F27" s="392"/>
      <c r="G27" s="393"/>
    </row>
    <row r="28" spans="1:7">
      <c r="A28" s="389">
        <v>16</v>
      </c>
      <c r="B28" s="390" t="s">
        <v>9</v>
      </c>
      <c r="C28" s="391"/>
      <c r="D28" s="392"/>
      <c r="E28" s="392"/>
      <c r="F28" s="392"/>
      <c r="G28" s="393"/>
    </row>
    <row r="29" spans="1:7">
      <c r="A29" s="389">
        <v>17</v>
      </c>
      <c r="B29" s="390" t="s">
        <v>10</v>
      </c>
      <c r="C29" s="391"/>
      <c r="D29" s="392"/>
      <c r="E29" s="392"/>
      <c r="F29" s="392"/>
      <c r="G29" s="393"/>
    </row>
    <row r="30" spans="1:7">
      <c r="A30" s="389">
        <v>18</v>
      </c>
      <c r="B30" s="390" t="s">
        <v>141</v>
      </c>
      <c r="C30" s="391"/>
      <c r="D30" s="392"/>
      <c r="E30" s="392"/>
      <c r="F30" s="392"/>
      <c r="G30" s="393"/>
    </row>
    <row r="31" spans="1:7">
      <c r="A31" s="389">
        <v>19</v>
      </c>
      <c r="B31" s="390" t="s">
        <v>11</v>
      </c>
      <c r="C31" s="391"/>
      <c r="D31" s="392"/>
      <c r="E31" s="392"/>
      <c r="F31" s="392"/>
      <c r="G31" s="393"/>
    </row>
    <row r="32" spans="1:7">
      <c r="A32" s="389">
        <v>20</v>
      </c>
      <c r="B32" s="390" t="s">
        <v>12</v>
      </c>
      <c r="C32" s="391"/>
      <c r="D32" s="392"/>
      <c r="E32" s="392"/>
      <c r="F32" s="392"/>
      <c r="G32" s="393"/>
    </row>
    <row r="33" spans="1:7">
      <c r="A33" s="381"/>
      <c r="B33" s="382" t="s">
        <v>13</v>
      </c>
      <c r="C33" s="230"/>
      <c r="D33" s="230"/>
      <c r="E33" s="230"/>
      <c r="F33" s="230"/>
      <c r="G33" s="231"/>
    </row>
    <row r="34" spans="1:7">
      <c r="A34" s="389">
        <v>21</v>
      </c>
      <c r="B34" s="390" t="s">
        <v>14</v>
      </c>
      <c r="C34" s="391"/>
      <c r="D34" s="392"/>
      <c r="E34" s="392"/>
      <c r="F34" s="392"/>
      <c r="G34" s="393"/>
    </row>
    <row r="35" spans="1:7" ht="15" customHeight="1">
      <c r="A35" s="389">
        <v>22</v>
      </c>
      <c r="B35" s="390" t="s">
        <v>959</v>
      </c>
      <c r="C35" s="391"/>
      <c r="D35" s="392"/>
      <c r="E35" s="392"/>
      <c r="F35" s="392"/>
      <c r="G35" s="393"/>
    </row>
    <row r="36" spans="1:7">
      <c r="A36" s="389">
        <v>23</v>
      </c>
      <c r="B36" s="390" t="s">
        <v>15</v>
      </c>
      <c r="C36" s="391"/>
      <c r="D36" s="392"/>
      <c r="E36" s="392"/>
      <c r="F36" s="392"/>
      <c r="G36" s="393"/>
    </row>
    <row r="37" spans="1:7" ht="15" customHeight="1">
      <c r="A37" s="389">
        <v>24</v>
      </c>
      <c r="B37" s="390" t="s">
        <v>16</v>
      </c>
      <c r="C37" s="391"/>
      <c r="D37" s="392"/>
      <c r="E37" s="392"/>
      <c r="F37" s="392"/>
      <c r="G37" s="393"/>
    </row>
    <row r="38" spans="1:7">
      <c r="A38" s="389">
        <v>25</v>
      </c>
      <c r="B38" s="390" t="s">
        <v>17</v>
      </c>
      <c r="C38" s="391"/>
      <c r="D38" s="392"/>
      <c r="E38" s="392"/>
      <c r="F38" s="392"/>
      <c r="G38" s="393"/>
    </row>
    <row r="39" spans="1:7" ht="15" customHeight="1">
      <c r="A39" s="381"/>
      <c r="B39" s="382" t="s">
        <v>18</v>
      </c>
      <c r="C39" s="230"/>
      <c r="D39" s="230"/>
      <c r="E39" s="230"/>
      <c r="F39" s="230"/>
      <c r="G39" s="231"/>
    </row>
    <row r="40" spans="1:7" ht="15" customHeight="1">
      <c r="A40" s="389">
        <v>26</v>
      </c>
      <c r="B40" s="390" t="s">
        <v>19</v>
      </c>
      <c r="C40" s="391"/>
      <c r="D40" s="391"/>
      <c r="E40" s="391"/>
      <c r="F40" s="391"/>
      <c r="G40" s="394"/>
    </row>
    <row r="41" spans="1:7" ht="15" customHeight="1">
      <c r="A41" s="389">
        <v>27</v>
      </c>
      <c r="B41" s="390" t="s">
        <v>20</v>
      </c>
      <c r="C41" s="391"/>
      <c r="D41" s="391"/>
      <c r="E41" s="391"/>
      <c r="F41" s="391"/>
      <c r="G41" s="394"/>
    </row>
    <row r="42" spans="1:7" ht="15" customHeight="1">
      <c r="A42" s="389">
        <v>28</v>
      </c>
      <c r="B42" s="391" t="s">
        <v>21</v>
      </c>
      <c r="C42" s="391"/>
      <c r="D42" s="391"/>
      <c r="E42" s="391"/>
      <c r="F42" s="391"/>
      <c r="G42" s="394"/>
    </row>
    <row r="43" spans="1:7" ht="15" customHeight="1">
      <c r="A43" s="395"/>
      <c r="B43" s="382" t="s">
        <v>358</v>
      </c>
      <c r="C43" s="230"/>
      <c r="D43" s="230"/>
      <c r="E43" s="230"/>
      <c r="F43" s="230"/>
      <c r="G43" s="231"/>
    </row>
    <row r="44" spans="1:7" ht="15" customHeight="1">
      <c r="A44" s="389">
        <v>29</v>
      </c>
      <c r="B44" s="440" t="s">
        <v>342</v>
      </c>
      <c r="C44" s="391"/>
      <c r="D44" s="391"/>
      <c r="E44" s="391"/>
      <c r="F44" s="391"/>
      <c r="G44" s="394"/>
    </row>
    <row r="45" spans="1:7">
      <c r="A45" s="389">
        <v>30</v>
      </c>
      <c r="B45" s="390" t="s">
        <v>343</v>
      </c>
      <c r="C45" s="391"/>
      <c r="D45" s="392"/>
      <c r="E45" s="392"/>
      <c r="F45" s="392"/>
      <c r="G45" s="393"/>
    </row>
    <row r="46" spans="1:7">
      <c r="A46" s="435">
        <v>31</v>
      </c>
      <c r="B46" s="436" t="s">
        <v>341</v>
      </c>
      <c r="C46" s="391"/>
      <c r="D46" s="391"/>
      <c r="E46" s="391"/>
      <c r="F46" s="391"/>
      <c r="G46" s="394"/>
    </row>
    <row r="47" spans="1:7">
      <c r="A47" s="435"/>
      <c r="B47" s="382" t="s">
        <v>455</v>
      </c>
      <c r="C47" s="230"/>
      <c r="D47" s="230"/>
      <c r="E47" s="230"/>
      <c r="F47" s="230"/>
      <c r="G47" s="231"/>
    </row>
    <row r="48" spans="1:7">
      <c r="A48" s="435">
        <v>32</v>
      </c>
      <c r="B48" s="436" t="s">
        <v>462</v>
      </c>
      <c r="C48" s="437"/>
      <c r="D48" s="438"/>
      <c r="E48" s="438"/>
      <c r="F48" s="438"/>
      <c r="G48" s="439"/>
    </row>
    <row r="49" spans="1:7">
      <c r="A49" s="435">
        <v>33</v>
      </c>
      <c r="B49" s="436" t="s">
        <v>475</v>
      </c>
      <c r="C49" s="437"/>
      <c r="D49" s="438"/>
      <c r="E49" s="438"/>
      <c r="F49" s="438"/>
      <c r="G49" s="439"/>
    </row>
    <row r="50" spans="1:7" ht="15" thickBot="1">
      <c r="A50" s="84">
        <v>34</v>
      </c>
      <c r="B50" s="176" t="s">
        <v>489</v>
      </c>
      <c r="C50" s="176"/>
      <c r="D50" s="177"/>
      <c r="E50" s="177"/>
      <c r="F50" s="177"/>
      <c r="G50" s="178"/>
    </row>
    <row r="51" spans="1:7">
      <c r="A51" s="20"/>
    </row>
    <row r="52" spans="1:7" ht="39.5">
      <c r="B52" s="23" t="s">
        <v>946</v>
      </c>
    </row>
    <row r="53" spans="1:7" ht="65.5">
      <c r="B53" s="284" t="s">
        <v>357</v>
      </c>
      <c r="D53" s="260"/>
      <c r="E53" s="260"/>
      <c r="F53" s="260"/>
      <c r="G53" s="260"/>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9"/>
  <sheetViews>
    <sheetView zoomScale="70" zoomScaleNormal="70" workbookViewId="0">
      <selection activeCell="E53" sqref="E53"/>
    </sheetView>
  </sheetViews>
  <sheetFormatPr defaultRowHeight="14.5"/>
  <cols>
    <col min="1" max="1" width="8.7265625" style="533"/>
    <col min="2" max="2" width="69.26953125" style="503" customWidth="1"/>
    <col min="3" max="3" width="13.6328125" customWidth="1"/>
    <col min="4" max="4" width="14.453125" customWidth="1"/>
    <col min="5" max="8" width="13.1796875" customWidth="1"/>
  </cols>
  <sheetData>
    <row r="1" spans="1:8">
      <c r="A1" s="17" t="s">
        <v>109</v>
      </c>
      <c r="B1" s="355">
        <f>Info!C2</f>
        <v>0</v>
      </c>
      <c r="C1" s="16"/>
      <c r="D1" s="260"/>
      <c r="E1" s="260"/>
      <c r="F1" s="260"/>
      <c r="G1" s="260"/>
    </row>
    <row r="2" spans="1:8">
      <c r="A2" s="17" t="s">
        <v>110</v>
      </c>
      <c r="B2" s="396">
        <f>'1. key ratios'!B2</f>
        <v>45016</v>
      </c>
      <c r="C2" s="29"/>
      <c r="D2" s="18"/>
      <c r="E2" s="18"/>
      <c r="F2" s="18"/>
      <c r="G2" s="18"/>
      <c r="H2" s="1"/>
    </row>
    <row r="3" spans="1:8">
      <c r="A3" s="17"/>
      <c r="B3" s="16"/>
      <c r="C3" s="29"/>
      <c r="D3" s="18"/>
      <c r="E3" s="18"/>
      <c r="F3" s="18"/>
      <c r="G3" s="18"/>
      <c r="H3" s="1"/>
    </row>
    <row r="4" spans="1:8" ht="21" customHeight="1">
      <c r="A4" s="749" t="s">
        <v>26</v>
      </c>
      <c r="B4" s="750" t="s">
        <v>731</v>
      </c>
      <c r="C4" s="752" t="s">
        <v>115</v>
      </c>
      <c r="D4" s="752"/>
      <c r="E4" s="752"/>
      <c r="F4" s="752" t="s">
        <v>116</v>
      </c>
      <c r="G4" s="752"/>
      <c r="H4" s="753"/>
    </row>
    <row r="5" spans="1:8" ht="21" customHeight="1">
      <c r="A5" s="749"/>
      <c r="B5" s="751"/>
      <c r="C5" s="468" t="s">
        <v>27</v>
      </c>
      <c r="D5" s="468" t="s">
        <v>89</v>
      </c>
      <c r="E5" s="468" t="s">
        <v>67</v>
      </c>
      <c r="F5" s="468" t="s">
        <v>27</v>
      </c>
      <c r="G5" s="468" t="s">
        <v>89</v>
      </c>
      <c r="H5" s="468" t="s">
        <v>67</v>
      </c>
    </row>
    <row r="6" spans="1:8" ht="26.5" customHeight="1">
      <c r="A6" s="749"/>
      <c r="B6" s="469" t="s">
        <v>96</v>
      </c>
      <c r="C6" s="743"/>
      <c r="D6" s="744"/>
      <c r="E6" s="744"/>
      <c r="F6" s="744"/>
      <c r="G6" s="744"/>
      <c r="H6" s="745"/>
    </row>
    <row r="7" spans="1:8" ht="23" customHeight="1">
      <c r="A7" s="520">
        <v>1</v>
      </c>
      <c r="B7" s="470" t="s">
        <v>845</v>
      </c>
      <c r="C7" s="471">
        <f>SUM(C8:C10)</f>
        <v>0</v>
      </c>
      <c r="D7" s="471">
        <f>SUM(D8:D10)</f>
        <v>0</v>
      </c>
      <c r="E7" s="472">
        <f>C7+D7</f>
        <v>0</v>
      </c>
      <c r="F7" s="471">
        <f>SUM(F8:F10)</f>
        <v>0</v>
      </c>
      <c r="G7" s="471">
        <f>SUM(G8:G10)</f>
        <v>0</v>
      </c>
      <c r="H7" s="472">
        <f>F7+G7</f>
        <v>0</v>
      </c>
    </row>
    <row r="8" spans="1:8">
      <c r="A8" s="520">
        <v>1.1000000000000001</v>
      </c>
      <c r="B8" s="473" t="s">
        <v>97</v>
      </c>
      <c r="C8" s="471"/>
      <c r="D8" s="471"/>
      <c r="E8" s="472">
        <f t="shared" ref="E8:E36" si="0">C8+D8</f>
        <v>0</v>
      </c>
      <c r="F8" s="471"/>
      <c r="G8" s="471"/>
      <c r="H8" s="472">
        <f t="shared" ref="H8:H36" si="1">F8+G8</f>
        <v>0</v>
      </c>
    </row>
    <row r="9" spans="1:8">
      <c r="A9" s="520">
        <v>1.2</v>
      </c>
      <c r="B9" s="473" t="s">
        <v>98</v>
      </c>
      <c r="C9" s="471"/>
      <c r="D9" s="471"/>
      <c r="E9" s="472">
        <f t="shared" si="0"/>
        <v>0</v>
      </c>
      <c r="F9" s="471"/>
      <c r="G9" s="471"/>
      <c r="H9" s="472">
        <f t="shared" si="1"/>
        <v>0</v>
      </c>
    </row>
    <row r="10" spans="1:8">
      <c r="A10" s="520">
        <v>1.3</v>
      </c>
      <c r="B10" s="473" t="s">
        <v>99</v>
      </c>
      <c r="C10" s="471"/>
      <c r="D10" s="471"/>
      <c r="E10" s="472">
        <f t="shared" si="0"/>
        <v>0</v>
      </c>
      <c r="F10" s="471"/>
      <c r="G10" s="471"/>
      <c r="H10" s="472">
        <f t="shared" si="1"/>
        <v>0</v>
      </c>
    </row>
    <row r="11" spans="1:8">
      <c r="A11" s="520">
        <v>2</v>
      </c>
      <c r="B11" s="474" t="s">
        <v>732</v>
      </c>
      <c r="C11" s="471"/>
      <c r="D11" s="471"/>
      <c r="E11" s="472">
        <f t="shared" si="0"/>
        <v>0</v>
      </c>
      <c r="F11" s="471"/>
      <c r="G11" s="471"/>
      <c r="H11" s="472">
        <f t="shared" si="1"/>
        <v>0</v>
      </c>
    </row>
    <row r="12" spans="1:8">
      <c r="A12" s="520">
        <v>2.1</v>
      </c>
      <c r="B12" s="475" t="s">
        <v>733</v>
      </c>
      <c r="C12" s="471"/>
      <c r="D12" s="471"/>
      <c r="E12" s="472">
        <f t="shared" si="0"/>
        <v>0</v>
      </c>
      <c r="F12" s="471"/>
      <c r="G12" s="471"/>
      <c r="H12" s="472">
        <f t="shared" si="1"/>
        <v>0</v>
      </c>
    </row>
    <row r="13" spans="1:8" ht="26.5" customHeight="1">
      <c r="A13" s="520">
        <v>3</v>
      </c>
      <c r="B13" s="476" t="s">
        <v>734</v>
      </c>
      <c r="C13" s="471"/>
      <c r="D13" s="471"/>
      <c r="E13" s="472">
        <f t="shared" si="0"/>
        <v>0</v>
      </c>
      <c r="F13" s="471"/>
      <c r="G13" s="471"/>
      <c r="H13" s="472">
        <f t="shared" si="1"/>
        <v>0</v>
      </c>
    </row>
    <row r="14" spans="1:8" ht="26.5" customHeight="1">
      <c r="A14" s="520">
        <v>4</v>
      </c>
      <c r="B14" s="477" t="s">
        <v>735</v>
      </c>
      <c r="C14" s="471"/>
      <c r="D14" s="471"/>
      <c r="E14" s="472">
        <f t="shared" si="0"/>
        <v>0</v>
      </c>
      <c r="F14" s="471"/>
      <c r="G14" s="471"/>
      <c r="H14" s="472">
        <f t="shared" si="1"/>
        <v>0</v>
      </c>
    </row>
    <row r="15" spans="1:8" ht="24.5" customHeight="1">
      <c r="A15" s="520">
        <v>5</v>
      </c>
      <c r="B15" s="477" t="s">
        <v>736</v>
      </c>
      <c r="C15" s="478">
        <f>SUM(C16:C18)</f>
        <v>0</v>
      </c>
      <c r="D15" s="478">
        <f>SUM(D16:D18)</f>
        <v>0</v>
      </c>
      <c r="E15" s="479">
        <f t="shared" si="0"/>
        <v>0</v>
      </c>
      <c r="F15" s="478">
        <f>SUM(F16:F18)</f>
        <v>0</v>
      </c>
      <c r="G15" s="478">
        <f>SUM(G16:G18)</f>
        <v>0</v>
      </c>
      <c r="H15" s="479">
        <f t="shared" si="1"/>
        <v>0</v>
      </c>
    </row>
    <row r="16" spans="1:8">
      <c r="A16" s="520">
        <v>5.0999999999999996</v>
      </c>
      <c r="B16" s="480" t="s">
        <v>737</v>
      </c>
      <c r="C16" s="471"/>
      <c r="D16" s="471"/>
      <c r="E16" s="472">
        <f t="shared" si="0"/>
        <v>0</v>
      </c>
      <c r="F16" s="471"/>
      <c r="G16" s="471"/>
      <c r="H16" s="472">
        <f t="shared" si="1"/>
        <v>0</v>
      </c>
    </row>
    <row r="17" spans="1:8">
      <c r="A17" s="520">
        <v>5.2</v>
      </c>
      <c r="B17" s="480" t="s">
        <v>571</v>
      </c>
      <c r="C17" s="471"/>
      <c r="D17" s="471"/>
      <c r="E17" s="472">
        <f t="shared" si="0"/>
        <v>0</v>
      </c>
      <c r="F17" s="471"/>
      <c r="G17" s="471"/>
      <c r="H17" s="472">
        <f t="shared" si="1"/>
        <v>0</v>
      </c>
    </row>
    <row r="18" spans="1:8">
      <c r="A18" s="520">
        <v>5.3</v>
      </c>
      <c r="B18" s="480" t="s">
        <v>738</v>
      </c>
      <c r="C18" s="471"/>
      <c r="D18" s="471"/>
      <c r="E18" s="472">
        <f t="shared" si="0"/>
        <v>0</v>
      </c>
      <c r="F18" s="471"/>
      <c r="G18" s="471"/>
      <c r="H18" s="472">
        <f t="shared" si="1"/>
        <v>0</v>
      </c>
    </row>
    <row r="19" spans="1:8">
      <c r="A19" s="520">
        <v>6</v>
      </c>
      <c r="B19" s="476" t="s">
        <v>739</v>
      </c>
      <c r="C19" s="471">
        <f>SUM(C20:C21)</f>
        <v>0</v>
      </c>
      <c r="D19" s="471">
        <f>SUM(D20:D21)</f>
        <v>0</v>
      </c>
      <c r="E19" s="472">
        <f t="shared" si="0"/>
        <v>0</v>
      </c>
      <c r="F19" s="471">
        <f>SUM(F20:F21)</f>
        <v>0</v>
      </c>
      <c r="G19" s="471">
        <f>SUM(G20:G21)</f>
        <v>0</v>
      </c>
      <c r="H19" s="472">
        <f t="shared" si="1"/>
        <v>0</v>
      </c>
    </row>
    <row r="20" spans="1:8">
      <c r="A20" s="520">
        <v>6.1</v>
      </c>
      <c r="B20" s="480" t="s">
        <v>571</v>
      </c>
      <c r="C20" s="471"/>
      <c r="D20" s="471"/>
      <c r="E20" s="472">
        <f t="shared" si="0"/>
        <v>0</v>
      </c>
      <c r="F20" s="471"/>
      <c r="G20" s="471"/>
      <c r="H20" s="472">
        <f t="shared" si="1"/>
        <v>0</v>
      </c>
    </row>
    <row r="21" spans="1:8">
      <c r="A21" s="520">
        <v>6.2</v>
      </c>
      <c r="B21" s="480" t="s">
        <v>738</v>
      </c>
      <c r="C21" s="471"/>
      <c r="D21" s="471"/>
      <c r="E21" s="472">
        <f t="shared" si="0"/>
        <v>0</v>
      </c>
      <c r="F21" s="471"/>
      <c r="G21" s="471"/>
      <c r="H21" s="472">
        <f t="shared" si="1"/>
        <v>0</v>
      </c>
    </row>
    <row r="22" spans="1:8">
      <c r="A22" s="520">
        <v>7</v>
      </c>
      <c r="B22" s="481" t="s">
        <v>740</v>
      </c>
      <c r="C22" s="471"/>
      <c r="D22" s="471"/>
      <c r="E22" s="472">
        <f t="shared" si="0"/>
        <v>0</v>
      </c>
      <c r="F22" s="471"/>
      <c r="G22" s="471"/>
      <c r="H22" s="472">
        <f t="shared" si="1"/>
        <v>0</v>
      </c>
    </row>
    <row r="23" spans="1:8">
      <c r="A23" s="520">
        <v>8</v>
      </c>
      <c r="B23" s="482" t="s">
        <v>741</v>
      </c>
      <c r="C23" s="471"/>
      <c r="D23" s="471"/>
      <c r="E23" s="472">
        <f t="shared" si="0"/>
        <v>0</v>
      </c>
      <c r="F23" s="471"/>
      <c r="G23" s="471"/>
      <c r="H23" s="472">
        <f t="shared" si="1"/>
        <v>0</v>
      </c>
    </row>
    <row r="24" spans="1:8">
      <c r="A24" s="520">
        <v>9</v>
      </c>
      <c r="B24" s="477" t="s">
        <v>742</v>
      </c>
      <c r="C24" s="471">
        <f>SUM(C25:C26)</f>
        <v>0</v>
      </c>
      <c r="D24" s="471">
        <f>SUM(D25:D26)</f>
        <v>0</v>
      </c>
      <c r="E24" s="472">
        <f t="shared" si="0"/>
        <v>0</v>
      </c>
      <c r="F24" s="471">
        <f>SUM(F25:F26)</f>
        <v>0</v>
      </c>
      <c r="G24" s="471">
        <f>SUM(G25:G26)</f>
        <v>0</v>
      </c>
      <c r="H24" s="472">
        <f t="shared" si="1"/>
        <v>0</v>
      </c>
    </row>
    <row r="25" spans="1:8">
      <c r="A25" s="520">
        <v>9.1</v>
      </c>
      <c r="B25" s="483" t="s">
        <v>743</v>
      </c>
      <c r="C25" s="471"/>
      <c r="D25" s="471"/>
      <c r="E25" s="472">
        <f t="shared" si="0"/>
        <v>0</v>
      </c>
      <c r="F25" s="471"/>
      <c r="G25" s="471"/>
      <c r="H25" s="472">
        <f t="shared" si="1"/>
        <v>0</v>
      </c>
    </row>
    <row r="26" spans="1:8">
      <c r="A26" s="520">
        <v>9.1999999999999993</v>
      </c>
      <c r="B26" s="483" t="s">
        <v>744</v>
      </c>
      <c r="C26" s="471"/>
      <c r="D26" s="471"/>
      <c r="E26" s="472">
        <f t="shared" si="0"/>
        <v>0</v>
      </c>
      <c r="F26" s="471"/>
      <c r="G26" s="471"/>
      <c r="H26" s="472">
        <f t="shared" si="1"/>
        <v>0</v>
      </c>
    </row>
    <row r="27" spans="1:8">
      <c r="A27" s="520">
        <v>10</v>
      </c>
      <c r="B27" s="477" t="s">
        <v>37</v>
      </c>
      <c r="C27" s="471">
        <f>SUM(C28:C29)</f>
        <v>0</v>
      </c>
      <c r="D27" s="471">
        <f>SUM(D28:D29)</f>
        <v>0</v>
      </c>
      <c r="E27" s="472">
        <f t="shared" si="0"/>
        <v>0</v>
      </c>
      <c r="F27" s="471">
        <f>SUM(F28:F29)</f>
        <v>0</v>
      </c>
      <c r="G27" s="471">
        <f>SUM(G28:G29)</f>
        <v>0</v>
      </c>
      <c r="H27" s="472">
        <f t="shared" si="1"/>
        <v>0</v>
      </c>
    </row>
    <row r="28" spans="1:8">
      <c r="A28" s="520">
        <v>10.1</v>
      </c>
      <c r="B28" s="483" t="s">
        <v>745</v>
      </c>
      <c r="C28" s="471"/>
      <c r="D28" s="471"/>
      <c r="E28" s="472">
        <f t="shared" si="0"/>
        <v>0</v>
      </c>
      <c r="F28" s="471"/>
      <c r="G28" s="471"/>
      <c r="H28" s="472">
        <f t="shared" si="1"/>
        <v>0</v>
      </c>
    </row>
    <row r="29" spans="1:8">
      <c r="A29" s="520">
        <v>10.199999999999999</v>
      </c>
      <c r="B29" s="483" t="s">
        <v>746</v>
      </c>
      <c r="C29" s="471"/>
      <c r="D29" s="471"/>
      <c r="E29" s="472">
        <f t="shared" si="0"/>
        <v>0</v>
      </c>
      <c r="F29" s="471"/>
      <c r="G29" s="471"/>
      <c r="H29" s="472">
        <f t="shared" si="1"/>
        <v>0</v>
      </c>
    </row>
    <row r="30" spans="1:8">
      <c r="A30" s="520">
        <v>11</v>
      </c>
      <c r="B30" s="477" t="s">
        <v>747</v>
      </c>
      <c r="C30" s="471">
        <f>SUM(C31:C32)</f>
        <v>0</v>
      </c>
      <c r="D30" s="471">
        <f>SUM(D31:D32)</f>
        <v>0</v>
      </c>
      <c r="E30" s="472">
        <f t="shared" si="0"/>
        <v>0</v>
      </c>
      <c r="F30" s="471">
        <f>SUM(F31:F32)</f>
        <v>0</v>
      </c>
      <c r="G30" s="471">
        <f>SUM(G31:G32)</f>
        <v>0</v>
      </c>
      <c r="H30" s="472">
        <f t="shared" si="1"/>
        <v>0</v>
      </c>
    </row>
    <row r="31" spans="1:8">
      <c r="A31" s="520">
        <v>11.1</v>
      </c>
      <c r="B31" s="483" t="s">
        <v>748</v>
      </c>
      <c r="C31" s="471"/>
      <c r="D31" s="471"/>
      <c r="E31" s="472">
        <f t="shared" si="0"/>
        <v>0</v>
      </c>
      <c r="F31" s="471"/>
      <c r="G31" s="471"/>
      <c r="H31" s="472">
        <f t="shared" si="1"/>
        <v>0</v>
      </c>
    </row>
    <row r="32" spans="1:8">
      <c r="A32" s="520">
        <v>11.2</v>
      </c>
      <c r="B32" s="483" t="s">
        <v>749</v>
      </c>
      <c r="C32" s="471"/>
      <c r="D32" s="471"/>
      <c r="E32" s="472">
        <f t="shared" si="0"/>
        <v>0</v>
      </c>
      <c r="F32" s="471"/>
      <c r="G32" s="471"/>
      <c r="H32" s="472">
        <f t="shared" si="1"/>
        <v>0</v>
      </c>
    </row>
    <row r="33" spans="1:8">
      <c r="A33" s="520">
        <v>13</v>
      </c>
      <c r="B33" s="477" t="s">
        <v>100</v>
      </c>
      <c r="C33" s="471"/>
      <c r="D33" s="471"/>
      <c r="E33" s="472">
        <f t="shared" si="0"/>
        <v>0</v>
      </c>
      <c r="F33" s="471"/>
      <c r="G33" s="471"/>
      <c r="H33" s="472">
        <f t="shared" si="1"/>
        <v>0</v>
      </c>
    </row>
    <row r="34" spans="1:8">
      <c r="A34" s="520">
        <v>13.1</v>
      </c>
      <c r="B34" s="484" t="s">
        <v>750</v>
      </c>
      <c r="C34" s="471"/>
      <c r="D34" s="471"/>
      <c r="E34" s="472">
        <f t="shared" si="0"/>
        <v>0</v>
      </c>
      <c r="F34" s="471"/>
      <c r="G34" s="471"/>
      <c r="H34" s="472">
        <f t="shared" si="1"/>
        <v>0</v>
      </c>
    </row>
    <row r="35" spans="1:8">
      <c r="A35" s="520">
        <v>13.2</v>
      </c>
      <c r="B35" s="484" t="s">
        <v>751</v>
      </c>
      <c r="C35" s="471"/>
      <c r="D35" s="471"/>
      <c r="E35" s="472">
        <f t="shared" si="0"/>
        <v>0</v>
      </c>
      <c r="F35" s="471"/>
      <c r="G35" s="471"/>
      <c r="H35" s="472">
        <f t="shared" si="1"/>
        <v>0</v>
      </c>
    </row>
    <row r="36" spans="1:8">
      <c r="A36" s="520">
        <v>14</v>
      </c>
      <c r="B36" s="485" t="s">
        <v>752</v>
      </c>
      <c r="C36" s="471">
        <f>SUM(C7,C11,C13,C14,C15,C19,C22,C23,C24,C27,C30,C33)</f>
        <v>0</v>
      </c>
      <c r="D36" s="471">
        <f>SUM(D7,D11,D13,D14,D15,D19,D22,D23,D24,D27,D30,D33)</f>
        <v>0</v>
      </c>
      <c r="E36" s="472">
        <f t="shared" si="0"/>
        <v>0</v>
      </c>
      <c r="F36" s="471">
        <f>SUM(F7,F11,F13,F14,F15,F19,F22,F23,F24,F27,F30,F33)</f>
        <v>0</v>
      </c>
      <c r="G36" s="471">
        <f>SUM(G7,G11,G13,G14,G15,G19,G22,G23,G24,G27,G30,G33)</f>
        <v>0</v>
      </c>
      <c r="H36" s="472">
        <f t="shared" si="1"/>
        <v>0</v>
      </c>
    </row>
    <row r="37" spans="1:8" ht="22.5" customHeight="1">
      <c r="A37" s="520"/>
      <c r="B37" s="486" t="s">
        <v>105</v>
      </c>
      <c r="C37" s="743"/>
      <c r="D37" s="744"/>
      <c r="E37" s="744"/>
      <c r="F37" s="744"/>
      <c r="G37" s="744"/>
      <c r="H37" s="745"/>
    </row>
    <row r="38" spans="1:8">
      <c r="A38" s="520">
        <v>15</v>
      </c>
      <c r="B38" s="487" t="s">
        <v>753</v>
      </c>
      <c r="C38" s="488"/>
      <c r="D38" s="488"/>
      <c r="E38" s="489">
        <f>C38+D38</f>
        <v>0</v>
      </c>
      <c r="F38" s="488"/>
      <c r="G38" s="488"/>
      <c r="H38" s="489">
        <f>F38+G38</f>
        <v>0</v>
      </c>
    </row>
    <row r="39" spans="1:8">
      <c r="A39" s="520">
        <v>15.1</v>
      </c>
      <c r="B39" s="490" t="s">
        <v>733</v>
      </c>
      <c r="C39" s="488"/>
      <c r="D39" s="488"/>
      <c r="E39" s="489">
        <f t="shared" ref="E39:E53" si="2">C39+D39</f>
        <v>0</v>
      </c>
      <c r="F39" s="488"/>
      <c r="G39" s="488"/>
      <c r="H39" s="489">
        <f t="shared" ref="H39:H53" si="3">F39+G39</f>
        <v>0</v>
      </c>
    </row>
    <row r="40" spans="1:8" ht="24" customHeight="1">
      <c r="A40" s="520">
        <v>16</v>
      </c>
      <c r="B40" s="481" t="s">
        <v>754</v>
      </c>
      <c r="C40" s="488"/>
      <c r="D40" s="488"/>
      <c r="E40" s="489">
        <f t="shared" si="2"/>
        <v>0</v>
      </c>
      <c r="F40" s="488"/>
      <c r="G40" s="488"/>
      <c r="H40" s="489">
        <f t="shared" si="3"/>
        <v>0</v>
      </c>
    </row>
    <row r="41" spans="1:8">
      <c r="A41" s="520">
        <v>17</v>
      </c>
      <c r="B41" s="481" t="s">
        <v>755</v>
      </c>
      <c r="C41" s="488">
        <f>SUM(C42:C45)</f>
        <v>0</v>
      </c>
      <c r="D41" s="488">
        <f>SUM(D42:D45)</f>
        <v>0</v>
      </c>
      <c r="E41" s="489">
        <f t="shared" si="2"/>
        <v>0</v>
      </c>
      <c r="F41" s="488">
        <f>SUM(F42:F45)</f>
        <v>0</v>
      </c>
      <c r="G41" s="488">
        <f>SUM(G42:G45)</f>
        <v>0</v>
      </c>
      <c r="H41" s="489">
        <f t="shared" si="3"/>
        <v>0</v>
      </c>
    </row>
    <row r="42" spans="1:8">
      <c r="A42" s="520">
        <v>17.100000000000001</v>
      </c>
      <c r="B42" s="491" t="s">
        <v>756</v>
      </c>
      <c r="C42" s="488"/>
      <c r="D42" s="488"/>
      <c r="E42" s="489">
        <f t="shared" si="2"/>
        <v>0</v>
      </c>
      <c r="F42" s="488"/>
      <c r="G42" s="488"/>
      <c r="H42" s="489">
        <f t="shared" si="3"/>
        <v>0</v>
      </c>
    </row>
    <row r="43" spans="1:8">
      <c r="A43" s="520">
        <v>17.2</v>
      </c>
      <c r="B43" s="492" t="s">
        <v>101</v>
      </c>
      <c r="C43" s="488"/>
      <c r="D43" s="488"/>
      <c r="E43" s="489">
        <f t="shared" si="2"/>
        <v>0</v>
      </c>
      <c r="F43" s="488"/>
      <c r="G43" s="488"/>
      <c r="H43" s="489">
        <f t="shared" si="3"/>
        <v>0</v>
      </c>
    </row>
    <row r="44" spans="1:8">
      <c r="A44" s="520">
        <v>17.3</v>
      </c>
      <c r="B44" s="491" t="s">
        <v>757</v>
      </c>
      <c r="C44" s="488"/>
      <c r="D44" s="488"/>
      <c r="E44" s="489">
        <f t="shared" si="2"/>
        <v>0</v>
      </c>
      <c r="F44" s="488"/>
      <c r="G44" s="488"/>
      <c r="H44" s="489">
        <f t="shared" si="3"/>
        <v>0</v>
      </c>
    </row>
    <row r="45" spans="1:8">
      <c r="A45" s="520">
        <v>17.399999999999999</v>
      </c>
      <c r="B45" s="491" t="s">
        <v>758</v>
      </c>
      <c r="C45" s="488"/>
      <c r="D45" s="488"/>
      <c r="E45" s="489">
        <f t="shared" si="2"/>
        <v>0</v>
      </c>
      <c r="F45" s="488"/>
      <c r="G45" s="488"/>
      <c r="H45" s="489">
        <f t="shared" si="3"/>
        <v>0</v>
      </c>
    </row>
    <row r="46" spans="1:8">
      <c r="A46" s="520">
        <v>18</v>
      </c>
      <c r="B46" s="493" t="s">
        <v>759</v>
      </c>
      <c r="C46" s="488"/>
      <c r="D46" s="488"/>
      <c r="E46" s="489">
        <f t="shared" si="2"/>
        <v>0</v>
      </c>
      <c r="F46" s="488"/>
      <c r="G46" s="488"/>
      <c r="H46" s="489">
        <f t="shared" si="3"/>
        <v>0</v>
      </c>
    </row>
    <row r="47" spans="1:8">
      <c r="A47" s="520">
        <v>19</v>
      </c>
      <c r="B47" s="493" t="s">
        <v>760</v>
      </c>
      <c r="C47" s="488">
        <f>SUM(C48:C49)</f>
        <v>0</v>
      </c>
      <c r="D47" s="488">
        <f>SUM(D48:D49)</f>
        <v>0</v>
      </c>
      <c r="E47" s="489">
        <f t="shared" si="2"/>
        <v>0</v>
      </c>
      <c r="F47" s="488">
        <f>SUM(F48:F49)</f>
        <v>0</v>
      </c>
      <c r="G47" s="488">
        <f>SUM(G48:G49)</f>
        <v>0</v>
      </c>
      <c r="H47" s="489">
        <f t="shared" si="3"/>
        <v>0</v>
      </c>
    </row>
    <row r="48" spans="1:8">
      <c r="A48" s="520">
        <v>19.100000000000001</v>
      </c>
      <c r="B48" s="494" t="s">
        <v>761</v>
      </c>
      <c r="C48" s="488"/>
      <c r="D48" s="488"/>
      <c r="E48" s="489">
        <f t="shared" si="2"/>
        <v>0</v>
      </c>
      <c r="F48" s="488"/>
      <c r="G48" s="488"/>
      <c r="H48" s="489">
        <f t="shared" si="3"/>
        <v>0</v>
      </c>
    </row>
    <row r="49" spans="1:8">
      <c r="A49" s="520">
        <v>19.2</v>
      </c>
      <c r="B49" s="495" t="s">
        <v>762</v>
      </c>
      <c r="C49" s="488"/>
      <c r="D49" s="488"/>
      <c r="E49" s="489">
        <f t="shared" si="2"/>
        <v>0</v>
      </c>
      <c r="F49" s="488"/>
      <c r="G49" s="488"/>
      <c r="H49" s="489">
        <f t="shared" si="3"/>
        <v>0</v>
      </c>
    </row>
    <row r="50" spans="1:8">
      <c r="A50" s="520">
        <v>20</v>
      </c>
      <c r="B50" s="496" t="s">
        <v>102</v>
      </c>
      <c r="C50" s="488"/>
      <c r="D50" s="488"/>
      <c r="E50" s="489">
        <f t="shared" si="2"/>
        <v>0</v>
      </c>
      <c r="F50" s="488"/>
      <c r="G50" s="488"/>
      <c r="H50" s="489">
        <f t="shared" si="3"/>
        <v>0</v>
      </c>
    </row>
    <row r="51" spans="1:8">
      <c r="A51" s="520">
        <v>21</v>
      </c>
      <c r="B51" s="497" t="s">
        <v>90</v>
      </c>
      <c r="C51" s="488"/>
      <c r="D51" s="488"/>
      <c r="E51" s="489">
        <f t="shared" si="2"/>
        <v>0</v>
      </c>
      <c r="F51" s="488"/>
      <c r="G51" s="488"/>
      <c r="H51" s="489">
        <f t="shared" si="3"/>
        <v>0</v>
      </c>
    </row>
    <row r="52" spans="1:8">
      <c r="A52" s="520">
        <v>21.1</v>
      </c>
      <c r="B52" s="492" t="s">
        <v>763</v>
      </c>
      <c r="C52" s="488"/>
      <c r="D52" s="488"/>
      <c r="E52" s="489">
        <f t="shared" si="2"/>
        <v>0</v>
      </c>
      <c r="F52" s="488"/>
      <c r="G52" s="488"/>
      <c r="H52" s="489">
        <f t="shared" si="3"/>
        <v>0</v>
      </c>
    </row>
    <row r="53" spans="1:8">
      <c r="A53" s="520">
        <v>22</v>
      </c>
      <c r="B53" s="496" t="s">
        <v>764</v>
      </c>
      <c r="C53" s="488">
        <f>SUM(C38,C40,C41,C46,C47,C50,C51)</f>
        <v>0</v>
      </c>
      <c r="D53" s="488">
        <f>SUM(D38,D40,D41,D46,D47,D50,D51)</f>
        <v>0</v>
      </c>
      <c r="E53" s="489">
        <f t="shared" si="2"/>
        <v>0</v>
      </c>
      <c r="F53" s="488">
        <f>SUM(F38,F40,F41,F46,F47,F50,F51)</f>
        <v>0</v>
      </c>
      <c r="G53" s="488">
        <f>SUM(G38,G40,G41,G46,G47,G50,G51)</f>
        <v>0</v>
      </c>
      <c r="H53" s="489">
        <f t="shared" si="3"/>
        <v>0</v>
      </c>
    </row>
    <row r="54" spans="1:8" ht="24" customHeight="1">
      <c r="A54" s="520"/>
      <c r="B54" s="498" t="s">
        <v>765</v>
      </c>
      <c r="C54" s="746"/>
      <c r="D54" s="747"/>
      <c r="E54" s="747"/>
      <c r="F54" s="747"/>
      <c r="G54" s="747"/>
      <c r="H54" s="748"/>
    </row>
    <row r="55" spans="1:8">
      <c r="A55" s="520">
        <v>23</v>
      </c>
      <c r="B55" s="496" t="s">
        <v>106</v>
      </c>
      <c r="C55" s="488"/>
      <c r="D55" s="488"/>
      <c r="E55" s="489">
        <f>C55+D55</f>
        <v>0</v>
      </c>
      <c r="F55" s="488"/>
      <c r="G55" s="488"/>
      <c r="H55" s="489">
        <f>F55+G55</f>
        <v>0</v>
      </c>
    </row>
    <row r="56" spans="1:8">
      <c r="A56" s="520">
        <v>24</v>
      </c>
      <c r="B56" s="496" t="s">
        <v>766</v>
      </c>
      <c r="C56" s="488"/>
      <c r="D56" s="488"/>
      <c r="E56" s="489">
        <f t="shared" ref="E56:E69" si="4">C56+D56</f>
        <v>0</v>
      </c>
      <c r="F56" s="488"/>
      <c r="G56" s="488"/>
      <c r="H56" s="489">
        <f t="shared" ref="H56:H69" si="5">F56+G56</f>
        <v>0</v>
      </c>
    </row>
    <row r="57" spans="1:8">
      <c r="A57" s="520">
        <v>25</v>
      </c>
      <c r="B57" s="499" t="s">
        <v>103</v>
      </c>
      <c r="C57" s="488"/>
      <c r="D57" s="488"/>
      <c r="E57" s="489">
        <f t="shared" si="4"/>
        <v>0</v>
      </c>
      <c r="F57" s="488"/>
      <c r="G57" s="488"/>
      <c r="H57" s="489">
        <f t="shared" si="5"/>
        <v>0</v>
      </c>
    </row>
    <row r="58" spans="1:8">
      <c r="A58" s="520">
        <v>26</v>
      </c>
      <c r="B58" s="493" t="s">
        <v>767</v>
      </c>
      <c r="C58" s="488"/>
      <c r="D58" s="488"/>
      <c r="E58" s="489">
        <f t="shared" si="4"/>
        <v>0</v>
      </c>
      <c r="F58" s="488"/>
      <c r="G58" s="488"/>
      <c r="H58" s="489">
        <f t="shared" si="5"/>
        <v>0</v>
      </c>
    </row>
    <row r="59" spans="1:8">
      <c r="A59" s="520">
        <v>27</v>
      </c>
      <c r="B59" s="493" t="s">
        <v>768</v>
      </c>
      <c r="C59" s="488">
        <f>SUM(C60:C61)</f>
        <v>0</v>
      </c>
      <c r="D59" s="488">
        <f>SUM(D60:D61)</f>
        <v>0</v>
      </c>
      <c r="E59" s="489">
        <f t="shared" si="4"/>
        <v>0</v>
      </c>
      <c r="F59" s="488"/>
      <c r="G59" s="488"/>
      <c r="H59" s="489">
        <f t="shared" si="5"/>
        <v>0</v>
      </c>
    </row>
    <row r="60" spans="1:8">
      <c r="A60" s="520">
        <v>27.1</v>
      </c>
      <c r="B60" s="500" t="s">
        <v>769</v>
      </c>
      <c r="C60" s="488"/>
      <c r="D60" s="488"/>
      <c r="E60" s="489">
        <f t="shared" si="4"/>
        <v>0</v>
      </c>
      <c r="F60" s="488"/>
      <c r="G60" s="488"/>
      <c r="H60" s="489">
        <f t="shared" si="5"/>
        <v>0</v>
      </c>
    </row>
    <row r="61" spans="1:8">
      <c r="A61" s="520">
        <v>27.2</v>
      </c>
      <c r="B61" s="491" t="s">
        <v>770</v>
      </c>
      <c r="C61" s="488"/>
      <c r="D61" s="488"/>
      <c r="E61" s="489">
        <f t="shared" si="4"/>
        <v>0</v>
      </c>
      <c r="F61" s="488"/>
      <c r="G61" s="488"/>
      <c r="H61" s="489">
        <f t="shared" si="5"/>
        <v>0</v>
      </c>
    </row>
    <row r="62" spans="1:8">
      <c r="A62" s="520">
        <v>28</v>
      </c>
      <c r="B62" s="497" t="s">
        <v>771</v>
      </c>
      <c r="C62" s="488"/>
      <c r="D62" s="488"/>
      <c r="E62" s="489">
        <f t="shared" si="4"/>
        <v>0</v>
      </c>
      <c r="F62" s="488"/>
      <c r="G62" s="488"/>
      <c r="H62" s="489">
        <f t="shared" si="5"/>
        <v>0</v>
      </c>
    </row>
    <row r="63" spans="1:8">
      <c r="A63" s="520">
        <v>29</v>
      </c>
      <c r="B63" s="493" t="s">
        <v>772</v>
      </c>
      <c r="C63" s="488">
        <f>SUM(C64:C66)</f>
        <v>0</v>
      </c>
      <c r="D63" s="488">
        <f>SUM(D64:D66)</f>
        <v>0</v>
      </c>
      <c r="E63" s="489">
        <f t="shared" si="4"/>
        <v>0</v>
      </c>
      <c r="F63" s="488"/>
      <c r="G63" s="488"/>
      <c r="H63" s="489">
        <f t="shared" si="5"/>
        <v>0</v>
      </c>
    </row>
    <row r="64" spans="1:8">
      <c r="A64" s="520">
        <v>29.1</v>
      </c>
      <c r="B64" s="480" t="s">
        <v>773</v>
      </c>
      <c r="C64" s="488"/>
      <c r="D64" s="488"/>
      <c r="E64" s="489">
        <f t="shared" si="4"/>
        <v>0</v>
      </c>
      <c r="F64" s="488"/>
      <c r="G64" s="488"/>
      <c r="H64" s="489">
        <f t="shared" si="5"/>
        <v>0</v>
      </c>
    </row>
    <row r="65" spans="1:8" ht="25" customHeight="1">
      <c r="A65" s="520">
        <v>29.2</v>
      </c>
      <c r="B65" s="500" t="s">
        <v>774</v>
      </c>
      <c r="C65" s="488"/>
      <c r="D65" s="488"/>
      <c r="E65" s="489">
        <f t="shared" si="4"/>
        <v>0</v>
      </c>
      <c r="F65" s="488"/>
      <c r="G65" s="488"/>
      <c r="H65" s="489">
        <f t="shared" si="5"/>
        <v>0</v>
      </c>
    </row>
    <row r="66" spans="1:8" ht="22.5" customHeight="1">
      <c r="A66" s="520">
        <v>29.3</v>
      </c>
      <c r="B66" s="483" t="s">
        <v>775</v>
      </c>
      <c r="C66" s="488"/>
      <c r="D66" s="488"/>
      <c r="E66" s="489">
        <f t="shared" si="4"/>
        <v>0</v>
      </c>
      <c r="F66" s="488"/>
      <c r="G66" s="488"/>
      <c r="H66" s="489">
        <f t="shared" si="5"/>
        <v>0</v>
      </c>
    </row>
    <row r="67" spans="1:8">
      <c r="A67" s="520">
        <v>30</v>
      </c>
      <c r="B67" s="477" t="s">
        <v>104</v>
      </c>
      <c r="C67" s="488"/>
      <c r="D67" s="488"/>
      <c r="E67" s="489">
        <f t="shared" si="4"/>
        <v>0</v>
      </c>
      <c r="F67" s="488"/>
      <c r="G67" s="488"/>
      <c r="H67" s="489">
        <f t="shared" si="5"/>
        <v>0</v>
      </c>
    </row>
    <row r="68" spans="1:8">
      <c r="A68" s="520">
        <v>31</v>
      </c>
      <c r="B68" s="501" t="s">
        <v>776</v>
      </c>
      <c r="C68" s="488">
        <f>SUM(C55,C56,C57,C58,C59,C62,C63,C67)</f>
        <v>0</v>
      </c>
      <c r="D68" s="488">
        <f>SUM(D55,D56,D57,D58,D59,D62,D63,D67)</f>
        <v>0</v>
      </c>
      <c r="E68" s="489">
        <f t="shared" si="4"/>
        <v>0</v>
      </c>
      <c r="F68" s="488">
        <f>SUM(F55,F56,F57,F58,F59,F62,F63,F67)</f>
        <v>0</v>
      </c>
      <c r="G68" s="488">
        <f>SUM(G55,G56,G57,G58,G59,G62,G63,G67)</f>
        <v>0</v>
      </c>
      <c r="H68" s="489">
        <f t="shared" si="5"/>
        <v>0</v>
      </c>
    </row>
    <row r="69" spans="1:8">
      <c r="A69" s="520">
        <v>32</v>
      </c>
      <c r="B69" s="502" t="s">
        <v>777</v>
      </c>
      <c r="C69" s="488">
        <f>SUM(C53,C68)</f>
        <v>0</v>
      </c>
      <c r="D69" s="488">
        <f>SUM(D53,D68)</f>
        <v>0</v>
      </c>
      <c r="E69" s="489">
        <f t="shared" si="4"/>
        <v>0</v>
      </c>
      <c r="F69" s="488">
        <f>SUM(F68)</f>
        <v>0</v>
      </c>
      <c r="G69" s="488">
        <f>SUM(G68)</f>
        <v>0</v>
      </c>
      <c r="H69" s="489">
        <f t="shared" si="5"/>
        <v>0</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zoomScale="70" zoomScaleNormal="70" workbookViewId="0"/>
  </sheetViews>
  <sheetFormatPr defaultRowHeight="14.5"/>
  <cols>
    <col min="2" max="2" width="66.6328125" customWidth="1"/>
    <col min="3" max="8" width="17.81640625" customWidth="1"/>
  </cols>
  <sheetData>
    <row r="1" spans="1:8">
      <c r="A1" s="17" t="s">
        <v>109</v>
      </c>
      <c r="B1" s="355">
        <f>Info!C2</f>
        <v>0</v>
      </c>
      <c r="C1" s="16"/>
      <c r="D1" s="260"/>
      <c r="E1" s="260"/>
      <c r="F1" s="260"/>
      <c r="G1" s="260"/>
    </row>
    <row r="2" spans="1:8">
      <c r="A2" s="17" t="s">
        <v>110</v>
      </c>
      <c r="B2" s="396">
        <f>'1. key ratios'!B2</f>
        <v>45016</v>
      </c>
      <c r="C2" s="29"/>
      <c r="D2" s="18"/>
      <c r="E2" s="18"/>
      <c r="F2" s="18"/>
      <c r="G2" s="18"/>
      <c r="H2" s="1"/>
    </row>
    <row r="3" spans="1:8">
      <c r="A3" s="17"/>
      <c r="B3" s="16"/>
      <c r="C3" s="29"/>
      <c r="D3" s="18"/>
      <c r="E3" s="18"/>
      <c r="F3" s="18"/>
      <c r="G3" s="18"/>
      <c r="H3" s="1"/>
    </row>
    <row r="4" spans="1:8">
      <c r="A4" s="756" t="s">
        <v>26</v>
      </c>
      <c r="B4" s="754" t="s">
        <v>168</v>
      </c>
      <c r="C4" s="752" t="s">
        <v>115</v>
      </c>
      <c r="D4" s="752"/>
      <c r="E4" s="752"/>
      <c r="F4" s="752" t="s">
        <v>116</v>
      </c>
      <c r="G4" s="752"/>
      <c r="H4" s="753"/>
    </row>
    <row r="5" spans="1:8" ht="15.5" customHeight="1">
      <c r="A5" s="757"/>
      <c r="B5" s="755"/>
      <c r="C5" s="504" t="s">
        <v>27</v>
      </c>
      <c r="D5" s="504" t="s">
        <v>89</v>
      </c>
      <c r="E5" s="504" t="s">
        <v>67</v>
      </c>
      <c r="F5" s="504" t="s">
        <v>27</v>
      </c>
      <c r="G5" s="504" t="s">
        <v>89</v>
      </c>
      <c r="H5" s="504" t="s">
        <v>67</v>
      </c>
    </row>
    <row r="6" spans="1:8">
      <c r="A6" s="536">
        <v>1</v>
      </c>
      <c r="B6" s="505" t="s">
        <v>778</v>
      </c>
      <c r="C6" s="488">
        <f>SUM(C7:C12)</f>
        <v>0</v>
      </c>
      <c r="D6" s="488">
        <f>SUM(D7:D12)</f>
        <v>0</v>
      </c>
      <c r="E6" s="489">
        <f>C6+D6</f>
        <v>0</v>
      </c>
      <c r="F6" s="488">
        <f>SUM(F7:F12)</f>
        <v>0</v>
      </c>
      <c r="G6" s="488">
        <f>SUM(G7:G12)</f>
        <v>0</v>
      </c>
      <c r="H6" s="489">
        <f>F6+G6</f>
        <v>0</v>
      </c>
    </row>
    <row r="7" spans="1:8">
      <c r="A7" s="536">
        <v>1.1000000000000001</v>
      </c>
      <c r="B7" s="506" t="s">
        <v>732</v>
      </c>
      <c r="C7" s="488"/>
      <c r="D7" s="488"/>
      <c r="E7" s="489">
        <f t="shared" ref="E7:E45" si="0">C7+D7</f>
        <v>0</v>
      </c>
      <c r="F7" s="488"/>
      <c r="G7" s="488"/>
      <c r="H7" s="489">
        <f t="shared" ref="H7:H45" si="1">F7+G7</f>
        <v>0</v>
      </c>
    </row>
    <row r="8" spans="1:8" ht="20">
      <c r="A8" s="536">
        <v>1.2</v>
      </c>
      <c r="B8" s="506" t="s">
        <v>779</v>
      </c>
      <c r="C8" s="488"/>
      <c r="D8" s="488"/>
      <c r="E8" s="489">
        <f t="shared" si="0"/>
        <v>0</v>
      </c>
      <c r="F8" s="488"/>
      <c r="G8" s="488"/>
      <c r="H8" s="489">
        <f t="shared" si="1"/>
        <v>0</v>
      </c>
    </row>
    <row r="9" spans="1:8" ht="21.5" customHeight="1">
      <c r="A9" s="536">
        <v>1.3</v>
      </c>
      <c r="B9" s="500" t="s">
        <v>780</v>
      </c>
      <c r="C9" s="488"/>
      <c r="D9" s="488"/>
      <c r="E9" s="489">
        <f t="shared" si="0"/>
        <v>0</v>
      </c>
      <c r="F9" s="488"/>
      <c r="G9" s="488"/>
      <c r="H9" s="489">
        <f t="shared" si="1"/>
        <v>0</v>
      </c>
    </row>
    <row r="10" spans="1:8" ht="20">
      <c r="A10" s="536">
        <v>1.4</v>
      </c>
      <c r="B10" s="500" t="s">
        <v>736</v>
      </c>
      <c r="C10" s="488"/>
      <c r="D10" s="488"/>
      <c r="E10" s="489">
        <f t="shared" si="0"/>
        <v>0</v>
      </c>
      <c r="F10" s="488"/>
      <c r="G10" s="488"/>
      <c r="H10" s="489">
        <f t="shared" si="1"/>
        <v>0</v>
      </c>
    </row>
    <row r="11" spans="1:8">
      <c r="A11" s="536">
        <v>1.5</v>
      </c>
      <c r="B11" s="500" t="s">
        <v>739</v>
      </c>
      <c r="C11" s="488"/>
      <c r="D11" s="488"/>
      <c r="E11" s="489">
        <f t="shared" si="0"/>
        <v>0</v>
      </c>
      <c r="F11" s="488"/>
      <c r="G11" s="488"/>
      <c r="H11" s="489">
        <f t="shared" si="1"/>
        <v>0</v>
      </c>
    </row>
    <row r="12" spans="1:8">
      <c r="A12" s="536">
        <v>1.6</v>
      </c>
      <c r="B12" s="507" t="s">
        <v>100</v>
      </c>
      <c r="C12" s="488"/>
      <c r="D12" s="488"/>
      <c r="E12" s="489">
        <f t="shared" si="0"/>
        <v>0</v>
      </c>
      <c r="F12" s="488"/>
      <c r="G12" s="488"/>
      <c r="H12" s="489">
        <f t="shared" si="1"/>
        <v>0</v>
      </c>
    </row>
    <row r="13" spans="1:8">
      <c r="A13" s="536">
        <v>2</v>
      </c>
      <c r="B13" s="508" t="s">
        <v>781</v>
      </c>
      <c r="C13" s="488">
        <f>SUM(C14:C17)</f>
        <v>0</v>
      </c>
      <c r="D13" s="488">
        <f>SUM(D14:D17)</f>
        <v>0</v>
      </c>
      <c r="E13" s="489">
        <f t="shared" si="0"/>
        <v>0</v>
      </c>
      <c r="F13" s="488">
        <f>SUM(F14:F17)</f>
        <v>0</v>
      </c>
      <c r="G13" s="488">
        <f>SUM(G14:G17)</f>
        <v>0</v>
      </c>
      <c r="H13" s="489">
        <f t="shared" si="1"/>
        <v>0</v>
      </c>
    </row>
    <row r="14" spans="1:8">
      <c r="A14" s="536">
        <v>2.1</v>
      </c>
      <c r="B14" s="500" t="s">
        <v>782</v>
      </c>
      <c r="C14" s="488"/>
      <c r="D14" s="488"/>
      <c r="E14" s="489">
        <f t="shared" si="0"/>
        <v>0</v>
      </c>
      <c r="F14" s="488"/>
      <c r="G14" s="488"/>
      <c r="H14" s="489">
        <f t="shared" si="1"/>
        <v>0</v>
      </c>
    </row>
    <row r="15" spans="1:8" ht="24.5" customHeight="1">
      <c r="A15" s="536">
        <v>2.2000000000000002</v>
      </c>
      <c r="B15" s="500" t="s">
        <v>783</v>
      </c>
      <c r="C15" s="488"/>
      <c r="D15" s="488"/>
      <c r="E15" s="489">
        <f t="shared" si="0"/>
        <v>0</v>
      </c>
      <c r="F15" s="488"/>
      <c r="G15" s="488"/>
      <c r="H15" s="489">
        <f t="shared" si="1"/>
        <v>0</v>
      </c>
    </row>
    <row r="16" spans="1:8" ht="20.5" customHeight="1">
      <c r="A16" s="536">
        <v>2.2999999999999998</v>
      </c>
      <c r="B16" s="500" t="s">
        <v>784</v>
      </c>
      <c r="C16" s="488"/>
      <c r="D16" s="488"/>
      <c r="E16" s="489">
        <f t="shared" si="0"/>
        <v>0</v>
      </c>
      <c r="F16" s="488"/>
      <c r="G16" s="488"/>
      <c r="H16" s="489">
        <f t="shared" si="1"/>
        <v>0</v>
      </c>
    </row>
    <row r="17" spans="1:8">
      <c r="A17" s="536">
        <v>2.4</v>
      </c>
      <c r="B17" s="500" t="s">
        <v>785</v>
      </c>
      <c r="C17" s="488"/>
      <c r="D17" s="488"/>
      <c r="E17" s="489">
        <f t="shared" si="0"/>
        <v>0</v>
      </c>
      <c r="F17" s="488"/>
      <c r="G17" s="488"/>
      <c r="H17" s="489">
        <f t="shared" si="1"/>
        <v>0</v>
      </c>
    </row>
    <row r="18" spans="1:8">
      <c r="A18" s="536">
        <v>3</v>
      </c>
      <c r="B18" s="508" t="s">
        <v>786</v>
      </c>
      <c r="C18" s="488"/>
      <c r="D18" s="488"/>
      <c r="E18" s="489">
        <f t="shared" si="0"/>
        <v>0</v>
      </c>
      <c r="F18" s="488"/>
      <c r="G18" s="488"/>
      <c r="H18" s="489">
        <f t="shared" si="1"/>
        <v>0</v>
      </c>
    </row>
    <row r="19" spans="1:8">
      <c r="A19" s="536">
        <v>4</v>
      </c>
      <c r="B19" s="508" t="s">
        <v>787</v>
      </c>
      <c r="C19" s="488"/>
      <c r="D19" s="488"/>
      <c r="E19" s="489">
        <f t="shared" si="0"/>
        <v>0</v>
      </c>
      <c r="F19" s="488"/>
      <c r="G19" s="488"/>
      <c r="H19" s="489">
        <f t="shared" si="1"/>
        <v>0</v>
      </c>
    </row>
    <row r="20" spans="1:8">
      <c r="A20" s="536">
        <v>5</v>
      </c>
      <c r="B20" s="508" t="s">
        <v>788</v>
      </c>
      <c r="C20" s="488"/>
      <c r="D20" s="488"/>
      <c r="E20" s="489">
        <f t="shared" si="0"/>
        <v>0</v>
      </c>
      <c r="F20" s="488"/>
      <c r="G20" s="488"/>
      <c r="H20" s="489">
        <f t="shared" si="1"/>
        <v>0</v>
      </c>
    </row>
    <row r="21" spans="1:8" ht="38.5" customHeight="1">
      <c r="A21" s="536">
        <v>6</v>
      </c>
      <c r="B21" s="508" t="s">
        <v>789</v>
      </c>
      <c r="C21" s="488"/>
      <c r="D21" s="488"/>
      <c r="E21" s="489">
        <f t="shared" si="0"/>
        <v>0</v>
      </c>
      <c r="F21" s="488"/>
      <c r="G21" s="488"/>
      <c r="H21" s="489">
        <f t="shared" si="1"/>
        <v>0</v>
      </c>
    </row>
    <row r="22" spans="1:8" ht="27.5" customHeight="1">
      <c r="A22" s="536">
        <v>7</v>
      </c>
      <c r="B22" s="508" t="s">
        <v>790</v>
      </c>
      <c r="C22" s="488"/>
      <c r="D22" s="488"/>
      <c r="E22" s="489">
        <f t="shared" si="0"/>
        <v>0</v>
      </c>
      <c r="F22" s="488"/>
      <c r="G22" s="488"/>
      <c r="H22" s="489">
        <f t="shared" si="1"/>
        <v>0</v>
      </c>
    </row>
    <row r="23" spans="1:8" ht="37" customHeight="1">
      <c r="A23" s="536">
        <v>8</v>
      </c>
      <c r="B23" s="509" t="s">
        <v>791</v>
      </c>
      <c r="C23" s="488"/>
      <c r="D23" s="488"/>
      <c r="E23" s="489">
        <f t="shared" si="0"/>
        <v>0</v>
      </c>
      <c r="F23" s="488"/>
      <c r="G23" s="488"/>
      <c r="H23" s="489">
        <f t="shared" si="1"/>
        <v>0</v>
      </c>
    </row>
    <row r="24" spans="1:8" ht="34.5" customHeight="1">
      <c r="A24" s="536">
        <v>9</v>
      </c>
      <c r="B24" s="509" t="s">
        <v>792</v>
      </c>
      <c r="C24" s="488"/>
      <c r="D24" s="488"/>
      <c r="E24" s="489">
        <f t="shared" si="0"/>
        <v>0</v>
      </c>
      <c r="F24" s="488"/>
      <c r="G24" s="488"/>
      <c r="H24" s="489">
        <f t="shared" si="1"/>
        <v>0</v>
      </c>
    </row>
    <row r="25" spans="1:8">
      <c r="A25" s="536">
        <v>10</v>
      </c>
      <c r="B25" s="508" t="s">
        <v>793</v>
      </c>
      <c r="C25" s="488"/>
      <c r="D25" s="488"/>
      <c r="E25" s="489">
        <f t="shared" si="0"/>
        <v>0</v>
      </c>
      <c r="F25" s="488"/>
      <c r="G25" s="488"/>
      <c r="H25" s="489">
        <f t="shared" si="1"/>
        <v>0</v>
      </c>
    </row>
    <row r="26" spans="1:8" ht="27" customHeight="1">
      <c r="A26" s="536">
        <v>11</v>
      </c>
      <c r="B26" s="510" t="s">
        <v>794</v>
      </c>
      <c r="C26" s="488"/>
      <c r="D26" s="488"/>
      <c r="E26" s="489">
        <f t="shared" si="0"/>
        <v>0</v>
      </c>
      <c r="F26" s="488"/>
      <c r="G26" s="488"/>
      <c r="H26" s="489">
        <f t="shared" si="1"/>
        <v>0</v>
      </c>
    </row>
    <row r="27" spans="1:8">
      <c r="A27" s="536">
        <v>12</v>
      </c>
      <c r="B27" s="508" t="s">
        <v>795</v>
      </c>
      <c r="C27" s="488"/>
      <c r="D27" s="488"/>
      <c r="E27" s="489">
        <f t="shared" si="0"/>
        <v>0</v>
      </c>
      <c r="F27" s="488"/>
      <c r="G27" s="488"/>
      <c r="H27" s="489">
        <f t="shared" si="1"/>
        <v>0</v>
      </c>
    </row>
    <row r="28" spans="1:8">
      <c r="A28" s="536">
        <v>13</v>
      </c>
      <c r="B28" s="511" t="s">
        <v>796</v>
      </c>
      <c r="C28" s="488"/>
      <c r="D28" s="488"/>
      <c r="E28" s="489">
        <f t="shared" si="0"/>
        <v>0</v>
      </c>
      <c r="F28" s="488"/>
      <c r="G28" s="488"/>
      <c r="H28" s="489">
        <f t="shared" si="1"/>
        <v>0</v>
      </c>
    </row>
    <row r="29" spans="1:8">
      <c r="A29" s="536">
        <v>14</v>
      </c>
      <c r="B29" s="512" t="s">
        <v>797</v>
      </c>
      <c r="C29" s="488">
        <f>SUM(C30:C31)</f>
        <v>0</v>
      </c>
      <c r="D29" s="488">
        <f>SUM(D30:D31)</f>
        <v>0</v>
      </c>
      <c r="E29" s="489">
        <f t="shared" si="0"/>
        <v>0</v>
      </c>
      <c r="F29" s="488">
        <f>SUM(F30:F31)</f>
        <v>0</v>
      </c>
      <c r="G29" s="488">
        <f>SUM(G30:G31)</f>
        <v>0</v>
      </c>
      <c r="H29" s="489">
        <f t="shared" si="1"/>
        <v>0</v>
      </c>
    </row>
    <row r="30" spans="1:8">
      <c r="A30" s="536">
        <v>14.1</v>
      </c>
      <c r="B30" s="483" t="s">
        <v>798</v>
      </c>
      <c r="C30" s="488"/>
      <c r="D30" s="488"/>
      <c r="E30" s="489">
        <f t="shared" si="0"/>
        <v>0</v>
      </c>
      <c r="F30" s="488"/>
      <c r="G30" s="488"/>
      <c r="H30" s="489">
        <f t="shared" si="1"/>
        <v>0</v>
      </c>
    </row>
    <row r="31" spans="1:8">
      <c r="A31" s="536">
        <v>14.2</v>
      </c>
      <c r="B31" s="483" t="s">
        <v>799</v>
      </c>
      <c r="C31" s="488"/>
      <c r="D31" s="488"/>
      <c r="E31" s="489">
        <f t="shared" si="0"/>
        <v>0</v>
      </c>
      <c r="F31" s="488"/>
      <c r="G31" s="488"/>
      <c r="H31" s="489">
        <f t="shared" si="1"/>
        <v>0</v>
      </c>
    </row>
    <row r="32" spans="1:8">
      <c r="A32" s="536">
        <v>15</v>
      </c>
      <c r="B32" s="513" t="s">
        <v>800</v>
      </c>
      <c r="C32" s="488"/>
      <c r="D32" s="488"/>
      <c r="E32" s="489">
        <f t="shared" si="0"/>
        <v>0</v>
      </c>
      <c r="F32" s="488"/>
      <c r="G32" s="488"/>
      <c r="H32" s="489">
        <f t="shared" si="1"/>
        <v>0</v>
      </c>
    </row>
    <row r="33" spans="1:8" ht="22.5" customHeight="1">
      <c r="A33" s="536">
        <v>16</v>
      </c>
      <c r="B33" s="477" t="s">
        <v>801</v>
      </c>
      <c r="C33" s="488"/>
      <c r="D33" s="488"/>
      <c r="E33" s="489">
        <f t="shared" si="0"/>
        <v>0</v>
      </c>
      <c r="F33" s="488"/>
      <c r="G33" s="488"/>
      <c r="H33" s="489">
        <f t="shared" si="1"/>
        <v>0</v>
      </c>
    </row>
    <row r="34" spans="1:8">
      <c r="A34" s="536">
        <v>17</v>
      </c>
      <c r="B34" s="508" t="s">
        <v>802</v>
      </c>
      <c r="C34" s="488">
        <f>SUM(C35:C36)</f>
        <v>0</v>
      </c>
      <c r="D34" s="488">
        <f>SUM(D35:D36)</f>
        <v>0</v>
      </c>
      <c r="E34" s="489">
        <f t="shared" si="0"/>
        <v>0</v>
      </c>
      <c r="F34" s="488">
        <f>SUM(F35:F36)</f>
        <v>0</v>
      </c>
      <c r="G34" s="488">
        <f>SUM(G35:G36)</f>
        <v>0</v>
      </c>
      <c r="H34" s="489">
        <f t="shared" si="1"/>
        <v>0</v>
      </c>
    </row>
    <row r="35" spans="1:8">
      <c r="A35" s="536">
        <v>17.100000000000001</v>
      </c>
      <c r="B35" s="514" t="s">
        <v>803</v>
      </c>
      <c r="C35" s="488"/>
      <c r="D35" s="488"/>
      <c r="E35" s="489">
        <f t="shared" si="0"/>
        <v>0</v>
      </c>
      <c r="F35" s="488"/>
      <c r="G35" s="488"/>
      <c r="H35" s="489">
        <f t="shared" si="1"/>
        <v>0</v>
      </c>
    </row>
    <row r="36" spans="1:8">
      <c r="A36" s="536">
        <v>17.2</v>
      </c>
      <c r="B36" s="483" t="s">
        <v>804</v>
      </c>
      <c r="C36" s="488"/>
      <c r="D36" s="488"/>
      <c r="E36" s="489">
        <f t="shared" si="0"/>
        <v>0</v>
      </c>
      <c r="F36" s="488"/>
      <c r="G36" s="488"/>
      <c r="H36" s="489">
        <f t="shared" si="1"/>
        <v>0</v>
      </c>
    </row>
    <row r="37" spans="1:8" ht="41.5" customHeight="1">
      <c r="A37" s="536">
        <v>18</v>
      </c>
      <c r="B37" s="515" t="s">
        <v>805</v>
      </c>
      <c r="C37" s="488">
        <f>SUM(C38:C39)</f>
        <v>0</v>
      </c>
      <c r="D37" s="488">
        <f>SUM(D38:D39)</f>
        <v>0</v>
      </c>
      <c r="E37" s="489">
        <f t="shared" si="0"/>
        <v>0</v>
      </c>
      <c r="F37" s="488">
        <f>SUM(F38:F39)</f>
        <v>0</v>
      </c>
      <c r="G37" s="516">
        <f>SUM(G38:G39)</f>
        <v>0</v>
      </c>
      <c r="H37" s="489">
        <f t="shared" si="1"/>
        <v>0</v>
      </c>
    </row>
    <row r="38" spans="1:8" ht="20">
      <c r="A38" s="536">
        <v>18.100000000000001</v>
      </c>
      <c r="B38" s="500" t="s">
        <v>806</v>
      </c>
      <c r="C38" s="488"/>
      <c r="D38" s="488"/>
      <c r="E38" s="489">
        <f t="shared" si="0"/>
        <v>0</v>
      </c>
      <c r="F38" s="488"/>
      <c r="G38" s="488"/>
      <c r="H38" s="489">
        <f t="shared" si="1"/>
        <v>0</v>
      </c>
    </row>
    <row r="39" spans="1:8">
      <c r="A39" s="536">
        <v>18.2</v>
      </c>
      <c r="B39" s="500" t="s">
        <v>807</v>
      </c>
      <c r="C39" s="488"/>
      <c r="D39" s="488"/>
      <c r="E39" s="489">
        <f t="shared" si="0"/>
        <v>0</v>
      </c>
      <c r="F39" s="488"/>
      <c r="G39" s="488"/>
      <c r="H39" s="489">
        <f t="shared" si="1"/>
        <v>0</v>
      </c>
    </row>
    <row r="40" spans="1:8" ht="24.5" customHeight="1">
      <c r="A40" s="536">
        <v>19</v>
      </c>
      <c r="B40" s="515" t="s">
        <v>808</v>
      </c>
      <c r="C40" s="488"/>
      <c r="D40" s="488"/>
      <c r="E40" s="489">
        <f t="shared" si="0"/>
        <v>0</v>
      </c>
      <c r="F40" s="488"/>
      <c r="G40" s="488"/>
      <c r="H40" s="489">
        <f t="shared" si="1"/>
        <v>0</v>
      </c>
    </row>
    <row r="41" spans="1:8" ht="25" customHeight="1">
      <c r="A41" s="536">
        <v>20</v>
      </c>
      <c r="B41" s="515" t="s">
        <v>809</v>
      </c>
      <c r="C41" s="488"/>
      <c r="D41" s="488"/>
      <c r="E41" s="489">
        <f t="shared" si="0"/>
        <v>0</v>
      </c>
      <c r="F41" s="488"/>
      <c r="G41" s="488"/>
      <c r="H41" s="489">
        <f t="shared" si="1"/>
        <v>0</v>
      </c>
    </row>
    <row r="42" spans="1:8" ht="33" customHeight="1">
      <c r="A42" s="536">
        <v>21</v>
      </c>
      <c r="B42" s="517" t="s">
        <v>810</v>
      </c>
      <c r="C42" s="488"/>
      <c r="D42" s="488"/>
      <c r="E42" s="489">
        <f t="shared" si="0"/>
        <v>0</v>
      </c>
      <c r="F42" s="488"/>
      <c r="G42" s="488"/>
      <c r="H42" s="489">
        <f t="shared" si="1"/>
        <v>0</v>
      </c>
    </row>
    <row r="43" spans="1:8">
      <c r="A43" s="536">
        <v>22</v>
      </c>
      <c r="B43" s="518" t="s">
        <v>811</v>
      </c>
      <c r="C43" s="488">
        <f>SUM(C6,C13,C18,C19,C20,C21,C22,C23,C24,C25,C26,C27,C28,C29,C32,C33,C34,C37,C40,C41,C42)</f>
        <v>0</v>
      </c>
      <c r="D43" s="488">
        <f>SUM(D6,D13,D18,D19,D20,D21,D22,D23,D24,D25,D26,D27,D28,D29,D32,D33,D34,D37,D40,D41,D42)</f>
        <v>0</v>
      </c>
      <c r="E43" s="489">
        <f t="shared" si="0"/>
        <v>0</v>
      </c>
      <c r="F43" s="488">
        <f>SUM(F6,F13,F18,F19,F20,F21,F22,F23,F24,F25,F26,F27,F28,F29,F32,F33,F34,F37,F40,F41,F42)</f>
        <v>0</v>
      </c>
      <c r="G43" s="488">
        <f>SUM(G6,G13,G18,G19,G20,G21,G22,G23,G24,G25,G26,G27,G28,G29,G32,G33,G34,G37,G40,G41,G42)</f>
        <v>0</v>
      </c>
      <c r="H43" s="489">
        <f t="shared" si="1"/>
        <v>0</v>
      </c>
    </row>
    <row r="44" spans="1:8">
      <c r="A44" s="536">
        <v>23</v>
      </c>
      <c r="B44" s="518" t="s">
        <v>812</v>
      </c>
      <c r="C44" s="488"/>
      <c r="D44" s="488"/>
      <c r="E44" s="489">
        <f t="shared" si="0"/>
        <v>0</v>
      </c>
      <c r="F44" s="488"/>
      <c r="G44" s="488"/>
      <c r="H44" s="489">
        <f t="shared" si="1"/>
        <v>0</v>
      </c>
    </row>
    <row r="45" spans="1:8">
      <c r="A45" s="536">
        <v>24</v>
      </c>
      <c r="B45" s="518" t="s">
        <v>813</v>
      </c>
      <c r="C45" s="488">
        <f>C43-C44</f>
        <v>0</v>
      </c>
      <c r="D45" s="488">
        <f>D43-D44</f>
        <v>0</v>
      </c>
      <c r="E45" s="489">
        <f t="shared" si="0"/>
        <v>0</v>
      </c>
      <c r="F45" s="488">
        <f>F43-F44</f>
        <v>0</v>
      </c>
      <c r="G45" s="488">
        <f>G43-G44</f>
        <v>0</v>
      </c>
      <c r="H45" s="489">
        <f t="shared" si="1"/>
        <v>0</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zoomScale="70" zoomScaleNormal="70" workbookViewId="0">
      <selection activeCell="D14" sqref="D14"/>
    </sheetView>
  </sheetViews>
  <sheetFormatPr defaultRowHeight="14.5"/>
  <cols>
    <col min="1" max="1" width="8.7265625" style="533"/>
    <col min="2" max="2" width="87.6328125" bestFit="1" customWidth="1"/>
    <col min="3" max="8" width="12.7265625" customWidth="1"/>
  </cols>
  <sheetData>
    <row r="1" spans="1:8">
      <c r="A1" s="17" t="s">
        <v>109</v>
      </c>
      <c r="B1" s="355">
        <f>Info!C2</f>
        <v>0</v>
      </c>
      <c r="C1" s="16"/>
      <c r="D1" s="260"/>
      <c r="E1" s="260"/>
      <c r="F1" s="260"/>
      <c r="G1" s="260"/>
    </row>
    <row r="2" spans="1:8">
      <c r="A2" s="17" t="s">
        <v>110</v>
      </c>
      <c r="B2" s="396">
        <f>'1. key ratios'!B2</f>
        <v>45016</v>
      </c>
      <c r="C2" s="29"/>
      <c r="D2" s="18"/>
      <c r="E2" s="18"/>
      <c r="F2" s="18"/>
      <c r="G2" s="18"/>
      <c r="H2" s="1"/>
    </row>
    <row r="3" spans="1:8">
      <c r="A3" s="17"/>
      <c r="B3" s="16"/>
      <c r="C3" s="29"/>
      <c r="D3" s="18"/>
      <c r="E3" s="18"/>
      <c r="F3" s="18"/>
      <c r="G3" s="18"/>
      <c r="H3" s="1"/>
    </row>
    <row r="4" spans="1:8">
      <c r="A4" s="749" t="s">
        <v>26</v>
      </c>
      <c r="B4" s="758" t="s">
        <v>153</v>
      </c>
      <c r="C4" s="759" t="s">
        <v>115</v>
      </c>
      <c r="D4" s="759"/>
      <c r="E4" s="759"/>
      <c r="F4" s="759" t="s">
        <v>116</v>
      </c>
      <c r="G4" s="759"/>
      <c r="H4" s="760"/>
    </row>
    <row r="5" spans="1:8">
      <c r="A5" s="749"/>
      <c r="B5" s="758"/>
      <c r="C5" s="504" t="s">
        <v>27</v>
      </c>
      <c r="D5" s="504" t="s">
        <v>89</v>
      </c>
      <c r="E5" s="504" t="s">
        <v>67</v>
      </c>
      <c r="F5" s="504" t="s">
        <v>27</v>
      </c>
      <c r="G5" s="504" t="s">
        <v>89</v>
      </c>
      <c r="H5" s="519" t="s">
        <v>67</v>
      </c>
    </row>
    <row r="6" spans="1:8">
      <c r="A6" s="520">
        <v>1</v>
      </c>
      <c r="B6" s="521" t="s">
        <v>814</v>
      </c>
      <c r="C6" s="522"/>
      <c r="D6" s="522"/>
      <c r="E6" s="523">
        <f t="shared" ref="E6:E43" si="0">C6+D6</f>
        <v>0</v>
      </c>
      <c r="F6" s="522"/>
      <c r="G6" s="522"/>
      <c r="H6" s="524">
        <f t="shared" ref="H6:H43" si="1">F6+G6</f>
        <v>0</v>
      </c>
    </row>
    <row r="7" spans="1:8">
      <c r="A7" s="520">
        <v>2</v>
      </c>
      <c r="B7" s="525" t="s">
        <v>179</v>
      </c>
      <c r="C7" s="522"/>
      <c r="D7" s="522"/>
      <c r="E7" s="523">
        <f t="shared" si="0"/>
        <v>0</v>
      </c>
      <c r="F7" s="522"/>
      <c r="G7" s="522"/>
      <c r="H7" s="524">
        <f t="shared" si="1"/>
        <v>0</v>
      </c>
    </row>
    <row r="8" spans="1:8">
      <c r="A8" s="520">
        <v>3</v>
      </c>
      <c r="B8" s="525" t="s">
        <v>181</v>
      </c>
      <c r="C8" s="522">
        <f>C9+C10</f>
        <v>0</v>
      </c>
      <c r="D8" s="522">
        <f>D9+D10</f>
        <v>0</v>
      </c>
      <c r="E8" s="523">
        <f t="shared" si="0"/>
        <v>0</v>
      </c>
      <c r="F8" s="522">
        <f>F9+F10</f>
        <v>0</v>
      </c>
      <c r="G8" s="522">
        <f>G9+G10</f>
        <v>0</v>
      </c>
      <c r="H8" s="524">
        <f t="shared" si="1"/>
        <v>0</v>
      </c>
    </row>
    <row r="9" spans="1:8">
      <c r="A9" s="520">
        <v>3.1</v>
      </c>
      <c r="B9" s="526" t="s">
        <v>815</v>
      </c>
      <c r="C9" s="522"/>
      <c r="D9" s="522"/>
      <c r="E9" s="523">
        <f t="shared" si="0"/>
        <v>0</v>
      </c>
      <c r="F9" s="522"/>
      <c r="G9" s="522"/>
      <c r="H9" s="524">
        <f t="shared" si="1"/>
        <v>0</v>
      </c>
    </row>
    <row r="10" spans="1:8">
      <c r="A10" s="520">
        <v>3.2</v>
      </c>
      <c r="B10" s="526" t="s">
        <v>816</v>
      </c>
      <c r="C10" s="522"/>
      <c r="D10" s="522"/>
      <c r="E10" s="523">
        <f t="shared" si="0"/>
        <v>0</v>
      </c>
      <c r="F10" s="522"/>
      <c r="G10" s="522"/>
      <c r="H10" s="524">
        <f t="shared" si="1"/>
        <v>0</v>
      </c>
    </row>
    <row r="11" spans="1:8">
      <c r="A11" s="520">
        <v>4</v>
      </c>
      <c r="B11" s="525" t="s">
        <v>180</v>
      </c>
      <c r="C11" s="522">
        <f>C12+C13</f>
        <v>0</v>
      </c>
      <c r="D11" s="522">
        <f>D12+D13</f>
        <v>0</v>
      </c>
      <c r="E11" s="523">
        <f t="shared" si="0"/>
        <v>0</v>
      </c>
      <c r="F11" s="522">
        <f>F12+F13</f>
        <v>0</v>
      </c>
      <c r="G11" s="522">
        <f>G12+G13</f>
        <v>0</v>
      </c>
      <c r="H11" s="524">
        <f t="shared" si="1"/>
        <v>0</v>
      </c>
    </row>
    <row r="12" spans="1:8">
      <c r="A12" s="520">
        <v>4.0999999999999996</v>
      </c>
      <c r="B12" s="526" t="s">
        <v>817</v>
      </c>
      <c r="C12" s="522"/>
      <c r="D12" s="522"/>
      <c r="E12" s="523">
        <f t="shared" si="0"/>
        <v>0</v>
      </c>
      <c r="F12" s="522"/>
      <c r="G12" s="522"/>
      <c r="H12" s="524">
        <f t="shared" si="1"/>
        <v>0</v>
      </c>
    </row>
    <row r="13" spans="1:8">
      <c r="A13" s="520">
        <v>4.2</v>
      </c>
      <c r="B13" s="526" t="s">
        <v>818</v>
      </c>
      <c r="C13" s="522"/>
      <c r="D13" s="522"/>
      <c r="E13" s="523">
        <f t="shared" si="0"/>
        <v>0</v>
      </c>
      <c r="F13" s="522"/>
      <c r="G13" s="522"/>
      <c r="H13" s="524">
        <f t="shared" si="1"/>
        <v>0</v>
      </c>
    </row>
    <row r="14" spans="1:8">
      <c r="A14" s="520">
        <v>5</v>
      </c>
      <c r="B14" s="527" t="s">
        <v>819</v>
      </c>
      <c r="C14" s="522">
        <f>C15+C16+C17+C23+C24+C25+C26</f>
        <v>0</v>
      </c>
      <c r="D14" s="522">
        <f>D15+D16+D17+D23+D24+D25+D26</f>
        <v>0</v>
      </c>
      <c r="E14" s="523">
        <f t="shared" si="0"/>
        <v>0</v>
      </c>
      <c r="F14" s="522">
        <f>F15+F16+F17+F23+F24+F25+F26</f>
        <v>0</v>
      </c>
      <c r="G14" s="522">
        <f>G15+G16+G17+G23+G24+G25+G26</f>
        <v>0</v>
      </c>
      <c r="H14" s="524">
        <f t="shared" si="1"/>
        <v>0</v>
      </c>
    </row>
    <row r="15" spans="1:8">
      <c r="A15" s="520">
        <v>5.0999999999999996</v>
      </c>
      <c r="B15" s="528" t="s">
        <v>820</v>
      </c>
      <c r="C15" s="522"/>
      <c r="D15" s="522"/>
      <c r="E15" s="523">
        <f t="shared" si="0"/>
        <v>0</v>
      </c>
      <c r="F15" s="522"/>
      <c r="G15" s="522"/>
      <c r="H15" s="524">
        <f t="shared" si="1"/>
        <v>0</v>
      </c>
    </row>
    <row r="16" spans="1:8">
      <c r="A16" s="520">
        <v>5.2</v>
      </c>
      <c r="B16" s="528" t="s">
        <v>821</v>
      </c>
      <c r="C16" s="522"/>
      <c r="D16" s="522"/>
      <c r="E16" s="523">
        <f t="shared" si="0"/>
        <v>0</v>
      </c>
      <c r="F16" s="522"/>
      <c r="G16" s="522"/>
      <c r="H16" s="524">
        <f t="shared" si="1"/>
        <v>0</v>
      </c>
    </row>
    <row r="17" spans="1:8">
      <c r="A17" s="520">
        <v>5.3</v>
      </c>
      <c r="B17" s="528" t="s">
        <v>822</v>
      </c>
      <c r="C17" s="522">
        <f>C18+C19+C20+C21+C22</f>
        <v>0</v>
      </c>
      <c r="D17" s="522">
        <f>D18+D19+D20+D21+D22</f>
        <v>0</v>
      </c>
      <c r="E17" s="523">
        <f t="shared" si="0"/>
        <v>0</v>
      </c>
      <c r="F17" s="522"/>
      <c r="G17" s="522"/>
      <c r="H17" s="524">
        <f t="shared" si="1"/>
        <v>0</v>
      </c>
    </row>
    <row r="18" spans="1:8">
      <c r="A18" s="520" t="s">
        <v>182</v>
      </c>
      <c r="B18" s="529" t="s">
        <v>823</v>
      </c>
      <c r="C18" s="522"/>
      <c r="D18" s="522"/>
      <c r="E18" s="523">
        <f t="shared" si="0"/>
        <v>0</v>
      </c>
      <c r="F18" s="522"/>
      <c r="G18" s="522"/>
      <c r="H18" s="524">
        <f t="shared" si="1"/>
        <v>0</v>
      </c>
    </row>
    <row r="19" spans="1:8">
      <c r="A19" s="520" t="s">
        <v>183</v>
      </c>
      <c r="B19" s="530" t="s">
        <v>824</v>
      </c>
      <c r="C19" s="522"/>
      <c r="D19" s="522"/>
      <c r="E19" s="523">
        <f t="shared" si="0"/>
        <v>0</v>
      </c>
      <c r="F19" s="522"/>
      <c r="G19" s="522"/>
      <c r="H19" s="524">
        <f t="shared" si="1"/>
        <v>0</v>
      </c>
    </row>
    <row r="20" spans="1:8">
      <c r="A20" s="520" t="s">
        <v>184</v>
      </c>
      <c r="B20" s="530" t="s">
        <v>825</v>
      </c>
      <c r="C20" s="522"/>
      <c r="D20" s="522"/>
      <c r="E20" s="523">
        <f t="shared" si="0"/>
        <v>0</v>
      </c>
      <c r="F20" s="522"/>
      <c r="G20" s="522"/>
      <c r="H20" s="524">
        <f t="shared" si="1"/>
        <v>0</v>
      </c>
    </row>
    <row r="21" spans="1:8">
      <c r="A21" s="520" t="s">
        <v>185</v>
      </c>
      <c r="B21" s="530" t="s">
        <v>826</v>
      </c>
      <c r="C21" s="522"/>
      <c r="D21" s="522"/>
      <c r="E21" s="523">
        <f t="shared" si="0"/>
        <v>0</v>
      </c>
      <c r="F21" s="522"/>
      <c r="G21" s="522"/>
      <c r="H21" s="524">
        <f t="shared" si="1"/>
        <v>0</v>
      </c>
    </row>
    <row r="22" spans="1:8">
      <c r="A22" s="520" t="s">
        <v>186</v>
      </c>
      <c r="B22" s="530" t="s">
        <v>543</v>
      </c>
      <c r="C22" s="522"/>
      <c r="D22" s="522"/>
      <c r="E22" s="523">
        <f t="shared" si="0"/>
        <v>0</v>
      </c>
      <c r="F22" s="522"/>
      <c r="G22" s="522"/>
      <c r="H22" s="524">
        <f t="shared" si="1"/>
        <v>0</v>
      </c>
    </row>
    <row r="23" spans="1:8">
      <c r="A23" s="520">
        <v>5.4</v>
      </c>
      <c r="B23" s="528" t="s">
        <v>827</v>
      </c>
      <c r="C23" s="522"/>
      <c r="D23" s="522"/>
      <c r="E23" s="523">
        <f t="shared" si="0"/>
        <v>0</v>
      </c>
      <c r="F23" s="522"/>
      <c r="G23" s="522"/>
      <c r="H23" s="524">
        <f t="shared" si="1"/>
        <v>0</v>
      </c>
    </row>
    <row r="24" spans="1:8">
      <c r="A24" s="520">
        <v>5.5</v>
      </c>
      <c r="B24" s="528" t="s">
        <v>828</v>
      </c>
      <c r="C24" s="522"/>
      <c r="D24" s="522"/>
      <c r="E24" s="523">
        <f t="shared" si="0"/>
        <v>0</v>
      </c>
      <c r="F24" s="522"/>
      <c r="G24" s="522"/>
      <c r="H24" s="524">
        <f t="shared" si="1"/>
        <v>0</v>
      </c>
    </row>
    <row r="25" spans="1:8">
      <c r="A25" s="520">
        <v>5.6</v>
      </c>
      <c r="B25" s="528" t="s">
        <v>829</v>
      </c>
      <c r="C25" s="522"/>
      <c r="D25" s="522"/>
      <c r="E25" s="523">
        <f t="shared" si="0"/>
        <v>0</v>
      </c>
      <c r="F25" s="522"/>
      <c r="G25" s="522"/>
      <c r="H25" s="524">
        <f t="shared" si="1"/>
        <v>0</v>
      </c>
    </row>
    <row r="26" spans="1:8">
      <c r="A26" s="520">
        <v>5.7</v>
      </c>
      <c r="B26" s="528" t="s">
        <v>543</v>
      </c>
      <c r="C26" s="522"/>
      <c r="D26" s="522"/>
      <c r="E26" s="523">
        <f t="shared" si="0"/>
        <v>0</v>
      </c>
      <c r="F26" s="522"/>
      <c r="G26" s="522"/>
      <c r="H26" s="524">
        <f t="shared" si="1"/>
        <v>0</v>
      </c>
    </row>
    <row r="27" spans="1:8">
      <c r="A27" s="520">
        <v>6</v>
      </c>
      <c r="B27" s="527" t="s">
        <v>830</v>
      </c>
      <c r="C27" s="522"/>
      <c r="D27" s="522"/>
      <c r="E27" s="523">
        <f t="shared" si="0"/>
        <v>0</v>
      </c>
      <c r="F27" s="522"/>
      <c r="G27" s="522"/>
      <c r="H27" s="524">
        <f t="shared" si="1"/>
        <v>0</v>
      </c>
    </row>
    <row r="28" spans="1:8">
      <c r="A28" s="520">
        <v>7</v>
      </c>
      <c r="B28" s="527" t="s">
        <v>831</v>
      </c>
      <c r="C28" s="522"/>
      <c r="D28" s="522"/>
      <c r="E28" s="523">
        <f t="shared" si="0"/>
        <v>0</v>
      </c>
      <c r="F28" s="522"/>
      <c r="G28" s="522"/>
      <c r="H28" s="524">
        <f t="shared" si="1"/>
        <v>0</v>
      </c>
    </row>
    <row r="29" spans="1:8">
      <c r="A29" s="520">
        <v>8</v>
      </c>
      <c r="B29" s="527" t="s">
        <v>832</v>
      </c>
      <c r="C29" s="522"/>
      <c r="D29" s="522"/>
      <c r="E29" s="523">
        <f t="shared" si="0"/>
        <v>0</v>
      </c>
      <c r="F29" s="522"/>
      <c r="G29" s="522"/>
      <c r="H29" s="524">
        <f t="shared" si="1"/>
        <v>0</v>
      </c>
    </row>
    <row r="30" spans="1:8">
      <c r="A30" s="520">
        <v>9</v>
      </c>
      <c r="B30" s="525" t="s">
        <v>187</v>
      </c>
      <c r="C30" s="522">
        <f>C31+C32+C33+C34+C35+C36+C37</f>
        <v>0</v>
      </c>
      <c r="D30" s="522">
        <f>D31+D32+D33+D34+D35+D36+D37</f>
        <v>0</v>
      </c>
      <c r="E30" s="523">
        <f t="shared" si="0"/>
        <v>0</v>
      </c>
      <c r="F30" s="522">
        <f>F31+F32+F33+F34+F35+F36+F37</f>
        <v>0</v>
      </c>
      <c r="G30" s="522">
        <f>G31+G32+G33+G34+G35+G36+G37</f>
        <v>0</v>
      </c>
      <c r="H30" s="524">
        <f t="shared" si="1"/>
        <v>0</v>
      </c>
    </row>
    <row r="31" spans="1:8" ht="26">
      <c r="A31" s="520">
        <v>9.1</v>
      </c>
      <c r="B31" s="526" t="s">
        <v>833</v>
      </c>
      <c r="C31" s="522"/>
      <c r="D31" s="522"/>
      <c r="E31" s="523">
        <f t="shared" si="0"/>
        <v>0</v>
      </c>
      <c r="F31" s="522"/>
      <c r="G31" s="522"/>
      <c r="H31" s="524">
        <f t="shared" si="1"/>
        <v>0</v>
      </c>
    </row>
    <row r="32" spans="1:8" ht="26">
      <c r="A32" s="520">
        <v>9.1999999999999993</v>
      </c>
      <c r="B32" s="526" t="s">
        <v>834</v>
      </c>
      <c r="C32" s="522"/>
      <c r="D32" s="522"/>
      <c r="E32" s="523">
        <f t="shared" si="0"/>
        <v>0</v>
      </c>
      <c r="F32" s="522"/>
      <c r="G32" s="522"/>
      <c r="H32" s="524">
        <f t="shared" si="1"/>
        <v>0</v>
      </c>
    </row>
    <row r="33" spans="1:8">
      <c r="A33" s="520">
        <v>9.3000000000000007</v>
      </c>
      <c r="B33" s="526" t="s">
        <v>835</v>
      </c>
      <c r="C33" s="522"/>
      <c r="D33" s="522"/>
      <c r="E33" s="523">
        <f t="shared" si="0"/>
        <v>0</v>
      </c>
      <c r="F33" s="522"/>
      <c r="G33" s="522"/>
      <c r="H33" s="524">
        <f t="shared" si="1"/>
        <v>0</v>
      </c>
    </row>
    <row r="34" spans="1:8">
      <c r="A34" s="520">
        <v>9.4</v>
      </c>
      <c r="B34" s="526" t="s">
        <v>836</v>
      </c>
      <c r="C34" s="522"/>
      <c r="D34" s="522"/>
      <c r="E34" s="523">
        <f t="shared" si="0"/>
        <v>0</v>
      </c>
      <c r="F34" s="522"/>
      <c r="G34" s="522"/>
      <c r="H34" s="524">
        <f t="shared" si="1"/>
        <v>0</v>
      </c>
    </row>
    <row r="35" spans="1:8">
      <c r="A35" s="520">
        <v>9.5</v>
      </c>
      <c r="B35" s="526" t="s">
        <v>837</v>
      </c>
      <c r="C35" s="522"/>
      <c r="D35" s="522"/>
      <c r="E35" s="523">
        <f t="shared" si="0"/>
        <v>0</v>
      </c>
      <c r="F35" s="522"/>
      <c r="G35" s="522"/>
      <c r="H35" s="524">
        <f t="shared" si="1"/>
        <v>0</v>
      </c>
    </row>
    <row r="36" spans="1:8" ht="26">
      <c r="A36" s="520">
        <v>9.6</v>
      </c>
      <c r="B36" s="526" t="s">
        <v>838</v>
      </c>
      <c r="C36" s="522"/>
      <c r="D36" s="522"/>
      <c r="E36" s="523">
        <f t="shared" si="0"/>
        <v>0</v>
      </c>
      <c r="F36" s="522"/>
      <c r="G36" s="522"/>
      <c r="H36" s="524">
        <f t="shared" si="1"/>
        <v>0</v>
      </c>
    </row>
    <row r="37" spans="1:8" ht="26">
      <c r="A37" s="520">
        <v>9.6999999999999993</v>
      </c>
      <c r="B37" s="526" t="s">
        <v>839</v>
      </c>
      <c r="C37" s="522"/>
      <c r="D37" s="522"/>
      <c r="E37" s="523">
        <f t="shared" si="0"/>
        <v>0</v>
      </c>
      <c r="F37" s="522"/>
      <c r="G37" s="522"/>
      <c r="H37" s="524">
        <f t="shared" si="1"/>
        <v>0</v>
      </c>
    </row>
    <row r="38" spans="1:8">
      <c r="A38" s="520">
        <v>10</v>
      </c>
      <c r="B38" s="531" t="s">
        <v>840</v>
      </c>
      <c r="C38" s="522">
        <f>C39+C40+C41+C42</f>
        <v>0</v>
      </c>
      <c r="D38" s="522">
        <f>D39+D40+D41+D42</f>
        <v>0</v>
      </c>
      <c r="E38" s="523">
        <f t="shared" si="0"/>
        <v>0</v>
      </c>
      <c r="F38" s="522">
        <f>F39+F40+F41+F42</f>
        <v>0</v>
      </c>
      <c r="G38" s="522">
        <f>G39+G40+G41+G42</f>
        <v>0</v>
      </c>
      <c r="H38" s="524">
        <f t="shared" si="1"/>
        <v>0</v>
      </c>
    </row>
    <row r="39" spans="1:8">
      <c r="A39" s="520">
        <v>10.1</v>
      </c>
      <c r="B39" s="526" t="s">
        <v>841</v>
      </c>
      <c r="C39" s="522"/>
      <c r="D39" s="522"/>
      <c r="E39" s="523">
        <f t="shared" si="0"/>
        <v>0</v>
      </c>
      <c r="F39" s="522"/>
      <c r="G39" s="522"/>
      <c r="H39" s="524">
        <f t="shared" si="1"/>
        <v>0</v>
      </c>
    </row>
    <row r="40" spans="1:8" ht="26">
      <c r="A40" s="520">
        <v>10.199999999999999</v>
      </c>
      <c r="B40" s="526" t="s">
        <v>842</v>
      </c>
      <c r="C40" s="522"/>
      <c r="D40" s="522"/>
      <c r="E40" s="523">
        <f t="shared" si="0"/>
        <v>0</v>
      </c>
      <c r="F40" s="522"/>
      <c r="G40" s="522"/>
      <c r="H40" s="524">
        <f t="shared" si="1"/>
        <v>0</v>
      </c>
    </row>
    <row r="41" spans="1:8" ht="26">
      <c r="A41" s="520">
        <v>10.3</v>
      </c>
      <c r="B41" s="526" t="s">
        <v>843</v>
      </c>
      <c r="C41" s="522"/>
      <c r="D41" s="522"/>
      <c r="E41" s="523">
        <f t="shared" si="0"/>
        <v>0</v>
      </c>
      <c r="F41" s="522"/>
      <c r="G41" s="522"/>
      <c r="H41" s="524">
        <f t="shared" si="1"/>
        <v>0</v>
      </c>
    </row>
    <row r="42" spans="1:8" ht="26">
      <c r="A42" s="520">
        <v>10.4</v>
      </c>
      <c r="B42" s="526" t="s">
        <v>844</v>
      </c>
      <c r="C42" s="522"/>
      <c r="D42" s="522"/>
      <c r="E42" s="523">
        <f t="shared" si="0"/>
        <v>0</v>
      </c>
      <c r="F42" s="522"/>
      <c r="G42" s="522"/>
      <c r="H42" s="524">
        <f t="shared" si="1"/>
        <v>0</v>
      </c>
    </row>
    <row r="43" spans="1:8">
      <c r="A43" s="520">
        <v>11</v>
      </c>
      <c r="B43" s="532" t="s">
        <v>188</v>
      </c>
      <c r="C43" s="522"/>
      <c r="D43" s="522"/>
      <c r="E43" s="523">
        <f t="shared" si="0"/>
        <v>0</v>
      </c>
      <c r="F43" s="522"/>
      <c r="G43" s="522"/>
      <c r="H43" s="524">
        <f t="shared" si="1"/>
        <v>0</v>
      </c>
    </row>
    <row r="44" spans="1:8">
      <c r="C44" s="534"/>
      <c r="D44" s="534"/>
      <c r="E44" s="534"/>
      <c r="F44" s="534"/>
      <c r="G44" s="534"/>
      <c r="H44" s="534"/>
    </row>
    <row r="45" spans="1:8">
      <c r="C45" s="534"/>
      <c r="D45" s="534"/>
      <c r="E45" s="534"/>
      <c r="F45" s="534"/>
      <c r="G45" s="534"/>
      <c r="H45" s="534"/>
    </row>
    <row r="46" spans="1:8">
      <c r="C46" s="534"/>
      <c r="D46" s="534"/>
      <c r="E46" s="534"/>
      <c r="F46" s="534"/>
      <c r="G46" s="534"/>
      <c r="H46" s="534"/>
    </row>
    <row r="47" spans="1:8">
      <c r="C47" s="534"/>
      <c r="D47" s="534"/>
      <c r="E47" s="534"/>
      <c r="F47" s="534"/>
      <c r="G47" s="534"/>
      <c r="H47" s="534"/>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13" sqref="C13"/>
    </sheetView>
  </sheetViews>
  <sheetFormatPr defaultColWidth="9.1796875" defaultRowHeight="13"/>
  <cols>
    <col min="1" max="1" width="9.54296875" style="2" bestFit="1" customWidth="1"/>
    <col min="2" max="2" width="93.54296875" style="2" customWidth="1"/>
    <col min="3" max="4" width="12.7265625" style="2" customWidth="1"/>
    <col min="5" max="11" width="9.7265625" style="12" customWidth="1"/>
    <col min="12" max="16384" width="9.1796875" style="12"/>
  </cols>
  <sheetData>
    <row r="1" spans="1:8" ht="13.5">
      <c r="A1" s="17" t="s">
        <v>109</v>
      </c>
      <c r="B1" s="16">
        <f>Info!C2</f>
        <v>0</v>
      </c>
      <c r="C1" s="16"/>
      <c r="D1" s="260"/>
    </row>
    <row r="2" spans="1:8" ht="13.5">
      <c r="A2" s="17" t="s">
        <v>110</v>
      </c>
      <c r="B2" s="396">
        <f>'1. key ratios'!B2</f>
        <v>45016</v>
      </c>
      <c r="C2" s="29"/>
      <c r="D2" s="18"/>
      <c r="E2" s="11"/>
      <c r="F2" s="11"/>
      <c r="G2" s="11"/>
      <c r="H2" s="11"/>
    </row>
    <row r="3" spans="1:8" ht="13.5">
      <c r="A3" s="17"/>
      <c r="B3" s="16"/>
      <c r="C3" s="29"/>
      <c r="D3" s="18"/>
      <c r="E3" s="11"/>
      <c r="F3" s="11"/>
      <c r="G3" s="11"/>
      <c r="H3" s="11"/>
    </row>
    <row r="4" spans="1:8" ht="15" customHeight="1" thickBot="1">
      <c r="A4" s="157" t="s">
        <v>255</v>
      </c>
      <c r="B4" s="158" t="s">
        <v>108</v>
      </c>
      <c r="C4" s="159" t="s">
        <v>88</v>
      </c>
    </row>
    <row r="5" spans="1:8" ht="15" customHeight="1">
      <c r="A5" s="155" t="s">
        <v>26</v>
      </c>
      <c r="B5" s="156"/>
      <c r="C5" s="379" t="str">
        <f>INT((MONTH($B$2))/3)&amp;"Q"&amp;"-"&amp;YEAR($B$2)</f>
        <v>1Q-2023</v>
      </c>
      <c r="D5" s="379" t="str">
        <f>IF(INT(MONTH($B$2))=3, "4"&amp;"Q"&amp;"-"&amp;YEAR($B$2)-1, IF(INT(MONTH($B$2))=6, "1"&amp;"Q"&amp;"-"&amp;YEAR($B$2), IF(INT(MONTH($B$2))=9, "2"&amp;"Q"&amp;"-"&amp;YEAR($B$2),IF(INT(MONTH($B$2))=12, "3"&amp;"Q"&amp;"-"&amp;YEAR($B$2), 0))))</f>
        <v>4Q-2022</v>
      </c>
      <c r="E5" s="379" t="str">
        <f>IF(INT(MONTH($B$2))=3, "3"&amp;"Q"&amp;"-"&amp;YEAR($B$2)-1, IF(INT(MONTH($B$2))=6, "4"&amp;"Q"&amp;"-"&amp;YEAR($B$2)-1, IF(INT(MONTH($B$2))=9, "1"&amp;"Q"&amp;"-"&amp;YEAR($B$2),IF(INT(MONTH($B$2))=12, "2"&amp;"Q"&amp;"-"&amp;YEAR($B$2), 0))))</f>
        <v>3Q-2022</v>
      </c>
      <c r="F5" s="379" t="str">
        <f>IF(INT(MONTH($B$2))=3, "2"&amp;"Q"&amp;"-"&amp;YEAR($B$2)-1, IF(INT(MONTH($B$2))=6, "3"&amp;"Q"&amp;"-"&amp;YEAR($B$2)-1, IF(INT(MONTH($B$2))=9, "4"&amp;"Q"&amp;"-"&amp;YEAR($B$2)-1,IF(INT(MONTH($B$2))=12, "1"&amp;"Q"&amp;"-"&amp;YEAR($B$2), 0))))</f>
        <v>2Q-2022</v>
      </c>
      <c r="G5" s="379" t="str">
        <f>IF(INT(MONTH($B$2))=3, "1"&amp;"Q"&amp;"-"&amp;YEAR($B$2)-1, IF(INT(MONTH($B$2))=6, "2"&amp;"Q"&amp;"-"&amp;YEAR($B$2)-1, IF(INT(MONTH($B$2))=9, "3"&amp;"Q"&amp;"-"&amp;YEAR($B$2)-1,IF(INT(MONTH($B$2))=12, "4"&amp;"Q"&amp;"-"&amp;YEAR($B$2)-1, 0))))</f>
        <v>1Q-2022</v>
      </c>
    </row>
    <row r="6" spans="1:8" ht="15" customHeight="1">
      <c r="A6" s="301">
        <v>1</v>
      </c>
      <c r="B6" s="362" t="s">
        <v>113</v>
      </c>
      <c r="C6" s="302">
        <f>C7+C9+C10</f>
        <v>0</v>
      </c>
      <c r="D6" s="365">
        <f>D7+D9+D10</f>
        <v>0</v>
      </c>
      <c r="E6" s="303">
        <f t="shared" ref="E6:G6" si="0">E7+E9+E10</f>
        <v>0</v>
      </c>
      <c r="F6" s="302">
        <f t="shared" si="0"/>
        <v>0</v>
      </c>
      <c r="G6" s="366">
        <f t="shared" si="0"/>
        <v>0</v>
      </c>
    </row>
    <row r="7" spans="1:8" ht="15" customHeight="1">
      <c r="A7" s="301">
        <v>1.1000000000000001</v>
      </c>
      <c r="B7" s="304" t="s">
        <v>438</v>
      </c>
      <c r="C7" s="305"/>
      <c r="D7" s="367"/>
      <c r="E7" s="305"/>
      <c r="F7" s="305"/>
      <c r="G7" s="368"/>
    </row>
    <row r="8" spans="1:8" ht="26">
      <c r="A8" s="301" t="s">
        <v>159</v>
      </c>
      <c r="B8" s="306" t="s">
        <v>252</v>
      </c>
      <c r="C8" s="305"/>
      <c r="D8" s="367"/>
      <c r="E8" s="305"/>
      <c r="F8" s="305"/>
      <c r="G8" s="368"/>
    </row>
    <row r="9" spans="1:8" ht="15" customHeight="1">
      <c r="A9" s="301">
        <v>1.2</v>
      </c>
      <c r="B9" s="304" t="s">
        <v>22</v>
      </c>
      <c r="C9" s="305"/>
      <c r="D9" s="367"/>
      <c r="E9" s="305"/>
      <c r="F9" s="305"/>
      <c r="G9" s="368"/>
    </row>
    <row r="10" spans="1:8" ht="15" customHeight="1">
      <c r="A10" s="301">
        <v>1.3</v>
      </c>
      <c r="B10" s="363" t="s">
        <v>75</v>
      </c>
      <c r="C10" s="307"/>
      <c r="D10" s="367"/>
      <c r="E10" s="307"/>
      <c r="F10" s="305"/>
      <c r="G10" s="369"/>
    </row>
    <row r="11" spans="1:8" ht="15" customHeight="1">
      <c r="A11" s="301">
        <v>2</v>
      </c>
      <c r="B11" s="362" t="s">
        <v>114</v>
      </c>
      <c r="C11" s="305"/>
      <c r="D11" s="367"/>
      <c r="E11" s="305"/>
      <c r="F11" s="305"/>
      <c r="G11" s="368"/>
    </row>
    <row r="12" spans="1:8" ht="15" customHeight="1">
      <c r="A12" s="317">
        <v>3</v>
      </c>
      <c r="B12" s="364" t="s">
        <v>112</v>
      </c>
      <c r="C12" s="307"/>
      <c r="D12" s="367"/>
      <c r="E12" s="307"/>
      <c r="F12" s="305"/>
      <c r="G12" s="369"/>
    </row>
    <row r="13" spans="1:8" ht="15" customHeight="1" thickBot="1">
      <c r="A13" s="86">
        <v>4</v>
      </c>
      <c r="B13" s="372" t="s">
        <v>160</v>
      </c>
      <c r="C13" s="179">
        <f>C6+C11+C12</f>
        <v>0</v>
      </c>
      <c r="D13" s="370">
        <f>D6+D11+D12</f>
        <v>0</v>
      </c>
      <c r="E13" s="180">
        <f t="shared" ref="E13:G13" si="1">E6+E11+E12</f>
        <v>0</v>
      </c>
      <c r="F13" s="179">
        <f t="shared" si="1"/>
        <v>0</v>
      </c>
      <c r="G13" s="371">
        <f t="shared" si="1"/>
        <v>0</v>
      </c>
    </row>
    <row r="14" spans="1:8">
      <c r="B14" s="23"/>
    </row>
    <row r="15" spans="1:8" ht="26">
      <c r="B15" s="67" t="s">
        <v>439</v>
      </c>
    </row>
    <row r="16" spans="1:8">
      <c r="B16" s="67"/>
    </row>
    <row r="17" spans="2:2">
      <c r="B17" s="67"/>
    </row>
    <row r="18" spans="2:2">
      <c r="B18" s="6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defaultRowHeight="14.5"/>
  <cols>
    <col min="1" max="1" width="9.54296875" style="2" bestFit="1" customWidth="1"/>
    <col min="2" max="2" width="58.81640625" style="2" customWidth="1"/>
    <col min="3" max="3" width="34.26953125" style="2" customWidth="1"/>
  </cols>
  <sheetData>
    <row r="1" spans="1:8">
      <c r="A1" s="2" t="s">
        <v>109</v>
      </c>
      <c r="B1" s="260">
        <f>Info!C2</f>
        <v>0</v>
      </c>
    </row>
    <row r="2" spans="1:8">
      <c r="A2" s="2" t="s">
        <v>110</v>
      </c>
      <c r="B2" s="396">
        <f>'1. key ratios'!B2</f>
        <v>45016</v>
      </c>
    </row>
    <row r="4" spans="1:8" ht="25.5" customHeight="1" thickBot="1">
      <c r="A4" s="171" t="s">
        <v>256</v>
      </c>
      <c r="B4" s="31" t="s">
        <v>92</v>
      </c>
      <c r="C4" s="13"/>
    </row>
    <row r="5" spans="1:8">
      <c r="A5" s="10"/>
      <c r="B5" s="357" t="s">
        <v>93</v>
      </c>
      <c r="C5" s="377" t="s">
        <v>452</v>
      </c>
    </row>
    <row r="6" spans="1:8" ht="15">
      <c r="A6" s="14">
        <v>1</v>
      </c>
      <c r="B6" s="32"/>
      <c r="C6" s="373"/>
    </row>
    <row r="7" spans="1:8" ht="15">
      <c r="A7" s="14">
        <v>2</v>
      </c>
      <c r="B7" s="32"/>
      <c r="C7" s="373"/>
    </row>
    <row r="8" spans="1:8" ht="15">
      <c r="A8" s="14">
        <v>3</v>
      </c>
      <c r="B8" s="32"/>
      <c r="C8" s="373"/>
    </row>
    <row r="9" spans="1:8" ht="15">
      <c r="A9" s="14">
        <v>4</v>
      </c>
      <c r="B9" s="32"/>
      <c r="C9" s="373"/>
    </row>
    <row r="10" spans="1:8" ht="15">
      <c r="A10" s="14">
        <v>5</v>
      </c>
      <c r="B10" s="32"/>
      <c r="C10" s="373"/>
    </row>
    <row r="11" spans="1:8" ht="15">
      <c r="A11" s="14">
        <v>6</v>
      </c>
      <c r="B11" s="32"/>
      <c r="C11" s="373"/>
    </row>
    <row r="12" spans="1:8" ht="15">
      <c r="A12" s="14">
        <v>7</v>
      </c>
      <c r="B12" s="32"/>
      <c r="C12" s="373"/>
      <c r="H12" s="4"/>
    </row>
    <row r="13" spans="1:8" ht="15">
      <c r="A13" s="14">
        <v>8</v>
      </c>
      <c r="B13" s="32"/>
      <c r="C13" s="373"/>
    </row>
    <row r="14" spans="1:8" ht="15">
      <c r="A14" s="14">
        <v>9</v>
      </c>
      <c r="B14" s="32"/>
      <c r="C14" s="373"/>
    </row>
    <row r="15" spans="1:8" ht="15">
      <c r="A15" s="14">
        <v>10</v>
      </c>
      <c r="B15" s="32"/>
      <c r="C15" s="373"/>
    </row>
    <row r="16" spans="1:8" ht="15">
      <c r="A16" s="14"/>
      <c r="B16" s="761"/>
      <c r="C16" s="762"/>
    </row>
    <row r="17" spans="1:3" ht="40.5">
      <c r="A17" s="14"/>
      <c r="B17" s="358" t="s">
        <v>94</v>
      </c>
      <c r="C17" s="378" t="s">
        <v>453</v>
      </c>
    </row>
    <row r="18" spans="1:3">
      <c r="A18" s="14">
        <v>1</v>
      </c>
      <c r="B18" s="27"/>
      <c r="C18" s="375"/>
    </row>
    <row r="19" spans="1:3">
      <c r="A19" s="14">
        <v>2</v>
      </c>
      <c r="B19" s="27"/>
      <c r="C19" s="375"/>
    </row>
    <row r="20" spans="1:3">
      <c r="A20" s="14">
        <v>3</v>
      </c>
      <c r="B20" s="27"/>
      <c r="C20" s="375"/>
    </row>
    <row r="21" spans="1:3">
      <c r="A21" s="14">
        <v>4</v>
      </c>
      <c r="B21" s="27"/>
      <c r="C21" s="375"/>
    </row>
    <row r="22" spans="1:3">
      <c r="A22" s="14">
        <v>5</v>
      </c>
      <c r="B22" s="27"/>
      <c r="C22" s="375"/>
    </row>
    <row r="23" spans="1:3">
      <c r="A23" s="14">
        <v>6</v>
      </c>
      <c r="B23" s="27"/>
      <c r="C23" s="375"/>
    </row>
    <row r="24" spans="1:3">
      <c r="A24" s="14">
        <v>7</v>
      </c>
      <c r="B24" s="27"/>
      <c r="C24" s="375"/>
    </row>
    <row r="25" spans="1:3">
      <c r="A25" s="14">
        <v>8</v>
      </c>
      <c r="B25" s="27"/>
      <c r="C25" s="375"/>
    </row>
    <row r="26" spans="1:3">
      <c r="A26" s="14">
        <v>9</v>
      </c>
      <c r="B26" s="27"/>
      <c r="C26" s="375"/>
    </row>
    <row r="27" spans="1:3" ht="15.75" customHeight="1">
      <c r="A27" s="14">
        <v>10</v>
      </c>
      <c r="B27" s="27"/>
      <c r="C27" s="376"/>
    </row>
    <row r="28" spans="1:3" ht="15.75" customHeight="1">
      <c r="A28" s="14"/>
      <c r="B28" s="27"/>
      <c r="C28" s="28"/>
    </row>
    <row r="29" spans="1:3" ht="30" customHeight="1">
      <c r="A29" s="14"/>
      <c r="B29" s="763" t="s">
        <v>95</v>
      </c>
      <c r="C29" s="764"/>
    </row>
    <row r="30" spans="1:3" ht="15">
      <c r="A30" s="14">
        <v>1</v>
      </c>
      <c r="B30" s="32"/>
      <c r="C30" s="33" t="s">
        <v>152</v>
      </c>
    </row>
    <row r="31" spans="1:3" ht="15.75" customHeight="1">
      <c r="A31" s="14"/>
      <c r="B31" s="32"/>
      <c r="C31" s="33"/>
    </row>
    <row r="32" spans="1:3" ht="29.25" customHeight="1">
      <c r="A32" s="14"/>
      <c r="B32" s="763" t="s">
        <v>176</v>
      </c>
      <c r="C32" s="764"/>
    </row>
    <row r="33" spans="1:3" ht="15">
      <c r="A33" s="14">
        <v>1</v>
      </c>
      <c r="B33" s="32"/>
      <c r="C33" s="373" t="s">
        <v>152</v>
      </c>
    </row>
    <row r="34" spans="1:3" ht="15.5" thickBot="1">
      <c r="A34" s="15"/>
      <c r="B34" s="34"/>
      <c r="C34" s="374"/>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sheetView>
  </sheetViews>
  <sheetFormatPr defaultRowHeight="14.5"/>
  <cols>
    <col min="1" max="1" width="9.54296875" style="2" bestFit="1" customWidth="1"/>
    <col min="2" max="2" width="47.54296875" style="2" customWidth="1"/>
    <col min="3" max="3" width="28" style="2" customWidth="1"/>
    <col min="4" max="4" width="25.6328125" style="2" customWidth="1"/>
    <col min="5" max="5" width="18.81640625" style="2" customWidth="1"/>
    <col min="6" max="6" width="12" bestFit="1" customWidth="1"/>
    <col min="7" max="7" width="12.54296875" bestFit="1" customWidth="1"/>
  </cols>
  <sheetData>
    <row r="1" spans="1:7">
      <c r="A1" s="17" t="s">
        <v>109</v>
      </c>
      <c r="B1" s="16">
        <f>Info!C2</f>
        <v>0</v>
      </c>
    </row>
    <row r="2" spans="1:7" s="21" customFormat="1" ht="15.75" customHeight="1">
      <c r="A2" s="21" t="s">
        <v>110</v>
      </c>
      <c r="B2" s="396">
        <f>'1. key ratios'!B2</f>
        <v>45016</v>
      </c>
    </row>
    <row r="3" spans="1:7" s="21" customFormat="1" ht="15.75" customHeight="1"/>
    <row r="4" spans="1:7" s="21" customFormat="1" ht="15.75" customHeight="1" thickBot="1">
      <c r="A4" s="172" t="s">
        <v>257</v>
      </c>
      <c r="B4" s="173" t="s">
        <v>170</v>
      </c>
      <c r="C4" s="137"/>
      <c r="D4" s="137"/>
      <c r="E4" s="138" t="s">
        <v>88</v>
      </c>
    </row>
    <row r="5" spans="1:7" s="82" customFormat="1" ht="17.5" customHeight="1">
      <c r="A5" s="277"/>
      <c r="B5" s="278"/>
      <c r="C5" s="136" t="s">
        <v>0</v>
      </c>
      <c r="D5" s="136" t="s">
        <v>1</v>
      </c>
      <c r="E5" s="279" t="s">
        <v>2</v>
      </c>
    </row>
    <row r="6" spans="1:7" s="103" customFormat="1" ht="14.5" customHeight="1">
      <c r="A6" s="280"/>
      <c r="B6" s="765" t="s">
        <v>145</v>
      </c>
      <c r="C6" s="765" t="s">
        <v>858</v>
      </c>
      <c r="D6" s="766" t="s">
        <v>144</v>
      </c>
      <c r="E6" s="767"/>
      <c r="G6"/>
    </row>
    <row r="7" spans="1:7" s="103" customFormat="1" ht="99.65" customHeight="1">
      <c r="A7" s="280"/>
      <c r="B7" s="765"/>
      <c r="C7" s="765"/>
      <c r="D7" s="274" t="s">
        <v>143</v>
      </c>
      <c r="E7" s="275" t="s">
        <v>355</v>
      </c>
      <c r="G7"/>
    </row>
    <row r="8" spans="1:7" s="103" customFormat="1" ht="22.5" customHeight="1">
      <c r="A8" s="536">
        <v>1</v>
      </c>
      <c r="B8" s="470" t="s">
        <v>845</v>
      </c>
      <c r="C8" s="537">
        <f>SUM(C9:C11)</f>
        <v>0</v>
      </c>
      <c r="D8" s="537">
        <f t="shared" ref="D8:E8" si="0">SUM(D9:D11)</f>
        <v>0</v>
      </c>
      <c r="E8" s="537">
        <f t="shared" si="0"/>
        <v>0</v>
      </c>
      <c r="G8"/>
    </row>
    <row r="9" spans="1:7" s="103" customFormat="1">
      <c r="A9" s="536">
        <v>1.1000000000000001</v>
      </c>
      <c r="B9" s="473" t="s">
        <v>97</v>
      </c>
      <c r="C9" s="537"/>
      <c r="D9" s="537"/>
      <c r="E9" s="537"/>
      <c r="G9"/>
    </row>
    <row r="10" spans="1:7" s="103" customFormat="1">
      <c r="A10" s="536">
        <v>1.2</v>
      </c>
      <c r="B10" s="473" t="s">
        <v>98</v>
      </c>
      <c r="C10" s="537"/>
      <c r="D10" s="537"/>
      <c r="E10" s="537"/>
      <c r="G10"/>
    </row>
    <row r="11" spans="1:7" s="103" customFormat="1">
      <c r="A11" s="536">
        <v>1.3</v>
      </c>
      <c r="B11" s="473" t="s">
        <v>99</v>
      </c>
      <c r="C11" s="537"/>
      <c r="D11" s="537"/>
      <c r="E11" s="537"/>
      <c r="G11"/>
    </row>
    <row r="12" spans="1:7" s="103" customFormat="1">
      <c r="A12" s="536">
        <v>2</v>
      </c>
      <c r="B12" s="474" t="s">
        <v>732</v>
      </c>
      <c r="C12" s="537"/>
      <c r="D12" s="537"/>
      <c r="E12" s="537"/>
      <c r="G12"/>
    </row>
    <row r="13" spans="1:7" s="103" customFormat="1">
      <c r="A13" s="536">
        <v>2.1</v>
      </c>
      <c r="B13" s="475" t="s">
        <v>733</v>
      </c>
      <c r="C13" s="537"/>
      <c r="D13" s="537"/>
      <c r="E13" s="537"/>
      <c r="G13"/>
    </row>
    <row r="14" spans="1:7" s="103" customFormat="1" ht="34" customHeight="1">
      <c r="A14" s="536">
        <v>3</v>
      </c>
      <c r="B14" s="476" t="s">
        <v>734</v>
      </c>
      <c r="C14" s="537"/>
      <c r="D14" s="537"/>
      <c r="E14" s="537"/>
      <c r="G14"/>
    </row>
    <row r="15" spans="1:7" s="103" customFormat="1" ht="32.5" customHeight="1">
      <c r="A15" s="536">
        <v>4</v>
      </c>
      <c r="B15" s="477" t="s">
        <v>735</v>
      </c>
      <c r="C15" s="537"/>
      <c r="D15" s="537"/>
      <c r="E15" s="537"/>
      <c r="G15"/>
    </row>
    <row r="16" spans="1:7" s="103" customFormat="1" ht="23" customHeight="1">
      <c r="A16" s="536">
        <v>5</v>
      </c>
      <c r="B16" s="477" t="s">
        <v>736</v>
      </c>
      <c r="C16" s="537">
        <f>SUM(C17:C19)</f>
        <v>0</v>
      </c>
      <c r="D16" s="537">
        <f t="shared" ref="D16:E16" si="1">SUM(D17:D19)</f>
        <v>0</v>
      </c>
      <c r="E16" s="537">
        <f t="shared" si="1"/>
        <v>0</v>
      </c>
      <c r="G16"/>
    </row>
    <row r="17" spans="1:7" s="103" customFormat="1">
      <c r="A17" s="536">
        <v>5.0999999999999996</v>
      </c>
      <c r="B17" s="480" t="s">
        <v>737</v>
      </c>
      <c r="C17" s="537"/>
      <c r="D17" s="537"/>
      <c r="E17" s="537"/>
      <c r="G17"/>
    </row>
    <row r="18" spans="1:7" s="103" customFormat="1">
      <c r="A18" s="536">
        <v>5.2</v>
      </c>
      <c r="B18" s="480" t="s">
        <v>571</v>
      </c>
      <c r="C18" s="537"/>
      <c r="D18" s="537"/>
      <c r="E18" s="537"/>
      <c r="G18"/>
    </row>
    <row r="19" spans="1:7" s="103" customFormat="1">
      <c r="A19" s="536">
        <v>5.3</v>
      </c>
      <c r="B19" s="480" t="s">
        <v>738</v>
      </c>
      <c r="C19" s="537"/>
      <c r="D19" s="537"/>
      <c r="E19" s="537"/>
      <c r="G19"/>
    </row>
    <row r="20" spans="1:7" s="103" customFormat="1" ht="20">
      <c r="A20" s="536">
        <v>6</v>
      </c>
      <c r="B20" s="476" t="s">
        <v>739</v>
      </c>
      <c r="C20" s="537">
        <f>SUM(C21:C22)</f>
        <v>0</v>
      </c>
      <c r="D20" s="537">
        <f t="shared" ref="D20:E20" si="2">SUM(D21:D22)</f>
        <v>0</v>
      </c>
      <c r="E20" s="537">
        <f t="shared" si="2"/>
        <v>0</v>
      </c>
      <c r="G20"/>
    </row>
    <row r="21" spans="1:7">
      <c r="A21" s="536">
        <v>6.1</v>
      </c>
      <c r="B21" s="480" t="s">
        <v>571</v>
      </c>
      <c r="C21" s="538"/>
      <c r="D21" s="538"/>
      <c r="E21" s="538"/>
    </row>
    <row r="22" spans="1:7">
      <c r="A22" s="536">
        <v>6.2</v>
      </c>
      <c r="B22" s="480" t="s">
        <v>738</v>
      </c>
      <c r="C22" s="538"/>
      <c r="D22" s="538"/>
      <c r="E22" s="538"/>
    </row>
    <row r="23" spans="1:7" ht="20">
      <c r="A23" s="536">
        <v>7</v>
      </c>
      <c r="B23" s="481" t="s">
        <v>740</v>
      </c>
      <c r="C23" s="539"/>
      <c r="D23" s="539"/>
      <c r="E23" s="539"/>
    </row>
    <row r="24" spans="1:7" ht="20">
      <c r="A24" s="536">
        <v>8</v>
      </c>
      <c r="B24" s="482" t="s">
        <v>741</v>
      </c>
      <c r="C24" s="539"/>
      <c r="D24" s="539"/>
      <c r="E24" s="539"/>
    </row>
    <row r="25" spans="1:7">
      <c r="A25" s="536">
        <v>9</v>
      </c>
      <c r="B25" s="477" t="s">
        <v>742</v>
      </c>
      <c r="C25" s="539">
        <f>SUM(C26:C27)</f>
        <v>0</v>
      </c>
      <c r="D25" s="539">
        <f t="shared" ref="D25:E25" si="3">SUM(D26:D27)</f>
        <v>0</v>
      </c>
      <c r="E25" s="539">
        <f t="shared" si="3"/>
        <v>0</v>
      </c>
    </row>
    <row r="26" spans="1:7">
      <c r="A26" s="536">
        <v>9.1</v>
      </c>
      <c r="B26" s="483" t="s">
        <v>743</v>
      </c>
      <c r="C26" s="539"/>
      <c r="D26" s="539"/>
      <c r="E26" s="539"/>
    </row>
    <row r="27" spans="1:7">
      <c r="A27" s="536">
        <v>9.1999999999999993</v>
      </c>
      <c r="B27" s="483" t="s">
        <v>744</v>
      </c>
      <c r="C27" s="539"/>
      <c r="D27" s="539"/>
      <c r="E27" s="539"/>
    </row>
    <row r="28" spans="1:7">
      <c r="A28" s="536">
        <v>10</v>
      </c>
      <c r="B28" s="477" t="s">
        <v>37</v>
      </c>
      <c r="C28" s="539">
        <f>SUM(C29:C30)</f>
        <v>0</v>
      </c>
      <c r="D28" s="539">
        <f t="shared" ref="D28:E28" si="4">SUM(D29:D30)</f>
        <v>0</v>
      </c>
      <c r="E28" s="539">
        <f t="shared" si="4"/>
        <v>0</v>
      </c>
    </row>
    <row r="29" spans="1:7">
      <c r="A29" s="536">
        <v>10.1</v>
      </c>
      <c r="B29" s="483" t="s">
        <v>745</v>
      </c>
      <c r="C29" s="539"/>
      <c r="D29" s="539"/>
      <c r="E29" s="539"/>
    </row>
    <row r="30" spans="1:7">
      <c r="A30" s="536">
        <v>10.199999999999999</v>
      </c>
      <c r="B30" s="483" t="s">
        <v>746</v>
      </c>
      <c r="C30" s="539"/>
      <c r="D30" s="539"/>
      <c r="E30" s="539"/>
    </row>
    <row r="31" spans="1:7">
      <c r="A31" s="536">
        <v>11</v>
      </c>
      <c r="B31" s="477" t="s">
        <v>747</v>
      </c>
      <c r="C31" s="539">
        <f>SUM(C32:C33)</f>
        <v>0</v>
      </c>
      <c r="D31" s="539">
        <f t="shared" ref="D31:E31" si="5">SUM(D32:D33)</f>
        <v>0</v>
      </c>
      <c r="E31" s="539">
        <f t="shared" si="5"/>
        <v>0</v>
      </c>
    </row>
    <row r="32" spans="1:7">
      <c r="A32" s="536">
        <v>11.1</v>
      </c>
      <c r="B32" s="483" t="s">
        <v>748</v>
      </c>
      <c r="C32" s="539"/>
      <c r="D32" s="539"/>
      <c r="E32" s="539"/>
    </row>
    <row r="33" spans="1:7">
      <c r="A33" s="536">
        <v>11.2</v>
      </c>
      <c r="B33" s="483" t="s">
        <v>749</v>
      </c>
      <c r="C33" s="539"/>
      <c r="D33" s="539"/>
      <c r="E33" s="539"/>
    </row>
    <row r="34" spans="1:7">
      <c r="A34" s="536">
        <v>13</v>
      </c>
      <c r="B34" s="477" t="s">
        <v>100</v>
      </c>
      <c r="C34" s="538"/>
      <c r="D34" s="538"/>
      <c r="E34" s="538"/>
    </row>
    <row r="35" spans="1:7">
      <c r="A35" s="536">
        <v>13.1</v>
      </c>
      <c r="B35" s="484" t="s">
        <v>750</v>
      </c>
      <c r="C35" s="538"/>
      <c r="D35" s="538"/>
      <c r="E35" s="538"/>
    </row>
    <row r="36" spans="1:7">
      <c r="A36" s="536">
        <v>13.2</v>
      </c>
      <c r="B36" s="484" t="s">
        <v>751</v>
      </c>
      <c r="C36" s="538"/>
      <c r="D36" s="538"/>
      <c r="E36" s="538"/>
    </row>
    <row r="37" spans="1:7" ht="39.5" thickBot="1">
      <c r="A37" s="281"/>
      <c r="B37" s="282" t="s">
        <v>322</v>
      </c>
      <c r="C37" s="227">
        <f>SUM(C8,C12,C14,C15,C16,C20,C23,C24,C25,C28,C31,C34)</f>
        <v>0</v>
      </c>
      <c r="D37" s="227">
        <f t="shared" ref="D37:E37" si="6">SUM(D8,D12,D14,D15,D16,D20,D23,D24,D25,D28,D31,D34)</f>
        <v>0</v>
      </c>
      <c r="E37" s="227">
        <f t="shared" si="6"/>
        <v>0</v>
      </c>
    </row>
    <row r="38" spans="1:7">
      <c r="A38"/>
      <c r="B38"/>
      <c r="C38"/>
      <c r="D38"/>
      <c r="E38"/>
    </row>
    <row r="39" spans="1:7">
      <c r="A39"/>
      <c r="B39"/>
      <c r="C39"/>
      <c r="D39"/>
      <c r="E39"/>
    </row>
    <row r="41" spans="1:7" s="2" customFormat="1">
      <c r="B41" s="36"/>
      <c r="F41"/>
      <c r="G41"/>
    </row>
    <row r="42" spans="1:7" s="2" customFormat="1">
      <c r="B42" s="37"/>
      <c r="F42"/>
      <c r="G42"/>
    </row>
    <row r="43" spans="1:7" s="2" customFormat="1">
      <c r="B43" s="36"/>
      <c r="F43"/>
      <c r="G43"/>
    </row>
    <row r="44" spans="1:7" s="2" customFormat="1">
      <c r="B44" s="36"/>
      <c r="F44"/>
      <c r="G44"/>
    </row>
    <row r="45" spans="1:7" s="2" customFormat="1">
      <c r="B45" s="36"/>
      <c r="F45"/>
      <c r="G45"/>
    </row>
    <row r="46" spans="1:7" s="2" customFormat="1">
      <c r="B46" s="36"/>
      <c r="F46"/>
      <c r="G46"/>
    </row>
    <row r="47" spans="1:7" s="2" customFormat="1">
      <c r="B47" s="36"/>
      <c r="F47"/>
      <c r="G47"/>
    </row>
    <row r="48" spans="1:7" s="2" customFormat="1">
      <c r="B48" s="37"/>
      <c r="F48"/>
      <c r="G48"/>
    </row>
    <row r="49" spans="2:7" s="2" customFormat="1">
      <c r="B49" s="37"/>
      <c r="F49"/>
      <c r="G49"/>
    </row>
    <row r="50" spans="2:7" s="2" customFormat="1">
      <c r="B50" s="37"/>
      <c r="F50"/>
      <c r="G50"/>
    </row>
    <row r="51" spans="2:7" s="2" customFormat="1">
      <c r="B51" s="37"/>
      <c r="F51"/>
      <c r="G51"/>
    </row>
    <row r="52" spans="2:7" s="2" customFormat="1">
      <c r="B52" s="37"/>
      <c r="F52"/>
      <c r="G52"/>
    </row>
    <row r="53" spans="2:7" s="2" customFormat="1">
      <c r="B53" s="37"/>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4" sqref="B4"/>
    </sheetView>
  </sheetViews>
  <sheetFormatPr defaultRowHeight="14.5" outlineLevelRow="1"/>
  <cols>
    <col min="1" max="1" width="9.54296875" style="2" bestFit="1" customWidth="1"/>
    <col min="2" max="2" width="114.26953125" style="2" customWidth="1"/>
    <col min="3" max="3" width="18.81640625" customWidth="1"/>
    <col min="4" max="4" width="25.453125" customWidth="1"/>
    <col min="5" max="5" width="24.26953125" customWidth="1"/>
    <col min="6" max="6" width="24" customWidth="1"/>
    <col min="7" max="7" width="10" bestFit="1" customWidth="1"/>
    <col min="8" max="8" width="12" bestFit="1" customWidth="1"/>
    <col min="9" max="9" width="12.54296875" bestFit="1" customWidth="1"/>
  </cols>
  <sheetData>
    <row r="1" spans="1:6">
      <c r="A1" s="17" t="s">
        <v>109</v>
      </c>
      <c r="B1" s="16">
        <f>Info!C2</f>
        <v>0</v>
      </c>
    </row>
    <row r="2" spans="1:6" s="21" customFormat="1" ht="15.75" customHeight="1">
      <c r="A2" s="21" t="s">
        <v>110</v>
      </c>
      <c r="B2" s="396">
        <f>'1. key ratios'!B2</f>
        <v>45016</v>
      </c>
      <c r="C2"/>
      <c r="D2"/>
      <c r="E2"/>
      <c r="F2"/>
    </row>
    <row r="3" spans="1:6" s="21" customFormat="1" ht="15.75" customHeight="1">
      <c r="C3"/>
      <c r="D3"/>
      <c r="E3"/>
      <c r="F3"/>
    </row>
    <row r="4" spans="1:6" s="21" customFormat="1" ht="26.5" thickBot="1">
      <c r="A4" s="21" t="s">
        <v>258</v>
      </c>
      <c r="B4" s="144" t="s">
        <v>173</v>
      </c>
      <c r="C4" s="138" t="s">
        <v>88</v>
      </c>
      <c r="D4"/>
      <c r="E4"/>
      <c r="F4"/>
    </row>
    <row r="5" spans="1:6">
      <c r="A5" s="139">
        <v>1</v>
      </c>
      <c r="B5" s="140" t="s">
        <v>729</v>
      </c>
      <c r="C5" s="181">
        <f>'7. LI1'!E37</f>
        <v>0</v>
      </c>
    </row>
    <row r="6" spans="1:6" s="129" customFormat="1">
      <c r="A6" s="81">
        <v>2.1</v>
      </c>
      <c r="B6" s="146" t="s">
        <v>863</v>
      </c>
      <c r="C6" s="182"/>
    </row>
    <row r="7" spans="1:6" s="4" customFormat="1" ht="26" outlineLevel="1">
      <c r="A7" s="145">
        <v>2.2000000000000002</v>
      </c>
      <c r="B7" s="141" t="s">
        <v>864</v>
      </c>
      <c r="C7" s="183"/>
    </row>
    <row r="8" spans="1:6" s="4" customFormat="1" ht="26.5">
      <c r="A8" s="145">
        <v>3</v>
      </c>
      <c r="B8" s="142" t="s">
        <v>730</v>
      </c>
      <c r="C8" s="184">
        <f>SUM(C5:C7)</f>
        <v>0</v>
      </c>
    </row>
    <row r="9" spans="1:6" s="129" customFormat="1">
      <c r="A9" s="81">
        <v>4</v>
      </c>
      <c r="B9" s="149" t="s">
        <v>171</v>
      </c>
      <c r="C9" s="182"/>
    </row>
    <row r="10" spans="1:6" s="4" customFormat="1" outlineLevel="1">
      <c r="A10" s="145">
        <v>5.0999999999999996</v>
      </c>
      <c r="B10" s="141" t="s">
        <v>177</v>
      </c>
      <c r="C10" s="183"/>
    </row>
    <row r="11" spans="1:6" s="4" customFormat="1" ht="26" outlineLevel="1">
      <c r="A11" s="145">
        <v>5.2</v>
      </c>
      <c r="B11" s="141" t="s">
        <v>178</v>
      </c>
      <c r="C11" s="183"/>
    </row>
    <row r="12" spans="1:6" s="4" customFormat="1">
      <c r="A12" s="145">
        <v>6</v>
      </c>
      <c r="B12" s="147" t="s">
        <v>440</v>
      </c>
      <c r="C12" s="283"/>
    </row>
    <row r="13" spans="1:6" s="4" customFormat="1" ht="15" thickBot="1">
      <c r="A13" s="148">
        <v>7</v>
      </c>
      <c r="B13" s="143" t="s">
        <v>172</v>
      </c>
      <c r="C13" s="185">
        <f>SUM(C8:C12)</f>
        <v>0</v>
      </c>
    </row>
    <row r="15" spans="1:6" ht="26.5">
      <c r="B15" s="23" t="s">
        <v>441</v>
      </c>
    </row>
    <row r="17" spans="2:9" s="2" customFormat="1">
      <c r="B17" s="38"/>
      <c r="C17"/>
      <c r="D17"/>
      <c r="E17"/>
      <c r="F17"/>
      <c r="G17"/>
      <c r="H17"/>
      <c r="I17"/>
    </row>
    <row r="18" spans="2:9" s="2" customFormat="1">
      <c r="B18" s="35"/>
      <c r="C18"/>
      <c r="D18"/>
      <c r="E18"/>
      <c r="F18"/>
      <c r="G18"/>
      <c r="H18"/>
      <c r="I18"/>
    </row>
    <row r="19" spans="2:9" s="2" customFormat="1">
      <c r="B19" s="35"/>
      <c r="C19"/>
      <c r="D19"/>
      <c r="E19"/>
      <c r="F19"/>
      <c r="G19"/>
      <c r="H19"/>
      <c r="I19"/>
    </row>
    <row r="20" spans="2:9" s="2" customFormat="1">
      <c r="B20" s="37"/>
      <c r="C20"/>
      <c r="D20"/>
      <c r="E20"/>
      <c r="F20"/>
      <c r="G20"/>
      <c r="H20"/>
      <c r="I20"/>
    </row>
    <row r="21" spans="2:9" s="2" customFormat="1">
      <c r="B21" s="36"/>
      <c r="C21"/>
      <c r="D21"/>
      <c r="E21"/>
      <c r="F21"/>
      <c r="G21"/>
      <c r="H21"/>
      <c r="I21"/>
    </row>
    <row r="22" spans="2:9" s="2" customFormat="1">
      <c r="B22" s="37"/>
      <c r="C22"/>
      <c r="D22"/>
      <c r="E22"/>
      <c r="F22"/>
      <c r="G22"/>
      <c r="H22"/>
      <c r="I22"/>
    </row>
    <row r="23" spans="2:9" s="2" customFormat="1">
      <c r="B23" s="36"/>
      <c r="C23"/>
      <c r="D23"/>
      <c r="E23"/>
      <c r="F23"/>
      <c r="G23"/>
      <c r="H23"/>
      <c r="I23"/>
    </row>
    <row r="24" spans="2:9" s="2" customFormat="1">
      <c r="B24" s="36"/>
      <c r="C24"/>
      <c r="D24"/>
      <c r="E24"/>
      <c r="F24"/>
      <c r="G24"/>
      <c r="H24"/>
      <c r="I24"/>
    </row>
    <row r="25" spans="2:9" s="2" customFormat="1">
      <c r="B25" s="36"/>
      <c r="C25"/>
      <c r="D25"/>
      <c r="E25"/>
      <c r="F25"/>
      <c r="G25"/>
      <c r="H25"/>
      <c r="I25"/>
    </row>
    <row r="26" spans="2:9" s="2" customFormat="1">
      <c r="B26" s="36"/>
      <c r="C26"/>
      <c r="D26"/>
      <c r="E26"/>
      <c r="F26"/>
      <c r="G26"/>
      <c r="H26"/>
      <c r="I26"/>
    </row>
    <row r="27" spans="2:9" s="2" customFormat="1">
      <c r="B27" s="36"/>
      <c r="C27"/>
      <c r="D27"/>
      <c r="E27"/>
      <c r="F27"/>
      <c r="G27"/>
      <c r="H27"/>
      <c r="I27"/>
    </row>
    <row r="28" spans="2:9" s="2" customFormat="1">
      <c r="B28" s="37"/>
      <c r="C28"/>
      <c r="D28"/>
      <c r="E28"/>
      <c r="F28"/>
      <c r="G28"/>
      <c r="H28"/>
      <c r="I28"/>
    </row>
    <row r="29" spans="2:9" s="2" customFormat="1">
      <c r="B29" s="37"/>
      <c r="C29"/>
      <c r="D29"/>
      <c r="E29"/>
      <c r="F29"/>
      <c r="G29"/>
      <c r="H29"/>
      <c r="I29"/>
    </row>
    <row r="30" spans="2:9" s="2" customFormat="1">
      <c r="B30" s="37"/>
      <c r="C30"/>
      <c r="D30"/>
      <c r="E30"/>
      <c r="F30"/>
      <c r="G30"/>
      <c r="H30"/>
      <c r="I30"/>
    </row>
    <row r="31" spans="2:9" s="2" customFormat="1">
      <c r="B31" s="37"/>
      <c r="C31"/>
      <c r="D31"/>
      <c r="E31"/>
      <c r="F31"/>
      <c r="G31"/>
      <c r="H31"/>
      <c r="I31"/>
    </row>
    <row r="32" spans="2:9" s="2" customFormat="1">
      <c r="B32" s="37"/>
      <c r="C32"/>
      <c r="D32"/>
      <c r="E32"/>
      <c r="F32"/>
      <c r="G32"/>
      <c r="H32"/>
      <c r="I32"/>
    </row>
    <row r="33" spans="2:9" s="2" customFormat="1">
      <c r="B33" s="37"/>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6"/>
  <sheetViews>
    <sheetView zoomScaleNormal="100" workbookViewId="0">
      <pane xSplit="1" ySplit="5" topLeftCell="B6" activePane="bottomRight" state="frozen"/>
      <selection pane="topRight" activeCell="B1" sqref="B1"/>
      <selection pane="bottomLeft" activeCell="A5" sqref="A5"/>
      <selection pane="bottomRight" activeCell="C53" sqref="C53"/>
    </sheetView>
  </sheetViews>
  <sheetFormatPr defaultRowHeight="14.5"/>
  <cols>
    <col min="1" max="1" width="9.54296875" style="5" bestFit="1" customWidth="1"/>
    <col min="2" max="2" width="132.453125" style="2" customWidth="1"/>
    <col min="3" max="3" width="18.453125" style="2" customWidth="1"/>
  </cols>
  <sheetData>
    <row r="1" spans="1:6">
      <c r="A1" s="17" t="s">
        <v>109</v>
      </c>
      <c r="B1" s="16">
        <f>Info!C2</f>
        <v>0</v>
      </c>
      <c r="D1" s="2"/>
      <c r="E1" s="2"/>
      <c r="F1" s="2"/>
    </row>
    <row r="2" spans="1:6" s="21" customFormat="1" ht="15.75" customHeight="1">
      <c r="A2" s="21" t="s">
        <v>110</v>
      </c>
      <c r="B2" s="396">
        <f>'1. key ratios'!B2</f>
        <v>45016</v>
      </c>
    </row>
    <row r="3" spans="1:6" s="21" customFormat="1" ht="15.75" customHeight="1"/>
    <row r="4" spans="1:6" ht="15" thickBot="1">
      <c r="A4" s="5" t="s">
        <v>259</v>
      </c>
      <c r="B4" s="30" t="s">
        <v>86</v>
      </c>
    </row>
    <row r="5" spans="1:6">
      <c r="A5" s="88" t="s">
        <v>26</v>
      </c>
      <c r="B5" s="89"/>
      <c r="C5" s="90" t="s">
        <v>27</v>
      </c>
    </row>
    <row r="6" spans="1:6">
      <c r="A6" s="91">
        <v>1</v>
      </c>
      <c r="B6" s="51" t="s">
        <v>28</v>
      </c>
      <c r="C6" s="186">
        <f>SUM(C7:C11)</f>
        <v>0</v>
      </c>
    </row>
    <row r="7" spans="1:6">
      <c r="A7" s="91">
        <v>2</v>
      </c>
      <c r="B7" s="48" t="s">
        <v>29</v>
      </c>
      <c r="C7" s="187"/>
    </row>
    <row r="8" spans="1:6">
      <c r="A8" s="91">
        <v>3</v>
      </c>
      <c r="B8" s="42" t="s">
        <v>30</v>
      </c>
      <c r="C8" s="187"/>
    </row>
    <row r="9" spans="1:6">
      <c r="A9" s="91">
        <v>4</v>
      </c>
      <c r="B9" s="42" t="s">
        <v>31</v>
      </c>
      <c r="C9" s="187"/>
    </row>
    <row r="10" spans="1:6">
      <c r="A10" s="91">
        <v>5</v>
      </c>
      <c r="B10" s="42" t="s">
        <v>32</v>
      </c>
      <c r="C10" s="187"/>
    </row>
    <row r="11" spans="1:6">
      <c r="A11" s="91">
        <v>6</v>
      </c>
      <c r="B11" s="49" t="s">
        <v>33</v>
      </c>
      <c r="C11" s="187"/>
    </row>
    <row r="12" spans="1:6" s="4" customFormat="1">
      <c r="A12" s="91">
        <v>7</v>
      </c>
      <c r="B12" s="51" t="s">
        <v>34</v>
      </c>
      <c r="C12" s="188">
        <f>SUM(C13:C28)</f>
        <v>0</v>
      </c>
    </row>
    <row r="13" spans="1:6" s="4" customFormat="1">
      <c r="A13" s="91">
        <v>8</v>
      </c>
      <c r="B13" s="50" t="s">
        <v>35</v>
      </c>
      <c r="C13" s="189"/>
    </row>
    <row r="14" spans="1:6" s="4" customFormat="1" ht="26">
      <c r="A14" s="91">
        <v>9</v>
      </c>
      <c r="B14" s="43" t="s">
        <v>36</v>
      </c>
      <c r="C14" s="189"/>
    </row>
    <row r="15" spans="1:6" s="4" customFormat="1">
      <c r="A15" s="91">
        <v>10</v>
      </c>
      <c r="B15" s="44" t="s">
        <v>37</v>
      </c>
      <c r="C15" s="189"/>
    </row>
    <row r="16" spans="1:6" s="4" customFormat="1">
      <c r="A16" s="91">
        <v>11</v>
      </c>
      <c r="B16" s="45" t="s">
        <v>38</v>
      </c>
      <c r="C16" s="189"/>
    </row>
    <row r="17" spans="1:3" s="4" customFormat="1">
      <c r="A17" s="91">
        <v>12</v>
      </c>
      <c r="B17" s="44" t="s">
        <v>39</v>
      </c>
      <c r="C17" s="189"/>
    </row>
    <row r="18" spans="1:3" s="4" customFormat="1">
      <c r="A18" s="91">
        <v>13</v>
      </c>
      <c r="B18" s="44" t="s">
        <v>40</v>
      </c>
      <c r="C18" s="189"/>
    </row>
    <row r="19" spans="1:3" s="4" customFormat="1">
      <c r="A19" s="91">
        <v>14</v>
      </c>
      <c r="B19" s="44" t="s">
        <v>41</v>
      </c>
      <c r="C19" s="189"/>
    </row>
    <row r="20" spans="1:3" s="4" customFormat="1" ht="26">
      <c r="A20" s="91">
        <v>15</v>
      </c>
      <c r="B20" s="44" t="s">
        <v>42</v>
      </c>
      <c r="C20" s="189"/>
    </row>
    <row r="21" spans="1:3" s="4" customFormat="1" ht="26">
      <c r="A21" s="91">
        <v>16</v>
      </c>
      <c r="B21" s="43" t="s">
        <v>43</v>
      </c>
      <c r="C21" s="189"/>
    </row>
    <row r="22" spans="1:3" s="4" customFormat="1">
      <c r="A22" s="91">
        <v>17</v>
      </c>
      <c r="B22" s="92" t="s">
        <v>44</v>
      </c>
      <c r="C22" s="189"/>
    </row>
    <row r="23" spans="1:3" s="4" customFormat="1">
      <c r="A23" s="91">
        <v>18</v>
      </c>
      <c r="B23" s="732" t="s">
        <v>728</v>
      </c>
      <c r="C23" s="467"/>
    </row>
    <row r="24" spans="1:3" s="4" customFormat="1" ht="26">
      <c r="A24" s="91">
        <v>19</v>
      </c>
      <c r="B24" s="43" t="s">
        <v>45</v>
      </c>
      <c r="C24" s="189"/>
    </row>
    <row r="25" spans="1:3" s="4" customFormat="1" ht="26">
      <c r="A25" s="91">
        <v>20</v>
      </c>
      <c r="B25" s="43" t="s">
        <v>46</v>
      </c>
      <c r="C25" s="189"/>
    </row>
    <row r="26" spans="1:3" s="4" customFormat="1" ht="26">
      <c r="A26" s="91">
        <v>21</v>
      </c>
      <c r="B26" s="46" t="s">
        <v>47</v>
      </c>
      <c r="C26" s="189"/>
    </row>
    <row r="27" spans="1:3" s="4" customFormat="1">
      <c r="A27" s="91">
        <v>22</v>
      </c>
      <c r="B27" s="46" t="s">
        <v>48</v>
      </c>
      <c r="C27" s="189"/>
    </row>
    <row r="28" spans="1:3" s="4" customFormat="1" ht="26">
      <c r="A28" s="91">
        <v>23</v>
      </c>
      <c r="B28" s="46" t="s">
        <v>49</v>
      </c>
      <c r="C28" s="189"/>
    </row>
    <row r="29" spans="1:3" s="4" customFormat="1">
      <c r="A29" s="91">
        <v>24</v>
      </c>
      <c r="B29" s="52" t="s">
        <v>23</v>
      </c>
      <c r="C29" s="188">
        <f>C6-C12</f>
        <v>0</v>
      </c>
    </row>
    <row r="30" spans="1:3" s="4" customFormat="1">
      <c r="A30" s="93"/>
      <c r="B30" s="47"/>
      <c r="C30" s="189"/>
    </row>
    <row r="31" spans="1:3" s="4" customFormat="1">
      <c r="A31" s="93">
        <v>25</v>
      </c>
      <c r="B31" s="52" t="s">
        <v>50</v>
      </c>
      <c r="C31" s="188">
        <f>C32+C35</f>
        <v>0</v>
      </c>
    </row>
    <row r="32" spans="1:3" s="4" customFormat="1">
      <c r="A32" s="93">
        <v>26</v>
      </c>
      <c r="B32" s="42" t="s">
        <v>51</v>
      </c>
      <c r="C32" s="190">
        <f>C33+C34</f>
        <v>0</v>
      </c>
    </row>
    <row r="33" spans="1:3" s="4" customFormat="1">
      <c r="A33" s="93">
        <v>27</v>
      </c>
      <c r="B33" s="126" t="s">
        <v>52</v>
      </c>
      <c r="C33" s="189"/>
    </row>
    <row r="34" spans="1:3" s="4" customFormat="1">
      <c r="A34" s="93">
        <v>28</v>
      </c>
      <c r="B34" s="126" t="s">
        <v>53</v>
      </c>
      <c r="C34" s="189"/>
    </row>
    <row r="35" spans="1:3" s="4" customFormat="1">
      <c r="A35" s="93">
        <v>29</v>
      </c>
      <c r="B35" s="42" t="s">
        <v>54</v>
      </c>
      <c r="C35" s="189"/>
    </row>
    <row r="36" spans="1:3" s="4" customFormat="1">
      <c r="A36" s="93">
        <v>30</v>
      </c>
      <c r="B36" s="52" t="s">
        <v>55</v>
      </c>
      <c r="C36" s="188">
        <f>SUM(C37:C41)</f>
        <v>0</v>
      </c>
    </row>
    <row r="37" spans="1:3" s="4" customFormat="1">
      <c r="A37" s="93">
        <v>31</v>
      </c>
      <c r="B37" s="43" t="s">
        <v>56</v>
      </c>
      <c r="C37" s="189"/>
    </row>
    <row r="38" spans="1:3" s="4" customFormat="1">
      <c r="A38" s="93">
        <v>32</v>
      </c>
      <c r="B38" s="44" t="s">
        <v>57</v>
      </c>
      <c r="C38" s="189"/>
    </row>
    <row r="39" spans="1:3" s="4" customFormat="1" ht="26">
      <c r="A39" s="93">
        <v>33</v>
      </c>
      <c r="B39" s="43" t="s">
        <v>58</v>
      </c>
      <c r="C39" s="189"/>
    </row>
    <row r="40" spans="1:3" s="4" customFormat="1" ht="26">
      <c r="A40" s="93">
        <v>34</v>
      </c>
      <c r="B40" s="43" t="s">
        <v>46</v>
      </c>
      <c r="C40" s="189"/>
    </row>
    <row r="41" spans="1:3" s="4" customFormat="1" ht="26">
      <c r="A41" s="93">
        <v>35</v>
      </c>
      <c r="B41" s="46" t="s">
        <v>59</v>
      </c>
      <c r="C41" s="189"/>
    </row>
    <row r="42" spans="1:3" s="4" customFormat="1">
      <c r="A42" s="93">
        <v>36</v>
      </c>
      <c r="B42" s="52" t="s">
        <v>24</v>
      </c>
      <c r="C42" s="188">
        <f>C31-C36</f>
        <v>0</v>
      </c>
    </row>
    <row r="43" spans="1:3" s="4" customFormat="1">
      <c r="A43" s="93"/>
      <c r="B43" s="47"/>
      <c r="C43" s="189"/>
    </row>
    <row r="44" spans="1:3" s="4" customFormat="1">
      <c r="A44" s="93">
        <v>37</v>
      </c>
      <c r="B44" s="53" t="s">
        <v>60</v>
      </c>
      <c r="C44" s="188">
        <f>SUM(C45:C47)</f>
        <v>0</v>
      </c>
    </row>
    <row r="45" spans="1:3" s="4" customFormat="1">
      <c r="A45" s="93">
        <v>38</v>
      </c>
      <c r="B45" s="42" t="s">
        <v>61</v>
      </c>
      <c r="C45" s="189"/>
    </row>
    <row r="46" spans="1:3" s="4" customFormat="1">
      <c r="A46" s="93">
        <v>39</v>
      </c>
      <c r="B46" s="42" t="s">
        <v>62</v>
      </c>
      <c r="C46" s="189"/>
    </row>
    <row r="47" spans="1:3" s="4" customFormat="1">
      <c r="A47" s="93">
        <v>40</v>
      </c>
      <c r="B47" s="733" t="s">
        <v>727</v>
      </c>
      <c r="C47" s="189"/>
    </row>
    <row r="48" spans="1:3" s="4" customFormat="1">
      <c r="A48" s="93">
        <v>41</v>
      </c>
      <c r="B48" s="53" t="s">
        <v>63</v>
      </c>
      <c r="C48" s="188">
        <f>SUM(C49:C52)</f>
        <v>0</v>
      </c>
    </row>
    <row r="49" spans="1:3" s="4" customFormat="1">
      <c r="A49" s="93">
        <v>42</v>
      </c>
      <c r="B49" s="43" t="s">
        <v>64</v>
      </c>
      <c r="C49" s="189"/>
    </row>
    <row r="50" spans="1:3" s="4" customFormat="1">
      <c r="A50" s="93">
        <v>43</v>
      </c>
      <c r="B50" s="44" t="s">
        <v>65</v>
      </c>
      <c r="C50" s="189"/>
    </row>
    <row r="51" spans="1:3" s="4" customFormat="1" ht="26">
      <c r="A51" s="93">
        <v>44</v>
      </c>
      <c r="B51" s="43" t="s">
        <v>66</v>
      </c>
      <c r="C51" s="189"/>
    </row>
    <row r="52" spans="1:3" s="4" customFormat="1" ht="26">
      <c r="A52" s="93">
        <v>45</v>
      </c>
      <c r="B52" s="43" t="s">
        <v>46</v>
      </c>
      <c r="C52" s="189"/>
    </row>
    <row r="53" spans="1:3" s="4" customFormat="1" ht="15" thickBot="1">
      <c r="A53" s="93">
        <v>46</v>
      </c>
      <c r="B53" s="94" t="s">
        <v>25</v>
      </c>
      <c r="C53" s="191">
        <f>C44-C48</f>
        <v>0</v>
      </c>
    </row>
    <row r="56" spans="1:3">
      <c r="B56" s="2" t="s">
        <v>142</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A5" sqref="A5:B5"/>
    </sheetView>
  </sheetViews>
  <sheetFormatPr defaultColWidth="9.1796875" defaultRowHeight="13"/>
  <cols>
    <col min="1" max="1" width="10.81640625" style="260" bestFit="1" customWidth="1"/>
    <col min="2" max="2" width="59" style="260" customWidth="1"/>
    <col min="3" max="3" width="16.7265625" style="260" bestFit="1" customWidth="1"/>
    <col min="4" max="4" width="22.1796875" style="260" customWidth="1"/>
    <col min="5" max="16384" width="9.1796875" style="260"/>
  </cols>
  <sheetData>
    <row r="1" spans="1:4" ht="13.5">
      <c r="A1" s="17" t="s">
        <v>109</v>
      </c>
      <c r="B1" s="16">
        <f>Info!C2</f>
        <v>0</v>
      </c>
    </row>
    <row r="2" spans="1:4" s="21" customFormat="1" ht="15.75" customHeight="1">
      <c r="A2" s="21" t="s">
        <v>110</v>
      </c>
      <c r="B2" s="396">
        <f>'1. key ratios'!B2</f>
        <v>45016</v>
      </c>
    </row>
    <row r="3" spans="1:4" s="21" customFormat="1" ht="15.75" customHeight="1"/>
    <row r="4" spans="1:4" ht="13.5" thickBot="1">
      <c r="A4" s="261" t="s">
        <v>359</v>
      </c>
      <c r="B4" s="295" t="s">
        <v>360</v>
      </c>
    </row>
    <row r="5" spans="1:4" s="296" customFormat="1">
      <c r="A5" s="768" t="s">
        <v>361</v>
      </c>
      <c r="B5" s="769"/>
      <c r="C5" s="285" t="s">
        <v>362</v>
      </c>
      <c r="D5" s="286" t="s">
        <v>363</v>
      </c>
    </row>
    <row r="6" spans="1:4" s="297" customFormat="1">
      <c r="A6" s="287">
        <v>1</v>
      </c>
      <c r="B6" s="288" t="s">
        <v>364</v>
      </c>
      <c r="C6" s="288"/>
      <c r="D6" s="289"/>
    </row>
    <row r="7" spans="1:4" s="297" customFormat="1">
      <c r="A7" s="290" t="s">
        <v>365</v>
      </c>
      <c r="B7" s="291" t="s">
        <v>366</v>
      </c>
      <c r="C7" s="348">
        <v>4.4999999999999998E-2</v>
      </c>
      <c r="D7" s="343">
        <f>C7*'5. RWA'!$C$13</f>
        <v>0</v>
      </c>
    </row>
    <row r="8" spans="1:4" s="297" customFormat="1">
      <c r="A8" s="290" t="s">
        <v>367</v>
      </c>
      <c r="B8" s="291" t="s">
        <v>368</v>
      </c>
      <c r="C8" s="349">
        <v>0.06</v>
      </c>
      <c r="D8" s="343">
        <f>C8*'5. RWA'!$C$13</f>
        <v>0</v>
      </c>
    </row>
    <row r="9" spans="1:4" s="297" customFormat="1">
      <c r="A9" s="290" t="s">
        <v>369</v>
      </c>
      <c r="B9" s="291" t="s">
        <v>370</v>
      </c>
      <c r="C9" s="349">
        <v>0.08</v>
      </c>
      <c r="D9" s="343">
        <f>C9*'5. RWA'!$C$13</f>
        <v>0</v>
      </c>
    </row>
    <row r="10" spans="1:4" s="297" customFormat="1">
      <c r="A10" s="287" t="s">
        <v>371</v>
      </c>
      <c r="B10" s="288" t="s">
        <v>372</v>
      </c>
      <c r="C10" s="350"/>
      <c r="D10" s="344"/>
    </row>
    <row r="11" spans="1:4" s="298" customFormat="1">
      <c r="A11" s="292" t="s">
        <v>373</v>
      </c>
      <c r="B11" s="293" t="s">
        <v>435</v>
      </c>
      <c r="C11" s="351">
        <v>0</v>
      </c>
      <c r="D11" s="345">
        <f>C11*'5. RWA'!$C$13</f>
        <v>0</v>
      </c>
    </row>
    <row r="12" spans="1:4" s="298" customFormat="1">
      <c r="A12" s="292" t="s">
        <v>374</v>
      </c>
      <c r="B12" s="293" t="s">
        <v>375</v>
      </c>
      <c r="C12" s="351">
        <v>0</v>
      </c>
      <c r="D12" s="345">
        <f>C12*'5. RWA'!$C$13</f>
        <v>0</v>
      </c>
    </row>
    <row r="13" spans="1:4" s="298" customFormat="1">
      <c r="A13" s="292" t="s">
        <v>376</v>
      </c>
      <c r="B13" s="293" t="s">
        <v>377</v>
      </c>
      <c r="C13" s="351"/>
      <c r="D13" s="345">
        <f>C13*'5. RWA'!$C$13</f>
        <v>0</v>
      </c>
    </row>
    <row r="14" spans="1:4" s="297" customFormat="1">
      <c r="A14" s="287" t="s">
        <v>378</v>
      </c>
      <c r="B14" s="288" t="s">
        <v>433</v>
      </c>
      <c r="C14" s="352"/>
      <c r="D14" s="344"/>
    </row>
    <row r="15" spans="1:4" s="297" customFormat="1">
      <c r="A15" s="309" t="s">
        <v>381</v>
      </c>
      <c r="B15" s="293" t="s">
        <v>434</v>
      </c>
      <c r="C15" s="351"/>
      <c r="D15" s="345">
        <f>C15*'5. RWA'!$C$13</f>
        <v>0</v>
      </c>
    </row>
    <row r="16" spans="1:4" s="297" customFormat="1">
      <c r="A16" s="309" t="s">
        <v>382</v>
      </c>
      <c r="B16" s="293" t="s">
        <v>384</v>
      </c>
      <c r="C16" s="351"/>
      <c r="D16" s="345">
        <f>C16*'5. RWA'!$C$13</f>
        <v>0</v>
      </c>
    </row>
    <row r="17" spans="1:6" s="297" customFormat="1">
      <c r="A17" s="309" t="s">
        <v>383</v>
      </c>
      <c r="B17" s="293" t="s">
        <v>431</v>
      </c>
      <c r="C17" s="351"/>
      <c r="D17" s="345">
        <f>C17*'5. RWA'!$C$13</f>
        <v>0</v>
      </c>
    </row>
    <row r="18" spans="1:6" s="296" customFormat="1">
      <c r="A18" s="770" t="s">
        <v>432</v>
      </c>
      <c r="B18" s="771"/>
      <c r="C18" s="353" t="s">
        <v>362</v>
      </c>
      <c r="D18" s="346" t="s">
        <v>363</v>
      </c>
    </row>
    <row r="19" spans="1:6" s="297" customFormat="1">
      <c r="A19" s="294">
        <v>4</v>
      </c>
      <c r="B19" s="293" t="s">
        <v>23</v>
      </c>
      <c r="C19" s="351">
        <f>C7+C11+C12+C13+C15</f>
        <v>4.4999999999999998E-2</v>
      </c>
      <c r="D19" s="343">
        <f>C19*'5. RWA'!$C$13</f>
        <v>0</v>
      </c>
    </row>
    <row r="20" spans="1:6" s="297" customFormat="1">
      <c r="A20" s="294">
        <v>5</v>
      </c>
      <c r="B20" s="293" t="s">
        <v>87</v>
      </c>
      <c r="C20" s="351">
        <f>C8+C11+C12+C13+C16</f>
        <v>0.06</v>
      </c>
      <c r="D20" s="343">
        <f>C20*'5. RWA'!$C$13</f>
        <v>0</v>
      </c>
    </row>
    <row r="21" spans="1:6" s="297" customFormat="1" ht="13.5" thickBot="1">
      <c r="A21" s="299" t="s">
        <v>379</v>
      </c>
      <c r="B21" s="300" t="s">
        <v>86</v>
      </c>
      <c r="C21" s="354">
        <f>C9+C11+C12+C13+C17</f>
        <v>0.08</v>
      </c>
      <c r="D21" s="347">
        <f>C21*'5. RWA'!$C$13</f>
        <v>0</v>
      </c>
    </row>
    <row r="22" spans="1:6">
      <c r="F22" s="261"/>
    </row>
    <row r="23" spans="1:6" ht="52">
      <c r="B23" s="23" t="s">
        <v>436</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27"/>
  <sheetViews>
    <sheetView showGridLines="0" zoomScale="80" zoomScaleNormal="80" workbookViewId="0">
      <selection activeCell="A5" sqref="A5"/>
    </sheetView>
  </sheetViews>
  <sheetFormatPr defaultRowHeight="14.5"/>
  <cols>
    <col min="1" max="1" width="107.08984375" bestFit="1" customWidth="1"/>
    <col min="2" max="2" width="50.90625" bestFit="1" customWidth="1"/>
    <col min="3" max="3" width="28.08984375" bestFit="1" customWidth="1"/>
    <col min="4" max="4" width="28.1796875" customWidth="1"/>
    <col min="5" max="7" width="28.08984375" customWidth="1"/>
  </cols>
  <sheetData>
    <row r="1" spans="1:2">
      <c r="A1" s="924" t="s">
        <v>109</v>
      </c>
      <c r="B1" s="16">
        <f>Info!C2</f>
        <v>0</v>
      </c>
    </row>
    <row r="2" spans="1:2">
      <c r="A2" s="925" t="s">
        <v>110</v>
      </c>
      <c r="B2" s="396">
        <f>'1. key ratios'!B2</f>
        <v>45016</v>
      </c>
    </row>
    <row r="3" spans="1:2">
      <c r="A3" s="926" t="s">
        <v>990</v>
      </c>
      <c r="B3" s="735" t="s">
        <v>961</v>
      </c>
    </row>
    <row r="4" spans="1:2" ht="15" thickBot="1"/>
    <row r="5" spans="1:2">
      <c r="A5" s="931"/>
      <c r="B5" s="932" t="s">
        <v>962</v>
      </c>
    </row>
    <row r="6" spans="1:2">
      <c r="A6" s="927" t="s">
        <v>963</v>
      </c>
      <c r="B6" s="933">
        <f>SUM(B7,B11)</f>
        <v>0</v>
      </c>
    </row>
    <row r="7" spans="1:2" ht="15">
      <c r="A7" s="927" t="s">
        <v>996</v>
      </c>
      <c r="B7" s="933">
        <f>SUM(B8:B10)</f>
        <v>0</v>
      </c>
    </row>
    <row r="8" spans="1:2">
      <c r="A8" s="928" t="s">
        <v>964</v>
      </c>
      <c r="B8" s="934">
        <f>'9. Capital'!C29</f>
        <v>0</v>
      </c>
    </row>
    <row r="9" spans="1:2">
      <c r="A9" s="928" t="s">
        <v>965</v>
      </c>
      <c r="B9" s="934">
        <f>'9. Capital'!C42</f>
        <v>0</v>
      </c>
    </row>
    <row r="10" spans="1:2">
      <c r="A10" s="928" t="s">
        <v>966</v>
      </c>
      <c r="B10" s="934">
        <f>'9. Capital'!C53</f>
        <v>0</v>
      </c>
    </row>
    <row r="11" spans="1:2">
      <c r="A11" s="927" t="s">
        <v>967</v>
      </c>
      <c r="B11" s="933">
        <f>SUM(B12:B13)</f>
        <v>0</v>
      </c>
    </row>
    <row r="12" spans="1:2">
      <c r="A12" s="928" t="s">
        <v>997</v>
      </c>
      <c r="B12" s="934"/>
    </row>
    <row r="13" spans="1:2">
      <c r="A13" s="928" t="s">
        <v>998</v>
      </c>
      <c r="B13" s="934"/>
    </row>
    <row r="14" spans="1:2">
      <c r="A14" s="927" t="s">
        <v>968</v>
      </c>
      <c r="B14" s="933">
        <f>SUM(B15:B16)</f>
        <v>0</v>
      </c>
    </row>
    <row r="15" spans="1:2">
      <c r="A15" s="929" t="s">
        <v>969</v>
      </c>
      <c r="B15" s="934"/>
    </row>
    <row r="16" spans="1:2">
      <c r="A16" s="929" t="s">
        <v>86</v>
      </c>
      <c r="B16" s="934">
        <f>B7</f>
        <v>0</v>
      </c>
    </row>
    <row r="17" spans="1:5">
      <c r="A17" s="927" t="s">
        <v>970</v>
      </c>
      <c r="B17" s="933"/>
    </row>
    <row r="18" spans="1:5">
      <c r="A18" s="929" t="s">
        <v>971</v>
      </c>
      <c r="B18" s="934">
        <f>'5. RWA'!C13</f>
        <v>0</v>
      </c>
    </row>
    <row r="19" spans="1:5">
      <c r="A19" s="929" t="s">
        <v>972</v>
      </c>
      <c r="B19" s="934">
        <f>'15.1. LR'!C36</f>
        <v>0</v>
      </c>
    </row>
    <row r="20" spans="1:5">
      <c r="A20" s="927" t="s">
        <v>973</v>
      </c>
      <c r="B20" s="933"/>
    </row>
    <row r="21" spans="1:5">
      <c r="A21" s="930" t="s">
        <v>974</v>
      </c>
      <c r="B21" s="935">
        <f>IFERROR(B6/B18,0)</f>
        <v>0</v>
      </c>
    </row>
    <row r="22" spans="1:5">
      <c r="A22" s="930" t="s">
        <v>975</v>
      </c>
      <c r="B22" s="935">
        <f>IFERROR(B6/B19,0)</f>
        <v>0</v>
      </c>
    </row>
    <row r="23" spans="1:5" ht="15" thickBot="1">
      <c r="A23" s="936" t="s">
        <v>976</v>
      </c>
      <c r="B23" s="937">
        <f>IFERROR(B6/B14,0)</f>
        <v>0</v>
      </c>
    </row>
    <row r="24" spans="1:5" ht="16.5" customHeight="1">
      <c r="A24" s="923" t="s">
        <v>999</v>
      </c>
      <c r="B24" s="736"/>
      <c r="C24" s="736"/>
      <c r="D24" s="736"/>
      <c r="E24" s="736"/>
    </row>
    <row r="25" spans="1:5" ht="25.5" customHeight="1">
      <c r="A25" s="923" t="s">
        <v>1000</v>
      </c>
    </row>
    <row r="26" spans="1:5" ht="57" customHeight="1">
      <c r="A26" s="923" t="s">
        <v>1001</v>
      </c>
    </row>
    <row r="27" spans="1:5">
      <c r="A27" s="737"/>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0"/>
  <sheetViews>
    <sheetView showGridLines="0" tabSelected="1" zoomScale="70" zoomScaleNormal="70" workbookViewId="0">
      <selection activeCell="A7" sqref="A7:A8"/>
    </sheetView>
  </sheetViews>
  <sheetFormatPr defaultRowHeight="14.5"/>
  <cols>
    <col min="1" max="1" width="82" customWidth="1"/>
    <col min="2" max="2" width="28.08984375" bestFit="1" customWidth="1"/>
    <col min="3" max="3" width="28.1796875" customWidth="1"/>
    <col min="4" max="6" width="28.08984375" customWidth="1"/>
  </cols>
  <sheetData>
    <row r="1" spans="1:6">
      <c r="A1" s="924" t="s">
        <v>109</v>
      </c>
      <c r="B1" s="16">
        <f>Info!C2</f>
        <v>0</v>
      </c>
      <c r="C1" s="260"/>
    </row>
    <row r="2" spans="1:6">
      <c r="A2" s="925" t="s">
        <v>110</v>
      </c>
      <c r="B2" s="396">
        <f>'1. key ratios'!B2</f>
        <v>45016</v>
      </c>
      <c r="C2" s="260"/>
    </row>
    <row r="3" spans="1:6">
      <c r="A3" s="926" t="s">
        <v>991</v>
      </c>
      <c r="B3" s="735" t="s">
        <v>961</v>
      </c>
      <c r="C3" s="260"/>
    </row>
    <row r="5" spans="1:6">
      <c r="A5" s="737"/>
    </row>
    <row r="6" spans="1:6" ht="15" thickBot="1">
      <c r="A6" s="938"/>
      <c r="B6" s="938"/>
      <c r="C6" s="938"/>
      <c r="D6" s="938"/>
      <c r="E6" s="938"/>
      <c r="F6" s="938"/>
    </row>
    <row r="7" spans="1:6">
      <c r="A7" s="939"/>
      <c r="B7" s="940" t="s">
        <v>977</v>
      </c>
      <c r="C7" s="940"/>
      <c r="D7" s="940"/>
      <c r="E7" s="940"/>
      <c r="F7" s="941" t="s">
        <v>978</v>
      </c>
    </row>
    <row r="8" spans="1:6" ht="26">
      <c r="A8" s="942"/>
      <c r="B8" s="943" t="s">
        <v>979</v>
      </c>
      <c r="C8" s="943" t="s">
        <v>980</v>
      </c>
      <c r="D8" s="943" t="s">
        <v>981</v>
      </c>
      <c r="E8" s="943" t="s">
        <v>982</v>
      </c>
      <c r="F8" s="944"/>
    </row>
    <row r="9" spans="1:6">
      <c r="A9" s="945" t="s">
        <v>983</v>
      </c>
      <c r="B9" s="946">
        <f>B13+B17</f>
        <v>0</v>
      </c>
      <c r="C9" s="946">
        <f t="shared" ref="C9:E9" si="0">C13+C17</f>
        <v>0</v>
      </c>
      <c r="D9" s="946">
        <f t="shared" si="0"/>
        <v>0</v>
      </c>
      <c r="E9" s="946">
        <f t="shared" si="0"/>
        <v>0</v>
      </c>
      <c r="F9" s="947">
        <f>F13+F17</f>
        <v>0</v>
      </c>
    </row>
    <row r="10" spans="1:6">
      <c r="A10" s="948" t="s">
        <v>984</v>
      </c>
      <c r="B10" s="949">
        <f t="shared" ref="B10:E12" si="1">B14+B18</f>
        <v>0</v>
      </c>
      <c r="C10" s="949">
        <f t="shared" si="1"/>
        <v>0</v>
      </c>
      <c r="D10" s="949">
        <f t="shared" si="1"/>
        <v>0</v>
      </c>
      <c r="E10" s="949">
        <f t="shared" si="1"/>
        <v>0</v>
      </c>
      <c r="F10" s="947">
        <f>SUM(B10:E10)</f>
        <v>0</v>
      </c>
    </row>
    <row r="11" spans="1:6">
      <c r="A11" s="948" t="s">
        <v>985</v>
      </c>
      <c r="B11" s="949">
        <f t="shared" si="1"/>
        <v>0</v>
      </c>
      <c r="C11" s="949">
        <f t="shared" si="1"/>
        <v>0</v>
      </c>
      <c r="D11" s="949">
        <f t="shared" si="1"/>
        <v>0</v>
      </c>
      <c r="E11" s="949">
        <f t="shared" si="1"/>
        <v>0</v>
      </c>
      <c r="F11" s="947">
        <f t="shared" ref="F11:F12" si="2">SUM(B11:E11)</f>
        <v>0</v>
      </c>
    </row>
    <row r="12" spans="1:6">
      <c r="A12" s="950" t="s">
        <v>986</v>
      </c>
      <c r="B12" s="949">
        <f t="shared" si="1"/>
        <v>0</v>
      </c>
      <c r="C12" s="949">
        <f t="shared" si="1"/>
        <v>0</v>
      </c>
      <c r="D12" s="949">
        <f t="shared" si="1"/>
        <v>0</v>
      </c>
      <c r="E12" s="949">
        <f t="shared" si="1"/>
        <v>0</v>
      </c>
      <c r="F12" s="947">
        <f t="shared" si="2"/>
        <v>0</v>
      </c>
    </row>
    <row r="13" spans="1:6">
      <c r="A13" s="951" t="s">
        <v>987</v>
      </c>
      <c r="B13" s="952"/>
      <c r="C13" s="952"/>
      <c r="D13" s="952"/>
      <c r="E13" s="952"/>
      <c r="F13" s="953"/>
    </row>
    <row r="14" spans="1:6">
      <c r="A14" s="948" t="s">
        <v>984</v>
      </c>
      <c r="B14" s="954"/>
      <c r="C14" s="954"/>
      <c r="D14" s="954"/>
      <c r="E14" s="954"/>
      <c r="F14" s="955"/>
    </row>
    <row r="15" spans="1:6">
      <c r="A15" s="948" t="s">
        <v>985</v>
      </c>
      <c r="B15" s="954"/>
      <c r="C15" s="954"/>
      <c r="D15" s="954"/>
      <c r="E15" s="954"/>
      <c r="F15" s="955"/>
    </row>
    <row r="16" spans="1:6">
      <c r="A16" s="950" t="s">
        <v>986</v>
      </c>
      <c r="B16" s="954"/>
      <c r="C16" s="954"/>
      <c r="D16" s="954"/>
      <c r="E16" s="954"/>
      <c r="F16" s="955"/>
    </row>
    <row r="17" spans="1:6">
      <c r="A17" s="951" t="s">
        <v>967</v>
      </c>
      <c r="B17" s="952"/>
      <c r="C17" s="952"/>
      <c r="D17" s="952"/>
      <c r="E17" s="952"/>
      <c r="F17" s="955"/>
    </row>
    <row r="18" spans="1:6">
      <c r="A18" s="948" t="s">
        <v>984</v>
      </c>
      <c r="B18" s="954"/>
      <c r="C18" s="954"/>
      <c r="D18" s="954"/>
      <c r="E18" s="954"/>
      <c r="F18" s="955"/>
    </row>
    <row r="19" spans="1:6">
      <c r="A19" s="948" t="s">
        <v>985</v>
      </c>
      <c r="B19" s="954"/>
      <c r="C19" s="954"/>
      <c r="D19" s="954"/>
      <c r="E19" s="954"/>
      <c r="F19" s="955"/>
    </row>
    <row r="20" spans="1:6" ht="15" thickBot="1">
      <c r="A20" s="956" t="s">
        <v>986</v>
      </c>
      <c r="B20" s="957"/>
      <c r="C20" s="957"/>
      <c r="D20" s="957"/>
      <c r="E20" s="957"/>
      <c r="F20" s="958"/>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B2" sqref="B2"/>
    </sheetView>
  </sheetViews>
  <sheetFormatPr defaultRowHeight="14.5"/>
  <cols>
    <col min="1" max="1" width="10.7265625" style="39" customWidth="1"/>
    <col min="2" max="2" width="91.81640625" style="39" customWidth="1"/>
    <col min="3" max="3" width="53.1796875" style="39" customWidth="1"/>
    <col min="4" max="4" width="32.26953125" style="39" customWidth="1"/>
    <col min="5" max="5" width="9.453125" customWidth="1"/>
  </cols>
  <sheetData>
    <row r="1" spans="1:6">
      <c r="A1" s="17" t="s">
        <v>109</v>
      </c>
      <c r="B1" s="19">
        <f>Info!C2</f>
        <v>0</v>
      </c>
      <c r="E1" s="2"/>
      <c r="F1" s="2"/>
    </row>
    <row r="2" spans="1:6" s="21" customFormat="1" ht="15.75" customHeight="1">
      <c r="A2" s="21" t="s">
        <v>110</v>
      </c>
      <c r="B2" s="396">
        <f>'1. key ratios'!B2</f>
        <v>45016</v>
      </c>
    </row>
    <row r="3" spans="1:6" s="21" customFormat="1" ht="15.75" customHeight="1">
      <c r="A3" s="26"/>
    </row>
    <row r="4" spans="1:6" s="21" customFormat="1" ht="15.75" customHeight="1" thickBot="1">
      <c r="A4" s="21" t="s">
        <v>260</v>
      </c>
      <c r="B4" s="150" t="s">
        <v>174</v>
      </c>
      <c r="D4" s="152" t="s">
        <v>88</v>
      </c>
    </row>
    <row r="5" spans="1:6" ht="26">
      <c r="A5" s="100" t="s">
        <v>26</v>
      </c>
      <c r="B5" s="101" t="s">
        <v>145</v>
      </c>
      <c r="C5" s="102" t="s">
        <v>860</v>
      </c>
      <c r="D5" s="151" t="s">
        <v>175</v>
      </c>
    </row>
    <row r="6" spans="1:6">
      <c r="A6" s="520">
        <v>1</v>
      </c>
      <c r="B6" s="470" t="s">
        <v>845</v>
      </c>
      <c r="C6" s="561">
        <f>SUM(C7:C9)</f>
        <v>0</v>
      </c>
      <c r="D6" s="95"/>
      <c r="E6" s="7"/>
    </row>
    <row r="7" spans="1:6">
      <c r="A7" s="520">
        <v>1.1000000000000001</v>
      </c>
      <c r="B7" s="473" t="s">
        <v>97</v>
      </c>
      <c r="C7" s="553"/>
      <c r="D7" s="96"/>
      <c r="E7" s="7"/>
    </row>
    <row r="8" spans="1:6">
      <c r="A8" s="520">
        <v>1.2</v>
      </c>
      <c r="B8" s="473" t="s">
        <v>98</v>
      </c>
      <c r="C8" s="553"/>
      <c r="D8" s="96"/>
      <c r="E8" s="7"/>
    </row>
    <row r="9" spans="1:6">
      <c r="A9" s="520">
        <v>1.3</v>
      </c>
      <c r="B9" s="473" t="s">
        <v>99</v>
      </c>
      <c r="C9" s="553"/>
      <c r="D9" s="96"/>
      <c r="E9" s="7"/>
    </row>
    <row r="10" spans="1:6">
      <c r="A10" s="520">
        <v>2</v>
      </c>
      <c r="B10" s="474" t="s">
        <v>732</v>
      </c>
      <c r="C10" s="563"/>
      <c r="D10" s="96"/>
      <c r="E10" s="7"/>
    </row>
    <row r="11" spans="1:6">
      <c r="A11" s="520">
        <v>2.1</v>
      </c>
      <c r="B11" s="475" t="s">
        <v>733</v>
      </c>
      <c r="C11" s="554"/>
      <c r="D11" s="97"/>
      <c r="E11" s="8"/>
    </row>
    <row r="12" spans="1:6" ht="23.5" customHeight="1">
      <c r="A12" s="520">
        <v>3</v>
      </c>
      <c r="B12" s="476" t="s">
        <v>734</v>
      </c>
      <c r="C12" s="562"/>
      <c r="D12" s="97"/>
      <c r="E12" s="8"/>
    </row>
    <row r="13" spans="1:6" ht="23" customHeight="1">
      <c r="A13" s="520">
        <v>4</v>
      </c>
      <c r="B13" s="477" t="s">
        <v>735</v>
      </c>
      <c r="C13" s="562"/>
      <c r="D13" s="97"/>
      <c r="E13" s="8"/>
    </row>
    <row r="14" spans="1:6">
      <c r="A14" s="520">
        <v>5</v>
      </c>
      <c r="B14" s="477" t="s">
        <v>736</v>
      </c>
      <c r="C14" s="562">
        <f>SUM(C15:C17)</f>
        <v>0</v>
      </c>
      <c r="D14" s="97"/>
      <c r="E14" s="8"/>
    </row>
    <row r="15" spans="1:6">
      <c r="A15" s="520">
        <v>5.0999999999999996</v>
      </c>
      <c r="B15" s="480" t="s">
        <v>737</v>
      </c>
      <c r="C15" s="555"/>
      <c r="D15" s="97"/>
      <c r="E15" s="7"/>
    </row>
    <row r="16" spans="1:6">
      <c r="A16" s="520">
        <v>5.2</v>
      </c>
      <c r="B16" s="480" t="s">
        <v>571</v>
      </c>
      <c r="C16" s="553"/>
      <c r="D16" s="96"/>
      <c r="E16" s="7"/>
    </row>
    <row r="17" spans="1:5">
      <c r="A17" s="520">
        <v>5.3</v>
      </c>
      <c r="B17" s="480" t="s">
        <v>738</v>
      </c>
      <c r="C17" s="553"/>
      <c r="D17" s="96"/>
      <c r="E17" s="7"/>
    </row>
    <row r="18" spans="1:5">
      <c r="A18" s="520">
        <v>6</v>
      </c>
      <c r="B18" s="476" t="s">
        <v>739</v>
      </c>
      <c r="C18" s="563">
        <f>SUM(C19:C20)</f>
        <v>0</v>
      </c>
      <c r="D18" s="96"/>
      <c r="E18" s="7"/>
    </row>
    <row r="19" spans="1:5">
      <c r="A19" s="520">
        <v>6.1</v>
      </c>
      <c r="B19" s="480" t="s">
        <v>571</v>
      </c>
      <c r="C19" s="554"/>
      <c r="D19" s="96"/>
      <c r="E19" s="7"/>
    </row>
    <row r="20" spans="1:5">
      <c r="A20" s="520">
        <v>6.2</v>
      </c>
      <c r="B20" s="480" t="s">
        <v>738</v>
      </c>
      <c r="C20" s="554"/>
      <c r="D20" s="96"/>
      <c r="E20" s="7"/>
    </row>
    <row r="21" spans="1:5">
      <c r="A21" s="520">
        <v>7</v>
      </c>
      <c r="B21" s="481" t="s">
        <v>740</v>
      </c>
      <c r="C21" s="562"/>
      <c r="D21" s="96"/>
      <c r="E21" s="7"/>
    </row>
    <row r="22" spans="1:5">
      <c r="A22" s="520">
        <v>8</v>
      </c>
      <c r="B22" s="482" t="s">
        <v>741</v>
      </c>
      <c r="C22" s="563"/>
      <c r="D22" s="96"/>
      <c r="E22" s="7"/>
    </row>
    <row r="23" spans="1:5">
      <c r="A23" s="520">
        <v>9</v>
      </c>
      <c r="B23" s="477" t="s">
        <v>742</v>
      </c>
      <c r="C23" s="563">
        <f>SUM(C24:C25)</f>
        <v>0</v>
      </c>
      <c r="D23" s="552"/>
      <c r="E23" s="7"/>
    </row>
    <row r="24" spans="1:5">
      <c r="A24" s="520">
        <v>9.1</v>
      </c>
      <c r="B24" s="483" t="s">
        <v>743</v>
      </c>
      <c r="C24" s="556"/>
      <c r="D24" s="98"/>
      <c r="E24" s="7"/>
    </row>
    <row r="25" spans="1:5">
      <c r="A25" s="520">
        <v>9.1999999999999993</v>
      </c>
      <c r="B25" s="483" t="s">
        <v>744</v>
      </c>
      <c r="C25" s="557"/>
      <c r="D25" s="551"/>
      <c r="E25" s="6"/>
    </row>
    <row r="26" spans="1:5">
      <c r="A26" s="520">
        <v>10</v>
      </c>
      <c r="B26" s="477" t="s">
        <v>37</v>
      </c>
      <c r="C26" s="564">
        <f>SUM(C27:C28)</f>
        <v>0</v>
      </c>
      <c r="D26" s="730" t="s">
        <v>937</v>
      </c>
      <c r="E26" s="7"/>
    </row>
    <row r="27" spans="1:5">
      <c r="A27" s="520">
        <v>10.1</v>
      </c>
      <c r="B27" s="483" t="s">
        <v>745</v>
      </c>
      <c r="C27" s="553"/>
      <c r="D27" s="96"/>
      <c r="E27" s="7"/>
    </row>
    <row r="28" spans="1:5">
      <c r="A28" s="520">
        <v>10.199999999999999</v>
      </c>
      <c r="B28" s="483" t="s">
        <v>746</v>
      </c>
      <c r="C28" s="553"/>
      <c r="D28" s="96"/>
      <c r="E28" s="7"/>
    </row>
    <row r="29" spans="1:5">
      <c r="A29" s="520">
        <v>11</v>
      </c>
      <c r="B29" s="477" t="s">
        <v>747</v>
      </c>
      <c r="C29" s="563">
        <f>SUM(C30:C31)</f>
        <v>0</v>
      </c>
      <c r="D29" s="96"/>
      <c r="E29" s="7"/>
    </row>
    <row r="30" spans="1:5">
      <c r="A30" s="520">
        <v>11.1</v>
      </c>
      <c r="B30" s="483" t="s">
        <v>748</v>
      </c>
      <c r="C30" s="553"/>
      <c r="D30" s="96"/>
      <c r="E30" s="7"/>
    </row>
    <row r="31" spans="1:5">
      <c r="A31" s="520">
        <v>11.2</v>
      </c>
      <c r="B31" s="483" t="s">
        <v>749</v>
      </c>
      <c r="C31" s="553"/>
      <c r="D31" s="96"/>
      <c r="E31" s="7"/>
    </row>
    <row r="32" spans="1:5">
      <c r="A32" s="520">
        <v>13</v>
      </c>
      <c r="B32" s="477" t="s">
        <v>100</v>
      </c>
      <c r="C32" s="563"/>
      <c r="D32" s="96"/>
      <c r="E32" s="7"/>
    </row>
    <row r="33" spans="1:5">
      <c r="A33" s="520">
        <v>13.1</v>
      </c>
      <c r="B33" s="484" t="s">
        <v>750</v>
      </c>
      <c r="C33" s="553"/>
      <c r="D33" s="96"/>
      <c r="E33" s="7"/>
    </row>
    <row r="34" spans="1:5">
      <c r="A34" s="520">
        <v>13.2</v>
      </c>
      <c r="B34" s="484" t="s">
        <v>751</v>
      </c>
      <c r="C34" s="556"/>
      <c r="D34" s="98"/>
      <c r="E34" s="7"/>
    </row>
    <row r="35" spans="1:5">
      <c r="A35" s="520">
        <v>14</v>
      </c>
      <c r="B35" s="485" t="s">
        <v>752</v>
      </c>
      <c r="C35" s="565">
        <f>SUM(C6,C10,C12,C13,C14,C18,C21,C22,C23,C26,C29,C32)</f>
        <v>0</v>
      </c>
      <c r="D35" s="98"/>
      <c r="E35" s="7"/>
    </row>
    <row r="36" spans="1:5">
      <c r="A36" s="520"/>
      <c r="B36" s="486" t="s">
        <v>105</v>
      </c>
      <c r="C36" s="192"/>
      <c r="D36" s="99"/>
      <c r="E36" s="7"/>
    </row>
    <row r="37" spans="1:5">
      <c r="A37" s="520">
        <v>15</v>
      </c>
      <c r="B37" s="487" t="s">
        <v>753</v>
      </c>
      <c r="C37" s="557"/>
      <c r="D37" s="551"/>
      <c r="E37" s="6"/>
    </row>
    <row r="38" spans="1:5">
      <c r="A38" s="520">
        <v>15.1</v>
      </c>
      <c r="B38" s="490" t="s">
        <v>733</v>
      </c>
      <c r="C38" s="553"/>
      <c r="D38" s="96"/>
      <c r="E38" s="7"/>
    </row>
    <row r="39" spans="1:5" ht="20">
      <c r="A39" s="520">
        <v>16</v>
      </c>
      <c r="B39" s="481" t="s">
        <v>754</v>
      </c>
      <c r="C39" s="563"/>
      <c r="D39" s="96"/>
      <c r="E39" s="7"/>
    </row>
    <row r="40" spans="1:5">
      <c r="A40" s="520">
        <v>17</v>
      </c>
      <c r="B40" s="481" t="s">
        <v>755</v>
      </c>
      <c r="C40" s="563">
        <f>SUM(C41:C44)</f>
        <v>0</v>
      </c>
      <c r="D40" s="96"/>
      <c r="E40" s="7"/>
    </row>
    <row r="41" spans="1:5">
      <c r="A41" s="520">
        <v>17.100000000000001</v>
      </c>
      <c r="B41" s="491" t="s">
        <v>756</v>
      </c>
      <c r="C41" s="553"/>
      <c r="D41" s="96"/>
      <c r="E41" s="7"/>
    </row>
    <row r="42" spans="1:5">
      <c r="A42" s="540">
        <v>17.2</v>
      </c>
      <c r="B42" s="541" t="s">
        <v>101</v>
      </c>
      <c r="C42" s="556"/>
      <c r="D42" s="98"/>
      <c r="E42" s="7"/>
    </row>
    <row r="43" spans="1:5">
      <c r="A43" s="520">
        <v>17.3</v>
      </c>
      <c r="B43" s="542" t="s">
        <v>757</v>
      </c>
      <c r="C43" s="558"/>
      <c r="D43" s="543"/>
      <c r="E43" s="7"/>
    </row>
    <row r="44" spans="1:5">
      <c r="A44" s="520">
        <v>17.399999999999999</v>
      </c>
      <c r="B44" s="542" t="s">
        <v>758</v>
      </c>
      <c r="C44" s="558"/>
      <c r="D44" s="543"/>
      <c r="E44" s="7"/>
    </row>
    <row r="45" spans="1:5">
      <c r="A45" s="520">
        <v>18</v>
      </c>
      <c r="B45" s="544" t="s">
        <v>759</v>
      </c>
      <c r="C45" s="566"/>
      <c r="D45" s="550"/>
      <c r="E45" s="6"/>
    </row>
    <row r="46" spans="1:5">
      <c r="A46" s="520">
        <v>19</v>
      </c>
      <c r="B46" s="544" t="s">
        <v>760</v>
      </c>
      <c r="C46" s="567">
        <f>SUM(C47:C48)</f>
        <v>0</v>
      </c>
      <c r="D46" s="545"/>
    </row>
    <row r="47" spans="1:5">
      <c r="A47" s="520">
        <v>19.100000000000001</v>
      </c>
      <c r="B47" s="546" t="s">
        <v>761</v>
      </c>
      <c r="C47" s="559"/>
      <c r="D47" s="545"/>
    </row>
    <row r="48" spans="1:5">
      <c r="A48" s="520">
        <v>19.2</v>
      </c>
      <c r="B48" s="546" t="s">
        <v>762</v>
      </c>
      <c r="C48" s="559"/>
      <c r="D48" s="545"/>
    </row>
    <row r="49" spans="1:4">
      <c r="A49" s="520">
        <v>20</v>
      </c>
      <c r="B49" s="496" t="s">
        <v>102</v>
      </c>
      <c r="C49" s="567"/>
      <c r="D49" s="545"/>
    </row>
    <row r="50" spans="1:4">
      <c r="A50" s="520">
        <v>21</v>
      </c>
      <c r="B50" s="497" t="s">
        <v>90</v>
      </c>
      <c r="C50" s="567"/>
      <c r="D50" s="545"/>
    </row>
    <row r="51" spans="1:4">
      <c r="A51" s="520">
        <v>21.1</v>
      </c>
      <c r="B51" s="492" t="s">
        <v>763</v>
      </c>
      <c r="C51" s="559"/>
      <c r="D51" s="545"/>
    </row>
    <row r="52" spans="1:4">
      <c r="A52" s="520">
        <v>22</v>
      </c>
      <c r="B52" s="496" t="s">
        <v>764</v>
      </c>
      <c r="C52" s="567">
        <f>SUM(C37,C39,C40,C45,C46,C49,C50)</f>
        <v>0</v>
      </c>
      <c r="D52" s="545"/>
    </row>
    <row r="53" spans="1:4">
      <c r="A53" s="520"/>
      <c r="B53" s="498" t="s">
        <v>765</v>
      </c>
      <c r="C53" s="545"/>
      <c r="D53" s="545"/>
    </row>
    <row r="54" spans="1:4">
      <c r="A54" s="520">
        <v>23</v>
      </c>
      <c r="B54" s="496" t="s">
        <v>106</v>
      </c>
      <c r="C54" s="568"/>
      <c r="D54" s="545"/>
    </row>
    <row r="55" spans="1:4">
      <c r="A55" s="520">
        <v>24</v>
      </c>
      <c r="B55" s="496" t="s">
        <v>766</v>
      </c>
      <c r="C55" s="568"/>
      <c r="D55" s="545"/>
    </row>
    <row r="56" spans="1:4">
      <c r="A56" s="520">
        <v>25</v>
      </c>
      <c r="B56" s="499" t="s">
        <v>103</v>
      </c>
      <c r="C56" s="568"/>
      <c r="D56" s="545"/>
    </row>
    <row r="57" spans="1:4">
      <c r="A57" s="520">
        <v>26</v>
      </c>
      <c r="B57" s="544" t="s">
        <v>767</v>
      </c>
      <c r="C57" s="568"/>
      <c r="D57" s="545"/>
    </row>
    <row r="58" spans="1:4">
      <c r="A58" s="520">
        <v>27</v>
      </c>
      <c r="B58" s="544" t="s">
        <v>768</v>
      </c>
      <c r="C58" s="568">
        <f>SUM(C59:C60)</f>
        <v>0</v>
      </c>
      <c r="D58" s="545"/>
    </row>
    <row r="59" spans="1:4">
      <c r="A59" s="520">
        <v>27.1</v>
      </c>
      <c r="B59" s="547" t="s">
        <v>769</v>
      </c>
      <c r="C59" s="560"/>
      <c r="D59" s="545"/>
    </row>
    <row r="60" spans="1:4">
      <c r="A60" s="520">
        <v>27.2</v>
      </c>
      <c r="B60" s="542" t="s">
        <v>770</v>
      </c>
      <c r="C60" s="560"/>
      <c r="D60" s="545"/>
    </row>
    <row r="61" spans="1:4">
      <c r="A61" s="520">
        <v>28</v>
      </c>
      <c r="B61" s="497" t="s">
        <v>771</v>
      </c>
      <c r="C61" s="568"/>
      <c r="D61" s="545"/>
    </row>
    <row r="62" spans="1:4">
      <c r="A62" s="520">
        <v>29</v>
      </c>
      <c r="B62" s="544" t="s">
        <v>772</v>
      </c>
      <c r="C62" s="568">
        <f>SUM(C63:C65)</f>
        <v>0</v>
      </c>
      <c r="D62" s="545"/>
    </row>
    <row r="63" spans="1:4">
      <c r="A63" s="520">
        <v>29.1</v>
      </c>
      <c r="B63" s="548" t="s">
        <v>773</v>
      </c>
      <c r="C63" s="560"/>
      <c r="D63" s="545"/>
    </row>
    <row r="64" spans="1:4" ht="24" customHeight="1">
      <c r="A64" s="520">
        <v>29.2</v>
      </c>
      <c r="B64" s="547" t="s">
        <v>774</v>
      </c>
      <c r="C64" s="560"/>
      <c r="D64" s="545"/>
    </row>
    <row r="65" spans="1:4" ht="22" customHeight="1">
      <c r="A65" s="520">
        <v>29.3</v>
      </c>
      <c r="B65" s="549" t="s">
        <v>775</v>
      </c>
      <c r="C65" s="560"/>
      <c r="D65" s="545"/>
    </row>
    <row r="66" spans="1:4">
      <c r="A66" s="520">
        <v>30</v>
      </c>
      <c r="B66" s="502" t="s">
        <v>104</v>
      </c>
      <c r="C66" s="568"/>
      <c r="D66" s="545"/>
    </row>
    <row r="67" spans="1:4">
      <c r="A67" s="520">
        <v>31</v>
      </c>
      <c r="B67" s="501" t="s">
        <v>776</v>
      </c>
      <c r="C67" s="568">
        <f>SUM(C54,C55,C56,C57,C58,C61,C62,C66)</f>
        <v>0</v>
      </c>
      <c r="D67" s="545"/>
    </row>
    <row r="68" spans="1:4">
      <c r="A68" s="520">
        <v>32</v>
      </c>
      <c r="B68" s="502" t="s">
        <v>777</v>
      </c>
      <c r="C68" s="568">
        <f>SUM(C52,C67)</f>
        <v>0</v>
      </c>
      <c r="D68" s="545"/>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C8" activePane="bottomRight" state="frozen"/>
      <selection pane="topRight" activeCell="C1" sqref="C1"/>
      <selection pane="bottomLeft" activeCell="A8" sqref="A8"/>
      <selection pane="bottomRight" activeCell="C14" sqref="C14"/>
    </sheetView>
  </sheetViews>
  <sheetFormatPr defaultColWidth="9.1796875" defaultRowHeight="13"/>
  <cols>
    <col min="1" max="1" width="10.54296875" style="2" bestFit="1" customWidth="1"/>
    <col min="2" max="2" width="97" style="2" bestFit="1" customWidth="1"/>
    <col min="3" max="3" width="9.453125" style="2" bestFit="1" customWidth="1"/>
    <col min="4" max="4" width="13.26953125" style="2" bestFit="1" customWidth="1"/>
    <col min="5" max="5" width="9.453125" style="2" bestFit="1" customWidth="1"/>
    <col min="6" max="6" width="13.26953125" style="2" bestFit="1" customWidth="1"/>
    <col min="7" max="7" width="9.453125" style="2" bestFit="1" customWidth="1"/>
    <col min="8" max="8" width="13.26953125" style="2" bestFit="1" customWidth="1"/>
    <col min="9" max="9" width="9.453125" style="2" bestFit="1" customWidth="1"/>
    <col min="10" max="10" width="13.26953125" style="2" bestFit="1" customWidth="1"/>
    <col min="11" max="11" width="9.453125" style="2" bestFit="1" customWidth="1"/>
    <col min="12" max="12" width="13.26953125" style="2" bestFit="1" customWidth="1"/>
    <col min="13" max="13" width="9.453125" style="2" bestFit="1" customWidth="1"/>
    <col min="14" max="14" width="13.26953125" style="2" bestFit="1" customWidth="1"/>
    <col min="15" max="15" width="9.453125" style="2" bestFit="1" customWidth="1"/>
    <col min="16" max="16" width="13.26953125" style="2" bestFit="1" customWidth="1"/>
    <col min="17" max="17" width="9.453125" style="2" bestFit="1" customWidth="1"/>
    <col min="18" max="18" width="13.26953125" style="2" bestFit="1" customWidth="1"/>
    <col min="19" max="19" width="31.54296875" style="2" bestFit="1" customWidth="1"/>
    <col min="20" max="16384" width="9.1796875" style="12"/>
  </cols>
  <sheetData>
    <row r="1" spans="1:19">
      <c r="A1" s="2" t="s">
        <v>109</v>
      </c>
      <c r="B1" s="260">
        <f>Info!C2</f>
        <v>0</v>
      </c>
    </row>
    <row r="2" spans="1:19">
      <c r="A2" s="2" t="s">
        <v>110</v>
      </c>
      <c r="B2" s="396">
        <f>'1. key ratios'!B2</f>
        <v>45016</v>
      </c>
    </row>
    <row r="4" spans="1:19" ht="26.5" thickBot="1">
      <c r="A4" s="38" t="s">
        <v>261</v>
      </c>
      <c r="B4" s="220" t="s">
        <v>296</v>
      </c>
    </row>
    <row r="5" spans="1:19">
      <c r="A5" s="85"/>
      <c r="B5" s="87"/>
      <c r="C5" s="79" t="s">
        <v>0</v>
      </c>
      <c r="D5" s="79" t="s">
        <v>1</v>
      </c>
      <c r="E5" s="79" t="s">
        <v>2</v>
      </c>
      <c r="F5" s="79" t="s">
        <v>3</v>
      </c>
      <c r="G5" s="79" t="s">
        <v>4</v>
      </c>
      <c r="H5" s="79" t="s">
        <v>6</v>
      </c>
      <c r="I5" s="79" t="s">
        <v>146</v>
      </c>
      <c r="J5" s="79" t="s">
        <v>147</v>
      </c>
      <c r="K5" s="79" t="s">
        <v>148</v>
      </c>
      <c r="L5" s="79" t="s">
        <v>149</v>
      </c>
      <c r="M5" s="79" t="s">
        <v>150</v>
      </c>
      <c r="N5" s="79" t="s">
        <v>151</v>
      </c>
      <c r="O5" s="79" t="s">
        <v>283</v>
      </c>
      <c r="P5" s="79" t="s">
        <v>284</v>
      </c>
      <c r="Q5" s="79" t="s">
        <v>285</v>
      </c>
      <c r="R5" s="211" t="s">
        <v>286</v>
      </c>
      <c r="S5" s="80" t="s">
        <v>287</v>
      </c>
    </row>
    <row r="6" spans="1:19" ht="46.5" customHeight="1">
      <c r="A6" s="104"/>
      <c r="B6" s="776" t="s">
        <v>288</v>
      </c>
      <c r="C6" s="774">
        <v>0</v>
      </c>
      <c r="D6" s="775"/>
      <c r="E6" s="774">
        <v>0.2</v>
      </c>
      <c r="F6" s="775"/>
      <c r="G6" s="774">
        <v>0.35</v>
      </c>
      <c r="H6" s="775"/>
      <c r="I6" s="774">
        <v>0.5</v>
      </c>
      <c r="J6" s="775"/>
      <c r="K6" s="774">
        <v>0.75</v>
      </c>
      <c r="L6" s="775"/>
      <c r="M6" s="774">
        <v>1</v>
      </c>
      <c r="N6" s="775"/>
      <c r="O6" s="774">
        <v>1.5</v>
      </c>
      <c r="P6" s="775"/>
      <c r="Q6" s="774">
        <v>2.5</v>
      </c>
      <c r="R6" s="775"/>
      <c r="S6" s="772" t="s">
        <v>158</v>
      </c>
    </row>
    <row r="7" spans="1:19">
      <c r="A7" s="104"/>
      <c r="B7" s="777"/>
      <c r="C7" s="219" t="s">
        <v>281</v>
      </c>
      <c r="D7" s="219" t="s">
        <v>282</v>
      </c>
      <c r="E7" s="219" t="s">
        <v>281</v>
      </c>
      <c r="F7" s="219" t="s">
        <v>282</v>
      </c>
      <c r="G7" s="219" t="s">
        <v>281</v>
      </c>
      <c r="H7" s="219" t="s">
        <v>282</v>
      </c>
      <c r="I7" s="219" t="s">
        <v>281</v>
      </c>
      <c r="J7" s="219" t="s">
        <v>282</v>
      </c>
      <c r="K7" s="219" t="s">
        <v>281</v>
      </c>
      <c r="L7" s="219" t="s">
        <v>282</v>
      </c>
      <c r="M7" s="219" t="s">
        <v>281</v>
      </c>
      <c r="N7" s="219" t="s">
        <v>282</v>
      </c>
      <c r="O7" s="219" t="s">
        <v>281</v>
      </c>
      <c r="P7" s="219" t="s">
        <v>282</v>
      </c>
      <c r="Q7" s="219" t="s">
        <v>281</v>
      </c>
      <c r="R7" s="219" t="s">
        <v>282</v>
      </c>
      <c r="S7" s="773"/>
    </row>
    <row r="8" spans="1:19" s="107" customFormat="1">
      <c r="A8" s="83">
        <v>1</v>
      </c>
      <c r="B8" s="125" t="s">
        <v>135</v>
      </c>
      <c r="C8" s="193"/>
      <c r="D8" s="193"/>
      <c r="E8" s="193"/>
      <c r="F8" s="212"/>
      <c r="G8" s="193"/>
      <c r="H8" s="193"/>
      <c r="I8" s="193"/>
      <c r="J8" s="193"/>
      <c r="K8" s="193"/>
      <c r="L8" s="193"/>
      <c r="M8" s="193"/>
      <c r="N8" s="193"/>
      <c r="O8" s="193"/>
      <c r="P8" s="193"/>
      <c r="Q8" s="193"/>
      <c r="R8" s="212"/>
      <c r="S8" s="225">
        <f>$C$6*SUM(C8:D8)+$E$6*SUM(E8:F8)+$G$6*SUM(G8:H8)+$I$6*SUM(I8:J8)+$K$6*SUM(K8:L8)+$M$6*SUM(M8:N8)+$O$6*SUM(O8:P8)+$Q$6*SUM(Q8:R8)</f>
        <v>0</v>
      </c>
    </row>
    <row r="9" spans="1:19" s="107" customFormat="1">
      <c r="A9" s="83">
        <v>2</v>
      </c>
      <c r="B9" s="125" t="s">
        <v>136</v>
      </c>
      <c r="C9" s="193"/>
      <c r="D9" s="193"/>
      <c r="E9" s="193"/>
      <c r="F9" s="193"/>
      <c r="G9" s="193"/>
      <c r="H9" s="193"/>
      <c r="I9" s="193"/>
      <c r="J9" s="193"/>
      <c r="K9" s="193"/>
      <c r="L9" s="193"/>
      <c r="M9" s="193"/>
      <c r="N9" s="193"/>
      <c r="O9" s="193"/>
      <c r="P9" s="193"/>
      <c r="Q9" s="193"/>
      <c r="R9" s="212"/>
      <c r="S9" s="225">
        <f t="shared" ref="S9:S21" si="0">$C$6*SUM(C9:D9)+$E$6*SUM(E9:F9)+$G$6*SUM(G9:H9)+$I$6*SUM(I9:J9)+$K$6*SUM(K9:L9)+$M$6*SUM(M9:N9)+$O$6*SUM(O9:P9)+$Q$6*SUM(Q9:R9)</f>
        <v>0</v>
      </c>
    </row>
    <row r="10" spans="1:19" s="107" customFormat="1">
      <c r="A10" s="83">
        <v>3</v>
      </c>
      <c r="B10" s="125" t="s">
        <v>137</v>
      </c>
      <c r="C10" s="193"/>
      <c r="D10" s="193"/>
      <c r="E10" s="193"/>
      <c r="F10" s="193"/>
      <c r="G10" s="193"/>
      <c r="H10" s="193"/>
      <c r="I10" s="193"/>
      <c r="J10" s="193"/>
      <c r="K10" s="193"/>
      <c r="L10" s="193"/>
      <c r="M10" s="193"/>
      <c r="N10" s="193"/>
      <c r="O10" s="193"/>
      <c r="P10" s="193"/>
      <c r="Q10" s="193"/>
      <c r="R10" s="212"/>
      <c r="S10" s="225">
        <f t="shared" si="0"/>
        <v>0</v>
      </c>
    </row>
    <row r="11" spans="1:19" s="107" customFormat="1">
      <c r="A11" s="83">
        <v>4</v>
      </c>
      <c r="B11" s="125" t="s">
        <v>138</v>
      </c>
      <c r="C11" s="193"/>
      <c r="D11" s="193"/>
      <c r="E11" s="193"/>
      <c r="F11" s="193"/>
      <c r="G11" s="193"/>
      <c r="H11" s="193"/>
      <c r="I11" s="193"/>
      <c r="J11" s="193"/>
      <c r="K11" s="193"/>
      <c r="L11" s="193"/>
      <c r="M11" s="193"/>
      <c r="N11" s="193"/>
      <c r="O11" s="193"/>
      <c r="P11" s="193"/>
      <c r="Q11" s="193"/>
      <c r="R11" s="212"/>
      <c r="S11" s="225">
        <f t="shared" si="0"/>
        <v>0</v>
      </c>
    </row>
    <row r="12" spans="1:19" s="107" customFormat="1">
      <c r="A12" s="83">
        <v>5</v>
      </c>
      <c r="B12" s="125" t="s">
        <v>950</v>
      </c>
      <c r="C12" s="193"/>
      <c r="D12" s="193"/>
      <c r="E12" s="193"/>
      <c r="F12" s="193"/>
      <c r="G12" s="193"/>
      <c r="H12" s="193"/>
      <c r="I12" s="193"/>
      <c r="J12" s="193"/>
      <c r="K12" s="193"/>
      <c r="L12" s="193"/>
      <c r="M12" s="193"/>
      <c r="N12" s="193"/>
      <c r="O12" s="193"/>
      <c r="P12" s="193"/>
      <c r="Q12" s="193"/>
      <c r="R12" s="212"/>
      <c r="S12" s="225">
        <f t="shared" si="0"/>
        <v>0</v>
      </c>
    </row>
    <row r="13" spans="1:19" s="107" customFormat="1">
      <c r="A13" s="83">
        <v>6</v>
      </c>
      <c r="B13" s="125" t="s">
        <v>139</v>
      </c>
      <c r="C13" s="193"/>
      <c r="D13" s="193"/>
      <c r="E13" s="193"/>
      <c r="F13" s="193"/>
      <c r="G13" s="193"/>
      <c r="H13" s="193"/>
      <c r="I13" s="193"/>
      <c r="J13" s="193"/>
      <c r="K13" s="193"/>
      <c r="L13" s="193"/>
      <c r="M13" s="193"/>
      <c r="N13" s="193"/>
      <c r="O13" s="193"/>
      <c r="P13" s="193"/>
      <c r="Q13" s="193"/>
      <c r="R13" s="212"/>
      <c r="S13" s="225">
        <f t="shared" si="0"/>
        <v>0</v>
      </c>
    </row>
    <row r="14" spans="1:19" s="107" customFormat="1">
      <c r="A14" s="83">
        <v>7</v>
      </c>
      <c r="B14" s="125" t="s">
        <v>72</v>
      </c>
      <c r="C14" s="193"/>
      <c r="D14" s="193"/>
      <c r="E14" s="193"/>
      <c r="F14" s="193"/>
      <c r="G14" s="193"/>
      <c r="H14" s="193"/>
      <c r="I14" s="193"/>
      <c r="J14" s="193"/>
      <c r="K14" s="193"/>
      <c r="L14" s="193"/>
      <c r="M14" s="193"/>
      <c r="N14" s="193"/>
      <c r="O14" s="193"/>
      <c r="P14" s="193"/>
      <c r="Q14" s="193"/>
      <c r="R14" s="212"/>
      <c r="S14" s="225">
        <f t="shared" si="0"/>
        <v>0</v>
      </c>
    </row>
    <row r="15" spans="1:19" s="107" customFormat="1">
      <c r="A15" s="83">
        <v>8</v>
      </c>
      <c r="B15" s="125" t="s">
        <v>73</v>
      </c>
      <c r="C15" s="193"/>
      <c r="D15" s="193"/>
      <c r="E15" s="193"/>
      <c r="F15" s="193"/>
      <c r="G15" s="193"/>
      <c r="H15" s="193"/>
      <c r="I15" s="193" t="s">
        <v>5</v>
      </c>
      <c r="J15" s="193"/>
      <c r="K15" s="193"/>
      <c r="L15" s="193"/>
      <c r="M15" s="193"/>
      <c r="N15" s="193"/>
      <c r="O15" s="193"/>
      <c r="P15" s="193"/>
      <c r="Q15" s="193"/>
      <c r="R15" s="212"/>
      <c r="S15" s="225">
        <f t="shared" si="0"/>
        <v>0</v>
      </c>
    </row>
    <row r="16" spans="1:19" s="107" customFormat="1">
      <c r="A16" s="83">
        <v>9</v>
      </c>
      <c r="B16" s="125" t="s">
        <v>951</v>
      </c>
      <c r="C16" s="193"/>
      <c r="D16" s="193"/>
      <c r="E16" s="193"/>
      <c r="F16" s="193"/>
      <c r="G16" s="193"/>
      <c r="H16" s="193"/>
      <c r="I16" s="193"/>
      <c r="J16" s="193"/>
      <c r="K16" s="193"/>
      <c r="L16" s="193"/>
      <c r="M16" s="193"/>
      <c r="N16" s="193"/>
      <c r="O16" s="193"/>
      <c r="P16" s="193"/>
      <c r="Q16" s="193"/>
      <c r="R16" s="212"/>
      <c r="S16" s="225">
        <f t="shared" si="0"/>
        <v>0</v>
      </c>
    </row>
    <row r="17" spans="1:19" s="107" customFormat="1">
      <c r="A17" s="83">
        <v>10</v>
      </c>
      <c r="B17" s="125" t="s">
        <v>68</v>
      </c>
      <c r="C17" s="193"/>
      <c r="D17" s="193"/>
      <c r="E17" s="193"/>
      <c r="F17" s="193"/>
      <c r="G17" s="193"/>
      <c r="H17" s="193"/>
      <c r="I17" s="193"/>
      <c r="J17" s="193"/>
      <c r="K17" s="193"/>
      <c r="L17" s="193"/>
      <c r="M17" s="193"/>
      <c r="N17" s="193"/>
      <c r="O17" s="193"/>
      <c r="P17" s="193"/>
      <c r="Q17" s="193"/>
      <c r="R17" s="212"/>
      <c r="S17" s="225">
        <f t="shared" si="0"/>
        <v>0</v>
      </c>
    </row>
    <row r="18" spans="1:19" s="107" customFormat="1">
      <c r="A18" s="83">
        <v>11</v>
      </c>
      <c r="B18" s="125" t="s">
        <v>69</v>
      </c>
      <c r="C18" s="193"/>
      <c r="D18" s="193"/>
      <c r="E18" s="193"/>
      <c r="F18" s="193"/>
      <c r="G18" s="193"/>
      <c r="H18" s="193"/>
      <c r="I18" s="193"/>
      <c r="J18" s="193"/>
      <c r="K18" s="193"/>
      <c r="L18" s="193"/>
      <c r="M18" s="193"/>
      <c r="N18" s="193"/>
      <c r="O18" s="193"/>
      <c r="P18" s="193"/>
      <c r="Q18" s="193"/>
      <c r="R18" s="212"/>
      <c r="S18" s="225">
        <f t="shared" si="0"/>
        <v>0</v>
      </c>
    </row>
    <row r="19" spans="1:19" s="107" customFormat="1">
      <c r="A19" s="83">
        <v>12</v>
      </c>
      <c r="B19" s="125" t="s">
        <v>70</v>
      </c>
      <c r="C19" s="193"/>
      <c r="D19" s="193"/>
      <c r="E19" s="193"/>
      <c r="F19" s="193"/>
      <c r="G19" s="193"/>
      <c r="H19" s="193"/>
      <c r="I19" s="193"/>
      <c r="J19" s="193"/>
      <c r="K19" s="193"/>
      <c r="L19" s="193"/>
      <c r="M19" s="193"/>
      <c r="N19" s="193"/>
      <c r="O19" s="193"/>
      <c r="P19" s="193"/>
      <c r="Q19" s="193"/>
      <c r="R19" s="212"/>
      <c r="S19" s="225">
        <f t="shared" si="0"/>
        <v>0</v>
      </c>
    </row>
    <row r="20" spans="1:19" s="107" customFormat="1">
      <c r="A20" s="83">
        <v>13</v>
      </c>
      <c r="B20" s="125" t="s">
        <v>71</v>
      </c>
      <c r="C20" s="193"/>
      <c r="D20" s="193"/>
      <c r="E20" s="193"/>
      <c r="F20" s="193"/>
      <c r="G20" s="193"/>
      <c r="H20" s="193"/>
      <c r="I20" s="193"/>
      <c r="J20" s="193"/>
      <c r="K20" s="193"/>
      <c r="L20" s="193"/>
      <c r="M20" s="193"/>
      <c r="N20" s="193"/>
      <c r="O20" s="193"/>
      <c r="P20" s="193"/>
      <c r="Q20" s="193"/>
      <c r="R20" s="212"/>
      <c r="S20" s="225">
        <f t="shared" si="0"/>
        <v>0</v>
      </c>
    </row>
    <row r="21" spans="1:19" s="107" customFormat="1">
      <c r="A21" s="83">
        <v>14</v>
      </c>
      <c r="B21" s="125" t="s">
        <v>156</v>
      </c>
      <c r="C21" s="193"/>
      <c r="D21" s="193"/>
      <c r="E21" s="193"/>
      <c r="F21" s="193"/>
      <c r="G21" s="193"/>
      <c r="H21" s="193"/>
      <c r="I21" s="193"/>
      <c r="J21" s="193"/>
      <c r="K21" s="193"/>
      <c r="L21" s="193"/>
      <c r="M21" s="193"/>
      <c r="N21" s="193"/>
      <c r="O21" s="193"/>
      <c r="P21" s="193"/>
      <c r="Q21" s="193"/>
      <c r="R21" s="212"/>
      <c r="S21" s="225">
        <f t="shared" si="0"/>
        <v>0</v>
      </c>
    </row>
    <row r="22" spans="1:19" ht="13.5" thickBot="1">
      <c r="A22" s="65"/>
      <c r="B22" s="109" t="s">
        <v>67</v>
      </c>
      <c r="C22" s="194">
        <f>SUM(C8:C21)</f>
        <v>0</v>
      </c>
      <c r="D22" s="194">
        <f t="shared" ref="D22:S22" si="1">SUM(D8:D21)</f>
        <v>0</v>
      </c>
      <c r="E22" s="194">
        <f t="shared" si="1"/>
        <v>0</v>
      </c>
      <c r="F22" s="194">
        <f t="shared" si="1"/>
        <v>0</v>
      </c>
      <c r="G22" s="194">
        <f t="shared" si="1"/>
        <v>0</v>
      </c>
      <c r="H22" s="194">
        <f t="shared" si="1"/>
        <v>0</v>
      </c>
      <c r="I22" s="194">
        <f t="shared" si="1"/>
        <v>0</v>
      </c>
      <c r="J22" s="194">
        <f t="shared" si="1"/>
        <v>0</v>
      </c>
      <c r="K22" s="194">
        <f t="shared" si="1"/>
        <v>0</v>
      </c>
      <c r="L22" s="194">
        <f t="shared" si="1"/>
        <v>0</v>
      </c>
      <c r="M22" s="194">
        <f t="shared" si="1"/>
        <v>0</v>
      </c>
      <c r="N22" s="194">
        <f t="shared" si="1"/>
        <v>0</v>
      </c>
      <c r="O22" s="194">
        <f t="shared" si="1"/>
        <v>0</v>
      </c>
      <c r="P22" s="194">
        <f t="shared" si="1"/>
        <v>0</v>
      </c>
      <c r="Q22" s="194">
        <f t="shared" si="1"/>
        <v>0</v>
      </c>
      <c r="R22" s="194">
        <f t="shared" si="1"/>
        <v>0</v>
      </c>
      <c r="S22" s="226">
        <f t="shared" si="1"/>
        <v>0</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7" sqref="B7:B20"/>
    </sheetView>
  </sheetViews>
  <sheetFormatPr defaultColWidth="9.1796875" defaultRowHeight="13"/>
  <cols>
    <col min="1" max="1" width="10.54296875" style="2" bestFit="1" customWidth="1"/>
    <col min="2" max="2" width="97" style="2" bestFit="1" customWidth="1"/>
    <col min="3" max="3" width="19" style="2" customWidth="1"/>
    <col min="4" max="4" width="19.54296875" style="2" customWidth="1"/>
    <col min="5" max="5" width="31.1796875" style="2" customWidth="1"/>
    <col min="6" max="6" width="29.1796875" style="2" customWidth="1"/>
    <col min="7" max="7" width="28.54296875" style="2" customWidth="1"/>
    <col min="8" max="8" width="26.453125" style="2" customWidth="1"/>
    <col min="9" max="9" width="23.7265625" style="2" customWidth="1"/>
    <col min="10" max="10" width="21.54296875" style="2" customWidth="1"/>
    <col min="11" max="11" width="15.7265625" style="2" customWidth="1"/>
    <col min="12" max="12" width="13.26953125" style="2" customWidth="1"/>
    <col min="13" max="13" width="20.81640625" style="2" customWidth="1"/>
    <col min="14" max="14" width="19.26953125" style="2" customWidth="1"/>
    <col min="15" max="15" width="18.453125" style="2" customWidth="1"/>
    <col min="16" max="16" width="19" style="2" customWidth="1"/>
    <col min="17" max="17" width="20.26953125" style="2" customWidth="1"/>
    <col min="18" max="18" width="18" style="2" customWidth="1"/>
    <col min="19" max="19" width="36" style="2" customWidth="1"/>
    <col min="20" max="20" width="19.453125" style="2" customWidth="1"/>
    <col min="21" max="21" width="19.1796875" style="2" customWidth="1"/>
    <col min="22" max="22" width="20" style="2" customWidth="1"/>
    <col min="23" max="16384" width="9.1796875" style="12"/>
  </cols>
  <sheetData>
    <row r="1" spans="1:22">
      <c r="A1" s="2" t="s">
        <v>109</v>
      </c>
      <c r="B1" s="260">
        <f>Info!C2</f>
        <v>0</v>
      </c>
    </row>
    <row r="2" spans="1:22">
      <c r="A2" s="2" t="s">
        <v>110</v>
      </c>
      <c r="B2" s="396">
        <f>'1. key ratios'!B2</f>
        <v>45016</v>
      </c>
    </row>
    <row r="4" spans="1:22" ht="27" thickBot="1">
      <c r="A4" s="2" t="s">
        <v>262</v>
      </c>
      <c r="B4" s="221" t="s">
        <v>297</v>
      </c>
      <c r="V4" s="152" t="s">
        <v>88</v>
      </c>
    </row>
    <row r="5" spans="1:22">
      <c r="A5" s="63"/>
      <c r="B5" s="64"/>
      <c r="C5" s="778" t="s">
        <v>117</v>
      </c>
      <c r="D5" s="779"/>
      <c r="E5" s="779"/>
      <c r="F5" s="779"/>
      <c r="G5" s="779"/>
      <c r="H5" s="779"/>
      <c r="I5" s="779"/>
      <c r="J5" s="779"/>
      <c r="K5" s="779"/>
      <c r="L5" s="780"/>
      <c r="M5" s="778" t="s">
        <v>118</v>
      </c>
      <c r="N5" s="779"/>
      <c r="O5" s="779"/>
      <c r="P5" s="779"/>
      <c r="Q5" s="779"/>
      <c r="R5" s="779"/>
      <c r="S5" s="780"/>
      <c r="T5" s="783" t="s">
        <v>295</v>
      </c>
      <c r="U5" s="783" t="s">
        <v>294</v>
      </c>
      <c r="V5" s="781" t="s">
        <v>119</v>
      </c>
    </row>
    <row r="6" spans="1:22" s="38" customFormat="1" ht="117">
      <c r="A6" s="81"/>
      <c r="B6" s="127"/>
      <c r="C6" s="61" t="s">
        <v>120</v>
      </c>
      <c r="D6" s="60" t="s">
        <v>121</v>
      </c>
      <c r="E6" s="57" t="s">
        <v>122</v>
      </c>
      <c r="F6" s="222" t="s">
        <v>289</v>
      </c>
      <c r="G6" s="60" t="s">
        <v>123</v>
      </c>
      <c r="H6" s="60" t="s">
        <v>124</v>
      </c>
      <c r="I6" s="60" t="s">
        <v>125</v>
      </c>
      <c r="J6" s="60" t="s">
        <v>155</v>
      </c>
      <c r="K6" s="60" t="s">
        <v>126</v>
      </c>
      <c r="L6" s="62" t="s">
        <v>127</v>
      </c>
      <c r="M6" s="61" t="s">
        <v>128</v>
      </c>
      <c r="N6" s="60" t="s">
        <v>129</v>
      </c>
      <c r="O6" s="60" t="s">
        <v>130</v>
      </c>
      <c r="P6" s="60" t="s">
        <v>131</v>
      </c>
      <c r="Q6" s="60" t="s">
        <v>132</v>
      </c>
      <c r="R6" s="60" t="s">
        <v>133</v>
      </c>
      <c r="S6" s="62" t="s">
        <v>134</v>
      </c>
      <c r="T6" s="784"/>
      <c r="U6" s="784"/>
      <c r="V6" s="782"/>
    </row>
    <row r="7" spans="1:22" s="107" customFormat="1">
      <c r="A7" s="108">
        <v>1</v>
      </c>
      <c r="B7" s="125" t="s">
        <v>135</v>
      </c>
      <c r="C7" s="195"/>
      <c r="D7" s="193"/>
      <c r="E7" s="193"/>
      <c r="F7" s="193"/>
      <c r="G7" s="193"/>
      <c r="H7" s="193"/>
      <c r="I7" s="193"/>
      <c r="J7" s="193"/>
      <c r="K7" s="193"/>
      <c r="L7" s="196"/>
      <c r="M7" s="195"/>
      <c r="N7" s="193"/>
      <c r="O7" s="193"/>
      <c r="P7" s="193"/>
      <c r="Q7" s="193"/>
      <c r="R7" s="193"/>
      <c r="S7" s="196"/>
      <c r="T7" s="216"/>
      <c r="U7" s="215"/>
      <c r="V7" s="197">
        <f>SUM(C7:S7)</f>
        <v>0</v>
      </c>
    </row>
    <row r="8" spans="1:22" s="107" customFormat="1">
      <c r="A8" s="108">
        <v>2</v>
      </c>
      <c r="B8" s="125" t="s">
        <v>136</v>
      </c>
      <c r="C8" s="195"/>
      <c r="D8" s="193"/>
      <c r="E8" s="193"/>
      <c r="F8" s="193"/>
      <c r="G8" s="193"/>
      <c r="H8" s="193"/>
      <c r="I8" s="193"/>
      <c r="J8" s="193"/>
      <c r="K8" s="193"/>
      <c r="L8" s="196"/>
      <c r="M8" s="195"/>
      <c r="N8" s="193"/>
      <c r="O8" s="193"/>
      <c r="P8" s="193"/>
      <c r="Q8" s="193"/>
      <c r="R8" s="193"/>
      <c r="S8" s="196"/>
      <c r="T8" s="215"/>
      <c r="U8" s="215"/>
      <c r="V8" s="197">
        <f t="shared" ref="V8:V20" si="0">SUM(C8:S8)</f>
        <v>0</v>
      </c>
    </row>
    <row r="9" spans="1:22" s="107" customFormat="1">
      <c r="A9" s="108">
        <v>3</v>
      </c>
      <c r="B9" s="125" t="s">
        <v>137</v>
      </c>
      <c r="C9" s="195"/>
      <c r="D9" s="193"/>
      <c r="E9" s="193"/>
      <c r="F9" s="193"/>
      <c r="G9" s="193"/>
      <c r="H9" s="193"/>
      <c r="I9" s="193"/>
      <c r="J9" s="193"/>
      <c r="K9" s="193"/>
      <c r="L9" s="196"/>
      <c r="M9" s="195"/>
      <c r="N9" s="193"/>
      <c r="O9" s="193"/>
      <c r="P9" s="193"/>
      <c r="Q9" s="193"/>
      <c r="R9" s="193"/>
      <c r="S9" s="196"/>
      <c r="T9" s="215"/>
      <c r="U9" s="215"/>
      <c r="V9" s="197">
        <f>SUM(C9:S9)</f>
        <v>0</v>
      </c>
    </row>
    <row r="10" spans="1:22" s="107" customFormat="1">
      <c r="A10" s="108">
        <v>4</v>
      </c>
      <c r="B10" s="125" t="s">
        <v>138</v>
      </c>
      <c r="C10" s="195"/>
      <c r="D10" s="193"/>
      <c r="E10" s="193"/>
      <c r="F10" s="193"/>
      <c r="G10" s="193"/>
      <c r="H10" s="193"/>
      <c r="I10" s="193"/>
      <c r="J10" s="193"/>
      <c r="K10" s="193"/>
      <c r="L10" s="196"/>
      <c r="M10" s="195"/>
      <c r="N10" s="193"/>
      <c r="O10" s="193"/>
      <c r="P10" s="193"/>
      <c r="Q10" s="193"/>
      <c r="R10" s="193"/>
      <c r="S10" s="196"/>
      <c r="T10" s="215"/>
      <c r="U10" s="215"/>
      <c r="V10" s="197">
        <f t="shared" si="0"/>
        <v>0</v>
      </c>
    </row>
    <row r="11" spans="1:22" s="107" customFormat="1">
      <c r="A11" s="108">
        <v>5</v>
      </c>
      <c r="B11" s="125" t="s">
        <v>950</v>
      </c>
      <c r="C11" s="195"/>
      <c r="D11" s="193"/>
      <c r="E11" s="193"/>
      <c r="F11" s="193"/>
      <c r="G11" s="193"/>
      <c r="H11" s="193"/>
      <c r="I11" s="193"/>
      <c r="J11" s="193"/>
      <c r="K11" s="193"/>
      <c r="L11" s="196"/>
      <c r="M11" s="195"/>
      <c r="N11" s="193"/>
      <c r="O11" s="193"/>
      <c r="P11" s="193"/>
      <c r="Q11" s="193"/>
      <c r="R11" s="193"/>
      <c r="S11" s="196"/>
      <c r="T11" s="215"/>
      <c r="U11" s="215"/>
      <c r="V11" s="197">
        <f t="shared" si="0"/>
        <v>0</v>
      </c>
    </row>
    <row r="12" spans="1:22" s="107" customFormat="1">
      <c r="A12" s="108">
        <v>6</v>
      </c>
      <c r="B12" s="125" t="s">
        <v>139</v>
      </c>
      <c r="C12" s="195"/>
      <c r="D12" s="193"/>
      <c r="E12" s="193"/>
      <c r="F12" s="193"/>
      <c r="G12" s="193"/>
      <c r="H12" s="193"/>
      <c r="I12" s="193"/>
      <c r="J12" s="193"/>
      <c r="K12" s="193"/>
      <c r="L12" s="196"/>
      <c r="M12" s="195"/>
      <c r="N12" s="193"/>
      <c r="O12" s="193"/>
      <c r="P12" s="193"/>
      <c r="Q12" s="193"/>
      <c r="R12" s="193"/>
      <c r="S12" s="196"/>
      <c r="T12" s="215"/>
      <c r="U12" s="215"/>
      <c r="V12" s="197">
        <f t="shared" si="0"/>
        <v>0</v>
      </c>
    </row>
    <row r="13" spans="1:22" s="107" customFormat="1">
      <c r="A13" s="108">
        <v>7</v>
      </c>
      <c r="B13" s="125" t="s">
        <v>72</v>
      </c>
      <c r="C13" s="195"/>
      <c r="D13" s="193"/>
      <c r="E13" s="193"/>
      <c r="F13" s="193"/>
      <c r="G13" s="193"/>
      <c r="H13" s="193"/>
      <c r="I13" s="193"/>
      <c r="J13" s="193"/>
      <c r="K13" s="193"/>
      <c r="L13" s="196"/>
      <c r="M13" s="195"/>
      <c r="N13" s="193"/>
      <c r="O13" s="193"/>
      <c r="P13" s="193"/>
      <c r="Q13" s="193"/>
      <c r="R13" s="193"/>
      <c r="S13" s="196"/>
      <c r="T13" s="215"/>
      <c r="U13" s="215"/>
      <c r="V13" s="197">
        <f t="shared" si="0"/>
        <v>0</v>
      </c>
    </row>
    <row r="14" spans="1:22" s="107" customFormat="1">
      <c r="A14" s="108">
        <v>8</v>
      </c>
      <c r="B14" s="125" t="s">
        <v>73</v>
      </c>
      <c r="C14" s="195"/>
      <c r="D14" s="193"/>
      <c r="E14" s="193"/>
      <c r="F14" s="193"/>
      <c r="G14" s="193"/>
      <c r="H14" s="193"/>
      <c r="I14" s="193"/>
      <c r="J14" s="193"/>
      <c r="K14" s="193"/>
      <c r="L14" s="196"/>
      <c r="M14" s="195"/>
      <c r="N14" s="193"/>
      <c r="O14" s="193"/>
      <c r="P14" s="193"/>
      <c r="Q14" s="193"/>
      <c r="R14" s="193"/>
      <c r="S14" s="196"/>
      <c r="T14" s="215"/>
      <c r="U14" s="215"/>
      <c r="V14" s="197">
        <f t="shared" si="0"/>
        <v>0</v>
      </c>
    </row>
    <row r="15" spans="1:22" s="107" customFormat="1">
      <c r="A15" s="108">
        <v>9</v>
      </c>
      <c r="B15" s="125" t="s">
        <v>951</v>
      </c>
      <c r="C15" s="195"/>
      <c r="D15" s="193"/>
      <c r="E15" s="193"/>
      <c r="F15" s="193"/>
      <c r="G15" s="193"/>
      <c r="H15" s="193"/>
      <c r="I15" s="193"/>
      <c r="J15" s="193"/>
      <c r="K15" s="193"/>
      <c r="L15" s="196"/>
      <c r="M15" s="195"/>
      <c r="N15" s="193"/>
      <c r="O15" s="193"/>
      <c r="P15" s="193"/>
      <c r="Q15" s="193"/>
      <c r="R15" s="193"/>
      <c r="S15" s="196"/>
      <c r="T15" s="215"/>
      <c r="U15" s="215"/>
      <c r="V15" s="197">
        <f t="shared" si="0"/>
        <v>0</v>
      </c>
    </row>
    <row r="16" spans="1:22" s="107" customFormat="1">
      <c r="A16" s="108">
        <v>10</v>
      </c>
      <c r="B16" s="125" t="s">
        <v>68</v>
      </c>
      <c r="C16" s="195"/>
      <c r="D16" s="193"/>
      <c r="E16" s="193"/>
      <c r="F16" s="193"/>
      <c r="G16" s="193"/>
      <c r="H16" s="193"/>
      <c r="I16" s="193"/>
      <c r="J16" s="193"/>
      <c r="K16" s="193"/>
      <c r="L16" s="196"/>
      <c r="M16" s="195"/>
      <c r="N16" s="193"/>
      <c r="O16" s="193"/>
      <c r="P16" s="193"/>
      <c r="Q16" s="193"/>
      <c r="R16" s="193"/>
      <c r="S16" s="196"/>
      <c r="T16" s="215"/>
      <c r="U16" s="215"/>
      <c r="V16" s="197">
        <f t="shared" si="0"/>
        <v>0</v>
      </c>
    </row>
    <row r="17" spans="1:22" s="107" customFormat="1">
      <c r="A17" s="108">
        <v>11</v>
      </c>
      <c r="B17" s="125" t="s">
        <v>69</v>
      </c>
      <c r="C17" s="195"/>
      <c r="D17" s="193"/>
      <c r="E17" s="193"/>
      <c r="F17" s="193"/>
      <c r="G17" s="193"/>
      <c r="H17" s="193"/>
      <c r="I17" s="193"/>
      <c r="J17" s="193"/>
      <c r="K17" s="193"/>
      <c r="L17" s="196"/>
      <c r="M17" s="195"/>
      <c r="N17" s="193"/>
      <c r="O17" s="193"/>
      <c r="P17" s="193"/>
      <c r="Q17" s="193"/>
      <c r="R17" s="193"/>
      <c r="S17" s="196"/>
      <c r="T17" s="215"/>
      <c r="U17" s="215"/>
      <c r="V17" s="197">
        <f t="shared" si="0"/>
        <v>0</v>
      </c>
    </row>
    <row r="18" spans="1:22" s="107" customFormat="1">
      <c r="A18" s="108">
        <v>12</v>
      </c>
      <c r="B18" s="125" t="s">
        <v>70</v>
      </c>
      <c r="C18" s="195"/>
      <c r="D18" s="193"/>
      <c r="E18" s="193"/>
      <c r="F18" s="193"/>
      <c r="G18" s="193"/>
      <c r="H18" s="193"/>
      <c r="I18" s="193"/>
      <c r="J18" s="193"/>
      <c r="K18" s="193"/>
      <c r="L18" s="196"/>
      <c r="M18" s="195"/>
      <c r="N18" s="193"/>
      <c r="O18" s="193"/>
      <c r="P18" s="193"/>
      <c r="Q18" s="193"/>
      <c r="R18" s="193"/>
      <c r="S18" s="196"/>
      <c r="T18" s="215"/>
      <c r="U18" s="215"/>
      <c r="V18" s="197">
        <f t="shared" si="0"/>
        <v>0</v>
      </c>
    </row>
    <row r="19" spans="1:22" s="107" customFormat="1">
      <c r="A19" s="108">
        <v>13</v>
      </c>
      <c r="B19" s="125" t="s">
        <v>71</v>
      </c>
      <c r="C19" s="195"/>
      <c r="D19" s="193"/>
      <c r="E19" s="193"/>
      <c r="F19" s="193"/>
      <c r="G19" s="193"/>
      <c r="H19" s="193"/>
      <c r="I19" s="193"/>
      <c r="J19" s="193"/>
      <c r="K19" s="193"/>
      <c r="L19" s="196"/>
      <c r="M19" s="195"/>
      <c r="N19" s="193"/>
      <c r="O19" s="193"/>
      <c r="P19" s="193"/>
      <c r="Q19" s="193"/>
      <c r="R19" s="193"/>
      <c r="S19" s="196"/>
      <c r="T19" s="215"/>
      <c r="U19" s="215"/>
      <c r="V19" s="197">
        <f t="shared" si="0"/>
        <v>0</v>
      </c>
    </row>
    <row r="20" spans="1:22" s="107" customFormat="1">
      <c r="A20" s="108">
        <v>14</v>
      </c>
      <c r="B20" s="125" t="s">
        <v>156</v>
      </c>
      <c r="C20" s="195"/>
      <c r="D20" s="193"/>
      <c r="E20" s="193"/>
      <c r="F20" s="193"/>
      <c r="G20" s="193"/>
      <c r="H20" s="193"/>
      <c r="I20" s="193"/>
      <c r="J20" s="193"/>
      <c r="K20" s="193"/>
      <c r="L20" s="196"/>
      <c r="M20" s="195"/>
      <c r="N20" s="193"/>
      <c r="O20" s="193"/>
      <c r="P20" s="193"/>
      <c r="Q20" s="193"/>
      <c r="R20" s="193"/>
      <c r="S20" s="196"/>
      <c r="T20" s="215"/>
      <c r="U20" s="215"/>
      <c r="V20" s="197">
        <f t="shared" si="0"/>
        <v>0</v>
      </c>
    </row>
    <row r="21" spans="1:22" ht="13.5" thickBot="1">
      <c r="A21" s="65"/>
      <c r="B21" s="66" t="s">
        <v>67</v>
      </c>
      <c r="C21" s="198">
        <f>SUM(C7:C20)</f>
        <v>0</v>
      </c>
      <c r="D21" s="194">
        <f t="shared" ref="D21:V21" si="1">SUM(D7:D20)</f>
        <v>0</v>
      </c>
      <c r="E21" s="194">
        <f t="shared" si="1"/>
        <v>0</v>
      </c>
      <c r="F21" s="194">
        <f t="shared" si="1"/>
        <v>0</v>
      </c>
      <c r="G21" s="194">
        <f t="shared" si="1"/>
        <v>0</v>
      </c>
      <c r="H21" s="194">
        <f t="shared" si="1"/>
        <v>0</v>
      </c>
      <c r="I21" s="194">
        <f t="shared" si="1"/>
        <v>0</v>
      </c>
      <c r="J21" s="194">
        <f t="shared" si="1"/>
        <v>0</v>
      </c>
      <c r="K21" s="194">
        <f t="shared" si="1"/>
        <v>0</v>
      </c>
      <c r="L21" s="199">
        <f t="shared" si="1"/>
        <v>0</v>
      </c>
      <c r="M21" s="198">
        <f t="shared" si="1"/>
        <v>0</v>
      </c>
      <c r="N21" s="194">
        <f t="shared" si="1"/>
        <v>0</v>
      </c>
      <c r="O21" s="194">
        <f t="shared" si="1"/>
        <v>0</v>
      </c>
      <c r="P21" s="194">
        <f t="shared" si="1"/>
        <v>0</v>
      </c>
      <c r="Q21" s="194">
        <f t="shared" si="1"/>
        <v>0</v>
      </c>
      <c r="R21" s="194">
        <f t="shared" si="1"/>
        <v>0</v>
      </c>
      <c r="S21" s="199">
        <f t="shared" si="1"/>
        <v>0</v>
      </c>
      <c r="T21" s="199">
        <f>SUM(T7:T20)</f>
        <v>0</v>
      </c>
      <c r="U21" s="199">
        <f t="shared" si="1"/>
        <v>0</v>
      </c>
      <c r="V21" s="200">
        <f t="shared" si="1"/>
        <v>0</v>
      </c>
    </row>
    <row r="24" spans="1:22">
      <c r="A24" s="18"/>
      <c r="B24" s="18"/>
      <c r="C24" s="41"/>
      <c r="D24" s="41"/>
      <c r="E24" s="41"/>
    </row>
    <row r="25" spans="1:22">
      <c r="A25" s="58"/>
      <c r="B25" s="58"/>
      <c r="C25" s="18"/>
      <c r="D25" s="41"/>
      <c r="E25" s="41"/>
    </row>
    <row r="26" spans="1:22">
      <c r="A26" s="58"/>
      <c r="B26" s="59"/>
      <c r="C26" s="18"/>
      <c r="D26" s="41"/>
      <c r="E26" s="41"/>
    </row>
    <row r="27" spans="1:22">
      <c r="A27" s="58"/>
      <c r="B27" s="58"/>
      <c r="C27" s="18"/>
      <c r="D27" s="41"/>
      <c r="E27" s="41"/>
    </row>
    <row r="28" spans="1:22">
      <c r="A28" s="58"/>
      <c r="B28" s="59"/>
      <c r="C28" s="18"/>
      <c r="D28" s="41"/>
      <c r="E28" s="4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B29" sqref="B29"/>
    </sheetView>
  </sheetViews>
  <sheetFormatPr defaultColWidth="9.1796875" defaultRowHeight="13"/>
  <cols>
    <col min="1" max="1" width="10.54296875" style="2" bestFit="1" customWidth="1"/>
    <col min="2" max="2" width="101.81640625" style="2" customWidth="1"/>
    <col min="3" max="3" width="13.7265625" style="2" customWidth="1"/>
    <col min="4" max="4" width="14.81640625" style="2" bestFit="1" customWidth="1"/>
    <col min="5" max="5" width="17.7265625" style="2" customWidth="1"/>
    <col min="6" max="6" width="15.81640625" style="2" customWidth="1"/>
    <col min="7" max="7" width="17.453125" style="2" customWidth="1"/>
    <col min="8" max="8" width="15.26953125" style="2" customWidth="1"/>
    <col min="9" max="16384" width="9.1796875" style="12"/>
  </cols>
  <sheetData>
    <row r="1" spans="1:9">
      <c r="A1" s="2" t="s">
        <v>109</v>
      </c>
      <c r="B1" s="260">
        <f>Info!C2</f>
        <v>0</v>
      </c>
    </row>
    <row r="2" spans="1:9">
      <c r="A2" s="2" t="s">
        <v>110</v>
      </c>
      <c r="B2" s="396">
        <f>'1. key ratios'!B2</f>
        <v>45016</v>
      </c>
    </row>
    <row r="4" spans="1:9" ht="13.5" thickBot="1">
      <c r="A4" s="2" t="s">
        <v>263</v>
      </c>
      <c r="B4" s="218" t="s">
        <v>298</v>
      </c>
    </row>
    <row r="5" spans="1:9">
      <c r="A5" s="63"/>
      <c r="B5" s="105"/>
      <c r="C5" s="110" t="s">
        <v>0</v>
      </c>
      <c r="D5" s="110" t="s">
        <v>1</v>
      </c>
      <c r="E5" s="110" t="s">
        <v>2</v>
      </c>
      <c r="F5" s="110" t="s">
        <v>3</v>
      </c>
      <c r="G5" s="213" t="s">
        <v>4</v>
      </c>
      <c r="H5" s="111" t="s">
        <v>6</v>
      </c>
      <c r="I5" s="24"/>
    </row>
    <row r="6" spans="1:9" ht="15" customHeight="1">
      <c r="A6" s="104"/>
      <c r="B6" s="22"/>
      <c r="C6" s="785" t="s">
        <v>290</v>
      </c>
      <c r="D6" s="789" t="s">
        <v>311</v>
      </c>
      <c r="E6" s="790"/>
      <c r="F6" s="785" t="s">
        <v>317</v>
      </c>
      <c r="G6" s="785" t="s">
        <v>318</v>
      </c>
      <c r="H6" s="787" t="s">
        <v>292</v>
      </c>
      <c r="I6" s="24"/>
    </row>
    <row r="7" spans="1:9" ht="65">
      <c r="A7" s="104"/>
      <c r="B7" s="22"/>
      <c r="C7" s="786"/>
      <c r="D7" s="217" t="s">
        <v>293</v>
      </c>
      <c r="E7" s="217" t="s">
        <v>291</v>
      </c>
      <c r="F7" s="786"/>
      <c r="G7" s="786"/>
      <c r="H7" s="788"/>
      <c r="I7" s="24"/>
    </row>
    <row r="8" spans="1:9">
      <c r="A8" s="54">
        <v>1</v>
      </c>
      <c r="B8" s="125" t="s">
        <v>135</v>
      </c>
      <c r="C8" s="201"/>
      <c r="D8" s="202"/>
      <c r="E8" s="201"/>
      <c r="F8" s="201"/>
      <c r="G8" s="214"/>
      <c r="H8" s="223" t="e">
        <f>G8/(C8+E8)</f>
        <v>#DIV/0!</v>
      </c>
    </row>
    <row r="9" spans="1:9" ht="15" customHeight="1">
      <c r="A9" s="54">
        <v>2</v>
      </c>
      <c r="B9" s="125" t="s">
        <v>136</v>
      </c>
      <c r="C9" s="201"/>
      <c r="D9" s="202"/>
      <c r="E9" s="201"/>
      <c r="F9" s="201"/>
      <c r="G9" s="214"/>
      <c r="H9" s="223" t="e">
        <f t="shared" ref="H9:H21" si="0">G9/(C9+E9)</f>
        <v>#DIV/0!</v>
      </c>
    </row>
    <row r="10" spans="1:9">
      <c r="A10" s="54">
        <v>3</v>
      </c>
      <c r="B10" s="125" t="s">
        <v>137</v>
      </c>
      <c r="C10" s="201"/>
      <c r="D10" s="202"/>
      <c r="E10" s="201"/>
      <c r="F10" s="201"/>
      <c r="G10" s="214"/>
      <c r="H10" s="223" t="e">
        <f t="shared" si="0"/>
        <v>#DIV/0!</v>
      </c>
    </row>
    <row r="11" spans="1:9">
      <c r="A11" s="54">
        <v>4</v>
      </c>
      <c r="B11" s="125" t="s">
        <v>138</v>
      </c>
      <c r="C11" s="201"/>
      <c r="D11" s="202"/>
      <c r="E11" s="201"/>
      <c r="F11" s="201"/>
      <c r="G11" s="214"/>
      <c r="H11" s="223" t="e">
        <f t="shared" si="0"/>
        <v>#DIV/0!</v>
      </c>
    </row>
    <row r="12" spans="1:9">
      <c r="A12" s="54">
        <v>5</v>
      </c>
      <c r="B12" s="125" t="s">
        <v>950</v>
      </c>
      <c r="C12" s="201"/>
      <c r="D12" s="202"/>
      <c r="E12" s="201"/>
      <c r="F12" s="201"/>
      <c r="G12" s="214"/>
      <c r="H12" s="223" t="e">
        <f t="shared" si="0"/>
        <v>#DIV/0!</v>
      </c>
    </row>
    <row r="13" spans="1:9">
      <c r="A13" s="54">
        <v>6</v>
      </c>
      <c r="B13" s="125" t="s">
        <v>139</v>
      </c>
      <c r="C13" s="201"/>
      <c r="D13" s="202"/>
      <c r="E13" s="201"/>
      <c r="F13" s="201"/>
      <c r="G13" s="214"/>
      <c r="H13" s="223" t="e">
        <f t="shared" si="0"/>
        <v>#DIV/0!</v>
      </c>
    </row>
    <row r="14" spans="1:9">
      <c r="A14" s="54">
        <v>7</v>
      </c>
      <c r="B14" s="125" t="s">
        <v>72</v>
      </c>
      <c r="C14" s="201"/>
      <c r="D14" s="202"/>
      <c r="E14" s="201"/>
      <c r="F14" s="202"/>
      <c r="G14" s="276"/>
      <c r="H14" s="223" t="e">
        <f>G14/(C14+E14)</f>
        <v>#DIV/0!</v>
      </c>
    </row>
    <row r="15" spans="1:9">
      <c r="A15" s="54">
        <v>8</v>
      </c>
      <c r="B15" s="125" t="s">
        <v>73</v>
      </c>
      <c r="C15" s="201"/>
      <c r="D15" s="202"/>
      <c r="E15" s="201"/>
      <c r="F15" s="202"/>
      <c r="G15" s="276"/>
      <c r="H15" s="223" t="e">
        <f t="shared" si="0"/>
        <v>#DIV/0!</v>
      </c>
    </row>
    <row r="16" spans="1:9">
      <c r="A16" s="54">
        <v>9</v>
      </c>
      <c r="B16" s="125" t="s">
        <v>951</v>
      </c>
      <c r="C16" s="201"/>
      <c r="D16" s="202"/>
      <c r="E16" s="201"/>
      <c r="F16" s="202"/>
      <c r="G16" s="276"/>
      <c r="H16" s="223" t="e">
        <f t="shared" si="0"/>
        <v>#DIV/0!</v>
      </c>
    </row>
    <row r="17" spans="1:8">
      <c r="A17" s="54">
        <v>10</v>
      </c>
      <c r="B17" s="125" t="s">
        <v>68</v>
      </c>
      <c r="C17" s="201"/>
      <c r="D17" s="202"/>
      <c r="E17" s="201"/>
      <c r="F17" s="202"/>
      <c r="G17" s="276"/>
      <c r="H17" s="223" t="e">
        <f t="shared" si="0"/>
        <v>#DIV/0!</v>
      </c>
    </row>
    <row r="18" spans="1:8">
      <c r="A18" s="54">
        <v>11</v>
      </c>
      <c r="B18" s="125" t="s">
        <v>69</v>
      </c>
      <c r="C18" s="201"/>
      <c r="D18" s="202"/>
      <c r="E18" s="201"/>
      <c r="F18" s="202"/>
      <c r="G18" s="276"/>
      <c r="H18" s="223" t="e">
        <f t="shared" si="0"/>
        <v>#DIV/0!</v>
      </c>
    </row>
    <row r="19" spans="1:8">
      <c r="A19" s="54">
        <v>12</v>
      </c>
      <c r="B19" s="125" t="s">
        <v>70</v>
      </c>
      <c r="C19" s="201"/>
      <c r="D19" s="202"/>
      <c r="E19" s="201"/>
      <c r="F19" s="202"/>
      <c r="G19" s="276"/>
      <c r="H19" s="223" t="e">
        <f t="shared" si="0"/>
        <v>#DIV/0!</v>
      </c>
    </row>
    <row r="20" spans="1:8">
      <c r="A20" s="54">
        <v>13</v>
      </c>
      <c r="B20" s="125" t="s">
        <v>71</v>
      </c>
      <c r="C20" s="201"/>
      <c r="D20" s="202"/>
      <c r="E20" s="201"/>
      <c r="F20" s="202"/>
      <c r="G20" s="276"/>
      <c r="H20" s="223" t="e">
        <f t="shared" si="0"/>
        <v>#DIV/0!</v>
      </c>
    </row>
    <row r="21" spans="1:8">
      <c r="A21" s="54">
        <v>14</v>
      </c>
      <c r="B21" s="125" t="s">
        <v>156</v>
      </c>
      <c r="C21" s="201"/>
      <c r="D21" s="202"/>
      <c r="E21" s="201"/>
      <c r="F21" s="202"/>
      <c r="G21" s="276"/>
      <c r="H21" s="223" t="e">
        <f t="shared" si="0"/>
        <v>#DIV/0!</v>
      </c>
    </row>
    <row r="22" spans="1:8" ht="13.5" thickBot="1">
      <c r="A22" s="106"/>
      <c r="B22" s="112" t="s">
        <v>67</v>
      </c>
      <c r="C22" s="194">
        <v>0</v>
      </c>
      <c r="D22" s="194">
        <f>SUM(D8:D21)</f>
        <v>0</v>
      </c>
      <c r="E22" s="194">
        <f>SUM(E8:E21)</f>
        <v>0</v>
      </c>
      <c r="F22" s="194">
        <f>SUM(F8:F21)</f>
        <v>0</v>
      </c>
      <c r="G22" s="194">
        <f>SUM(G8:G21)</f>
        <v>0</v>
      </c>
      <c r="H22" s="224" t="e">
        <f>G22/(C22+E22)</f>
        <v>#DIV/0!</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B2" sqref="B2"/>
    </sheetView>
  </sheetViews>
  <sheetFormatPr defaultColWidth="9.1796875" defaultRowHeight="13"/>
  <cols>
    <col min="1" max="1" width="10.54296875" style="260" bestFit="1" customWidth="1"/>
    <col min="2" max="2" width="104.1796875" style="260" customWidth="1"/>
    <col min="3" max="11" width="12.7265625" style="260" customWidth="1"/>
    <col min="12" max="16384" width="9.1796875" style="260"/>
  </cols>
  <sheetData>
    <row r="1" spans="1:11">
      <c r="A1" s="260" t="s">
        <v>109</v>
      </c>
      <c r="B1" s="260">
        <f>Info!C2</f>
        <v>0</v>
      </c>
    </row>
    <row r="2" spans="1:11">
      <c r="A2" s="260" t="s">
        <v>110</v>
      </c>
      <c r="B2" s="396">
        <f>'1. key ratios'!B2</f>
        <v>45016</v>
      </c>
      <c r="C2" s="261"/>
      <c r="D2" s="261"/>
    </row>
    <row r="3" spans="1:11">
      <c r="B3" s="261"/>
      <c r="C3" s="261"/>
      <c r="D3" s="261"/>
    </row>
    <row r="4" spans="1:11" ht="13.5" thickBot="1">
      <c r="A4" s="260" t="s">
        <v>354</v>
      </c>
      <c r="B4" s="218" t="s">
        <v>353</v>
      </c>
      <c r="C4" s="261"/>
      <c r="D4" s="261"/>
    </row>
    <row r="5" spans="1:11" ht="30" customHeight="1">
      <c r="A5" s="794"/>
      <c r="B5" s="795"/>
      <c r="C5" s="792" t="s">
        <v>386</v>
      </c>
      <c r="D5" s="792"/>
      <c r="E5" s="792"/>
      <c r="F5" s="792" t="s">
        <v>387</v>
      </c>
      <c r="G5" s="792"/>
      <c r="H5" s="792"/>
      <c r="I5" s="792" t="s">
        <v>388</v>
      </c>
      <c r="J5" s="792"/>
      <c r="K5" s="793"/>
    </row>
    <row r="6" spans="1:11">
      <c r="A6" s="258"/>
      <c r="B6" s="259"/>
      <c r="C6" s="262" t="s">
        <v>27</v>
      </c>
      <c r="D6" s="262" t="s">
        <v>91</v>
      </c>
      <c r="E6" s="262" t="s">
        <v>67</v>
      </c>
      <c r="F6" s="262" t="s">
        <v>27</v>
      </c>
      <c r="G6" s="262" t="s">
        <v>91</v>
      </c>
      <c r="H6" s="262" t="s">
        <v>67</v>
      </c>
      <c r="I6" s="262" t="s">
        <v>27</v>
      </c>
      <c r="J6" s="262" t="s">
        <v>91</v>
      </c>
      <c r="K6" s="264" t="s">
        <v>67</v>
      </c>
    </row>
    <row r="7" spans="1:11">
      <c r="A7" s="265" t="s">
        <v>324</v>
      </c>
      <c r="B7" s="257"/>
      <c r="C7" s="257"/>
      <c r="D7" s="257"/>
      <c r="E7" s="257"/>
      <c r="F7" s="257"/>
      <c r="G7" s="257"/>
      <c r="H7" s="257"/>
      <c r="I7" s="257"/>
      <c r="J7" s="257"/>
      <c r="K7" s="266"/>
    </row>
    <row r="8" spans="1:11">
      <c r="A8" s="256">
        <v>1</v>
      </c>
      <c r="B8" s="232" t="s">
        <v>324</v>
      </c>
      <c r="C8" s="230"/>
      <c r="D8" s="230"/>
      <c r="E8" s="230"/>
      <c r="F8" s="233"/>
      <c r="G8" s="233"/>
      <c r="H8" s="233"/>
      <c r="I8" s="233"/>
      <c r="J8" s="233"/>
      <c r="K8" s="243"/>
    </row>
    <row r="9" spans="1:11">
      <c r="A9" s="265" t="s">
        <v>325</v>
      </c>
      <c r="B9" s="257"/>
      <c r="C9" s="257"/>
      <c r="D9" s="257"/>
      <c r="E9" s="257"/>
      <c r="F9" s="257"/>
      <c r="G9" s="257"/>
      <c r="H9" s="257"/>
      <c r="I9" s="257"/>
      <c r="J9" s="257"/>
      <c r="K9" s="266"/>
    </row>
    <row r="10" spans="1:11">
      <c r="A10" s="267">
        <v>2</v>
      </c>
      <c r="B10" s="234" t="s">
        <v>326</v>
      </c>
      <c r="C10" s="234"/>
      <c r="D10" s="235"/>
      <c r="E10" s="235"/>
      <c r="F10" s="235"/>
      <c r="G10" s="235"/>
      <c r="H10" s="235"/>
      <c r="I10" s="235"/>
      <c r="J10" s="235"/>
      <c r="K10" s="268"/>
    </row>
    <row r="11" spans="1:11">
      <c r="A11" s="267">
        <v>3</v>
      </c>
      <c r="B11" s="234" t="s">
        <v>327</v>
      </c>
      <c r="C11" s="234"/>
      <c r="D11" s="235"/>
      <c r="E11" s="235"/>
      <c r="F11" s="235"/>
      <c r="G11" s="235"/>
      <c r="H11" s="235"/>
      <c r="I11" s="235"/>
      <c r="J11" s="235"/>
      <c r="K11" s="268"/>
    </row>
    <row r="12" spans="1:11">
      <c r="A12" s="267">
        <v>4</v>
      </c>
      <c r="B12" s="234" t="s">
        <v>328</v>
      </c>
      <c r="C12" s="234"/>
      <c r="D12" s="235"/>
      <c r="E12" s="235"/>
      <c r="F12" s="235"/>
      <c r="G12" s="235"/>
      <c r="H12" s="235"/>
      <c r="I12" s="235"/>
      <c r="J12" s="235"/>
      <c r="K12" s="268"/>
    </row>
    <row r="13" spans="1:11">
      <c r="A13" s="267">
        <v>5</v>
      </c>
      <c r="B13" s="234" t="s">
        <v>329</v>
      </c>
      <c r="C13" s="234"/>
      <c r="D13" s="235"/>
      <c r="E13" s="235"/>
      <c r="F13" s="235"/>
      <c r="G13" s="235"/>
      <c r="H13" s="235"/>
      <c r="I13" s="235"/>
      <c r="J13" s="235"/>
      <c r="K13" s="268"/>
    </row>
    <row r="14" spans="1:11">
      <c r="A14" s="267">
        <v>6</v>
      </c>
      <c r="B14" s="234" t="s">
        <v>344</v>
      </c>
      <c r="C14" s="234"/>
      <c r="D14" s="235"/>
      <c r="E14" s="235"/>
      <c r="F14" s="235"/>
      <c r="G14" s="235"/>
      <c r="H14" s="235"/>
      <c r="I14" s="235"/>
      <c r="J14" s="235"/>
      <c r="K14" s="268"/>
    </row>
    <row r="15" spans="1:11">
      <c r="A15" s="267">
        <v>7</v>
      </c>
      <c r="B15" s="234" t="s">
        <v>331</v>
      </c>
      <c r="C15" s="234"/>
      <c r="D15" s="235"/>
      <c r="E15" s="235"/>
      <c r="F15" s="235"/>
      <c r="G15" s="235"/>
      <c r="H15" s="235"/>
      <c r="I15" s="235"/>
      <c r="J15" s="235"/>
      <c r="K15" s="268"/>
    </row>
    <row r="16" spans="1:11">
      <c r="A16" s="267">
        <v>8</v>
      </c>
      <c r="B16" s="236" t="s">
        <v>332</v>
      </c>
      <c r="C16" s="234"/>
      <c r="D16" s="235"/>
      <c r="E16" s="235"/>
      <c r="F16" s="235"/>
      <c r="G16" s="235"/>
      <c r="H16" s="235"/>
      <c r="I16" s="235"/>
      <c r="J16" s="235"/>
      <c r="K16" s="268"/>
    </row>
    <row r="17" spans="1:11">
      <c r="A17" s="265" t="s">
        <v>333</v>
      </c>
      <c r="B17" s="257"/>
      <c r="C17" s="257"/>
      <c r="D17" s="257"/>
      <c r="E17" s="257"/>
      <c r="F17" s="257"/>
      <c r="G17" s="257"/>
      <c r="H17" s="257"/>
      <c r="I17" s="257"/>
      <c r="J17" s="257"/>
      <c r="K17" s="266"/>
    </row>
    <row r="18" spans="1:11">
      <c r="A18" s="267">
        <v>9</v>
      </c>
      <c r="B18" s="234" t="s">
        <v>334</v>
      </c>
      <c r="C18" s="234"/>
      <c r="D18" s="235"/>
      <c r="E18" s="235"/>
      <c r="F18" s="235"/>
      <c r="G18" s="235"/>
      <c r="H18" s="235"/>
      <c r="I18" s="235"/>
      <c r="J18" s="235"/>
      <c r="K18" s="268"/>
    </row>
    <row r="19" spans="1:11">
      <c r="A19" s="267">
        <v>10</v>
      </c>
      <c r="B19" s="234" t="s">
        <v>335</v>
      </c>
      <c r="C19" s="234"/>
      <c r="D19" s="235"/>
      <c r="E19" s="235"/>
      <c r="F19" s="235"/>
      <c r="G19" s="235"/>
      <c r="H19" s="235"/>
      <c r="I19" s="235"/>
      <c r="J19" s="235"/>
      <c r="K19" s="268"/>
    </row>
    <row r="20" spans="1:11">
      <c r="A20" s="267">
        <v>11</v>
      </c>
      <c r="B20" s="234" t="s">
        <v>336</v>
      </c>
      <c r="C20" s="234"/>
      <c r="D20" s="235"/>
      <c r="E20" s="235"/>
      <c r="F20" s="235"/>
      <c r="G20" s="235"/>
      <c r="H20" s="235"/>
      <c r="I20" s="235"/>
      <c r="J20" s="235"/>
      <c r="K20" s="268"/>
    </row>
    <row r="21" spans="1:11" ht="13.5" thickBot="1">
      <c r="A21" s="160">
        <v>12</v>
      </c>
      <c r="B21" s="269" t="s">
        <v>337</v>
      </c>
      <c r="C21" s="270"/>
      <c r="D21" s="271"/>
      <c r="E21" s="270"/>
      <c r="F21" s="271"/>
      <c r="G21" s="271"/>
      <c r="H21" s="271"/>
      <c r="I21" s="271"/>
      <c r="J21" s="271"/>
      <c r="K21" s="272"/>
    </row>
    <row r="22" spans="1:11" ht="38.25" customHeight="1" thickBot="1">
      <c r="A22" s="254"/>
      <c r="B22" s="255"/>
      <c r="C22" s="255"/>
      <c r="D22" s="255"/>
      <c r="E22" s="255"/>
      <c r="F22" s="791" t="s">
        <v>338</v>
      </c>
      <c r="G22" s="792"/>
      <c r="H22" s="792"/>
      <c r="I22" s="791" t="s">
        <v>339</v>
      </c>
      <c r="J22" s="792"/>
      <c r="K22" s="793"/>
    </row>
    <row r="23" spans="1:11">
      <c r="A23" s="244">
        <v>13</v>
      </c>
      <c r="B23" s="237" t="s">
        <v>324</v>
      </c>
      <c r="C23" s="253"/>
      <c r="D23" s="253"/>
      <c r="E23" s="253"/>
      <c r="F23" s="238"/>
      <c r="G23" s="238"/>
      <c r="H23" s="238"/>
      <c r="I23" s="238"/>
      <c r="J23" s="238"/>
      <c r="K23" s="245"/>
    </row>
    <row r="24" spans="1:11" ht="13.5" thickBot="1">
      <c r="A24" s="246">
        <v>14</v>
      </c>
      <c r="B24" s="239" t="s">
        <v>340</v>
      </c>
      <c r="C24" s="273"/>
      <c r="D24" s="251"/>
      <c r="E24" s="252"/>
      <c r="F24" s="240"/>
      <c r="G24" s="240"/>
      <c r="H24" s="240"/>
      <c r="I24" s="240"/>
      <c r="J24" s="240"/>
      <c r="K24" s="247"/>
    </row>
    <row r="25" spans="1:11" ht="13.5" thickBot="1">
      <c r="A25" s="248">
        <v>15</v>
      </c>
      <c r="B25" s="241" t="s">
        <v>341</v>
      </c>
      <c r="C25" s="250"/>
      <c r="D25" s="250"/>
      <c r="E25" s="250"/>
      <c r="F25" s="242"/>
      <c r="G25" s="242"/>
      <c r="H25" s="242"/>
      <c r="I25" s="242"/>
      <c r="J25" s="242"/>
      <c r="K25" s="249"/>
    </row>
    <row r="28" spans="1:11" ht="39">
      <c r="B28" s="23" t="s">
        <v>385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sheetView>
  </sheetViews>
  <sheetFormatPr defaultColWidth="9.1796875" defaultRowHeight="13.5"/>
  <cols>
    <col min="1" max="1" width="10.54296875" style="39" bestFit="1" customWidth="1"/>
    <col min="2" max="2" width="95" style="39" customWidth="1"/>
    <col min="3" max="3" width="12.54296875" style="39" bestFit="1" customWidth="1"/>
    <col min="4" max="4" width="10" style="39" bestFit="1" customWidth="1"/>
    <col min="5" max="5" width="18.26953125" style="39" bestFit="1" customWidth="1"/>
    <col min="6" max="13" width="10.7265625" style="39" customWidth="1"/>
    <col min="14" max="14" width="31" style="39" bestFit="1" customWidth="1"/>
    <col min="15" max="16384" width="9.1796875" style="12"/>
  </cols>
  <sheetData>
    <row r="1" spans="1:14">
      <c r="A1" s="5" t="s">
        <v>109</v>
      </c>
      <c r="B1" s="39">
        <f>Info!C2</f>
        <v>0</v>
      </c>
    </row>
    <row r="2" spans="1:14" ht="14.25" customHeight="1">
      <c r="A2" s="39" t="s">
        <v>110</v>
      </c>
      <c r="B2" s="396">
        <f>'1. key ratios'!B2</f>
        <v>45016</v>
      </c>
    </row>
    <row r="3" spans="1:14" ht="14.25" customHeight="1"/>
    <row r="4" spans="1:14" ht="14" thickBot="1">
      <c r="A4" s="2" t="s">
        <v>264</v>
      </c>
      <c r="B4" s="56" t="s">
        <v>75</v>
      </c>
    </row>
    <row r="5" spans="1:14" s="25" customFormat="1" ht="13">
      <c r="A5" s="121"/>
      <c r="B5" s="122"/>
      <c r="C5" s="123" t="s">
        <v>0</v>
      </c>
      <c r="D5" s="123" t="s">
        <v>1</v>
      </c>
      <c r="E5" s="123" t="s">
        <v>2</v>
      </c>
      <c r="F5" s="123" t="s">
        <v>3</v>
      </c>
      <c r="G5" s="123" t="s">
        <v>4</v>
      </c>
      <c r="H5" s="123" t="s">
        <v>6</v>
      </c>
      <c r="I5" s="123" t="s">
        <v>146</v>
      </c>
      <c r="J5" s="123" t="s">
        <v>147</v>
      </c>
      <c r="K5" s="123" t="s">
        <v>148</v>
      </c>
      <c r="L5" s="123" t="s">
        <v>149</v>
      </c>
      <c r="M5" s="123" t="s">
        <v>150</v>
      </c>
      <c r="N5" s="124" t="s">
        <v>151</v>
      </c>
    </row>
    <row r="6" spans="1:14" ht="40.5">
      <c r="A6" s="113"/>
      <c r="B6" s="68"/>
      <c r="C6" s="69" t="s">
        <v>85</v>
      </c>
      <c r="D6" s="70" t="s">
        <v>74</v>
      </c>
      <c r="E6" s="71" t="s">
        <v>84</v>
      </c>
      <c r="F6" s="72">
        <v>0</v>
      </c>
      <c r="G6" s="72">
        <v>0.2</v>
      </c>
      <c r="H6" s="72">
        <v>0.35</v>
      </c>
      <c r="I6" s="72">
        <v>0.5</v>
      </c>
      <c r="J6" s="72">
        <v>0.75</v>
      </c>
      <c r="K6" s="72">
        <v>1</v>
      </c>
      <c r="L6" s="72">
        <v>1.5</v>
      </c>
      <c r="M6" s="72">
        <v>2.5</v>
      </c>
      <c r="N6" s="114" t="s">
        <v>75</v>
      </c>
    </row>
    <row r="7" spans="1:14">
      <c r="A7" s="115">
        <v>1</v>
      </c>
      <c r="B7" s="73" t="s">
        <v>76</v>
      </c>
      <c r="C7" s="203">
        <f>SUM(C8:C13)</f>
        <v>0</v>
      </c>
      <c r="D7" s="68"/>
      <c r="E7" s="206">
        <f t="shared" ref="E7:M7" si="0">SUM(E8:E13)</f>
        <v>0</v>
      </c>
      <c r="F7" s="203">
        <f>SUM(F8:F13)</f>
        <v>0</v>
      </c>
      <c r="G7" s="203">
        <f t="shared" si="0"/>
        <v>0</v>
      </c>
      <c r="H7" s="203">
        <f t="shared" si="0"/>
        <v>0</v>
      </c>
      <c r="I7" s="203">
        <f t="shared" si="0"/>
        <v>0</v>
      </c>
      <c r="J7" s="203">
        <f t="shared" si="0"/>
        <v>0</v>
      </c>
      <c r="K7" s="203">
        <f t="shared" si="0"/>
        <v>0</v>
      </c>
      <c r="L7" s="203">
        <f t="shared" si="0"/>
        <v>0</v>
      </c>
      <c r="M7" s="203">
        <f t="shared" si="0"/>
        <v>0</v>
      </c>
      <c r="N7" s="116">
        <f>SUM(N8:N13)</f>
        <v>0</v>
      </c>
    </row>
    <row r="8" spans="1:14">
      <c r="A8" s="115">
        <v>1.1000000000000001</v>
      </c>
      <c r="B8" s="74" t="s">
        <v>77</v>
      </c>
      <c r="C8" s="204">
        <v>0</v>
      </c>
      <c r="D8" s="75">
        <v>0.02</v>
      </c>
      <c r="E8" s="206">
        <f>C8*D8</f>
        <v>0</v>
      </c>
      <c r="F8" s="204"/>
      <c r="G8" s="204"/>
      <c r="H8" s="204"/>
      <c r="I8" s="204"/>
      <c r="J8" s="204"/>
      <c r="K8" s="204"/>
      <c r="L8" s="204"/>
      <c r="M8" s="204"/>
      <c r="N8" s="116">
        <f>SUMPRODUCT($F$6:$M$6,F8:M8)</f>
        <v>0</v>
      </c>
    </row>
    <row r="9" spans="1:14">
      <c r="A9" s="115">
        <v>1.2</v>
      </c>
      <c r="B9" s="74" t="s">
        <v>78</v>
      </c>
      <c r="C9" s="204">
        <v>0</v>
      </c>
      <c r="D9" s="75">
        <v>0.05</v>
      </c>
      <c r="E9" s="206">
        <f>C9*D9</f>
        <v>0</v>
      </c>
      <c r="F9" s="204"/>
      <c r="G9" s="204"/>
      <c r="H9" s="204"/>
      <c r="I9" s="204"/>
      <c r="J9" s="204"/>
      <c r="K9" s="204"/>
      <c r="L9" s="204"/>
      <c r="M9" s="204"/>
      <c r="N9" s="116">
        <f t="shared" ref="N9:N12" si="1">SUMPRODUCT($F$6:$M$6,F9:M9)</f>
        <v>0</v>
      </c>
    </row>
    <row r="10" spans="1:14">
      <c r="A10" s="115">
        <v>1.3</v>
      </c>
      <c r="B10" s="74" t="s">
        <v>79</v>
      </c>
      <c r="C10" s="204">
        <v>0</v>
      </c>
      <c r="D10" s="75">
        <v>0.08</v>
      </c>
      <c r="E10" s="206">
        <f>C10*D10</f>
        <v>0</v>
      </c>
      <c r="F10" s="204"/>
      <c r="G10" s="204"/>
      <c r="H10" s="204"/>
      <c r="I10" s="204"/>
      <c r="J10" s="204"/>
      <c r="K10" s="204"/>
      <c r="L10" s="204"/>
      <c r="M10" s="204"/>
      <c r="N10" s="116">
        <f>SUMPRODUCT($F$6:$M$6,F10:M10)</f>
        <v>0</v>
      </c>
    </row>
    <row r="11" spans="1:14">
      <c r="A11" s="115">
        <v>1.4</v>
      </c>
      <c r="B11" s="74" t="s">
        <v>80</v>
      </c>
      <c r="C11" s="204">
        <v>0</v>
      </c>
      <c r="D11" s="75">
        <v>0.11</v>
      </c>
      <c r="E11" s="206">
        <f>C11*D11</f>
        <v>0</v>
      </c>
      <c r="F11" s="204"/>
      <c r="G11" s="204"/>
      <c r="H11" s="204"/>
      <c r="I11" s="204"/>
      <c r="J11" s="204"/>
      <c r="K11" s="204"/>
      <c r="L11" s="204"/>
      <c r="M11" s="204"/>
      <c r="N11" s="116">
        <f t="shared" si="1"/>
        <v>0</v>
      </c>
    </row>
    <row r="12" spans="1:14">
      <c r="A12" s="115">
        <v>1.5</v>
      </c>
      <c r="B12" s="74" t="s">
        <v>81</v>
      </c>
      <c r="C12" s="204">
        <v>0</v>
      </c>
      <c r="D12" s="75">
        <v>0.14000000000000001</v>
      </c>
      <c r="E12" s="206">
        <f>C12*D12</f>
        <v>0</v>
      </c>
      <c r="F12" s="204"/>
      <c r="G12" s="204"/>
      <c r="H12" s="204"/>
      <c r="I12" s="204"/>
      <c r="J12" s="204"/>
      <c r="K12" s="204"/>
      <c r="L12" s="204"/>
      <c r="M12" s="204"/>
      <c r="N12" s="116">
        <f t="shared" si="1"/>
        <v>0</v>
      </c>
    </row>
    <row r="13" spans="1:14">
      <c r="A13" s="115">
        <v>1.6</v>
      </c>
      <c r="B13" s="76" t="s">
        <v>82</v>
      </c>
      <c r="C13" s="204">
        <v>0</v>
      </c>
      <c r="D13" s="77"/>
      <c r="E13" s="204"/>
      <c r="F13" s="204"/>
      <c r="G13" s="204"/>
      <c r="H13" s="204"/>
      <c r="I13" s="204"/>
      <c r="J13" s="204"/>
      <c r="K13" s="204"/>
      <c r="L13" s="204"/>
      <c r="M13" s="204"/>
      <c r="N13" s="116">
        <f>SUMPRODUCT($F$6:$M$6,F13:M13)</f>
        <v>0</v>
      </c>
    </row>
    <row r="14" spans="1:14">
      <c r="A14" s="115">
        <v>2</v>
      </c>
      <c r="B14" s="78" t="s">
        <v>83</v>
      </c>
      <c r="C14" s="203">
        <f>SUM(C15:C20)</f>
        <v>0</v>
      </c>
      <c r="D14" s="68"/>
      <c r="E14" s="206">
        <f t="shared" ref="E14:M14" si="2">SUM(E15:E20)</f>
        <v>0</v>
      </c>
      <c r="F14" s="204">
        <f t="shared" si="2"/>
        <v>0</v>
      </c>
      <c r="G14" s="204">
        <f t="shared" si="2"/>
        <v>0</v>
      </c>
      <c r="H14" s="204">
        <f t="shared" si="2"/>
        <v>0</v>
      </c>
      <c r="I14" s="204">
        <f t="shared" si="2"/>
        <v>0</v>
      </c>
      <c r="J14" s="204">
        <f t="shared" si="2"/>
        <v>0</v>
      </c>
      <c r="K14" s="204">
        <f t="shared" si="2"/>
        <v>0</v>
      </c>
      <c r="L14" s="204">
        <f t="shared" si="2"/>
        <v>0</v>
      </c>
      <c r="M14" s="204">
        <f t="shared" si="2"/>
        <v>0</v>
      </c>
      <c r="N14" s="116">
        <f>SUM(N15:N20)</f>
        <v>0</v>
      </c>
    </row>
    <row r="15" spans="1:14">
      <c r="A15" s="115">
        <v>2.1</v>
      </c>
      <c r="B15" s="76" t="s">
        <v>77</v>
      </c>
      <c r="C15" s="204"/>
      <c r="D15" s="75">
        <v>5.0000000000000001E-3</v>
      </c>
      <c r="E15" s="206">
        <f>C15*D15</f>
        <v>0</v>
      </c>
      <c r="F15" s="204"/>
      <c r="G15" s="204"/>
      <c r="H15" s="204"/>
      <c r="I15" s="204"/>
      <c r="J15" s="204"/>
      <c r="K15" s="204"/>
      <c r="L15" s="204"/>
      <c r="M15" s="204"/>
      <c r="N15" s="116">
        <f>SUMPRODUCT($F$6:$M$6,F15:M15)</f>
        <v>0</v>
      </c>
    </row>
    <row r="16" spans="1:14">
      <c r="A16" s="115">
        <v>2.2000000000000002</v>
      </c>
      <c r="B16" s="76" t="s">
        <v>78</v>
      </c>
      <c r="C16" s="204"/>
      <c r="D16" s="75">
        <v>0.01</v>
      </c>
      <c r="E16" s="206">
        <f>C16*D16</f>
        <v>0</v>
      </c>
      <c r="F16" s="204"/>
      <c r="G16" s="204"/>
      <c r="H16" s="204"/>
      <c r="I16" s="204"/>
      <c r="J16" s="204"/>
      <c r="K16" s="204"/>
      <c r="L16" s="204"/>
      <c r="M16" s="204"/>
      <c r="N16" s="116">
        <f t="shared" ref="N16:N20" si="3">SUMPRODUCT($F$6:$M$6,F16:M16)</f>
        <v>0</v>
      </c>
    </row>
    <row r="17" spans="1:14">
      <c r="A17" s="115">
        <v>2.2999999999999998</v>
      </c>
      <c r="B17" s="76" t="s">
        <v>79</v>
      </c>
      <c r="C17" s="204"/>
      <c r="D17" s="75">
        <v>0.02</v>
      </c>
      <c r="E17" s="206">
        <f>C17*D17</f>
        <v>0</v>
      </c>
      <c r="F17" s="204"/>
      <c r="G17" s="204"/>
      <c r="H17" s="204"/>
      <c r="I17" s="204"/>
      <c r="J17" s="204"/>
      <c r="K17" s="204"/>
      <c r="L17" s="204"/>
      <c r="M17" s="204"/>
      <c r="N17" s="116">
        <f t="shared" si="3"/>
        <v>0</v>
      </c>
    </row>
    <row r="18" spans="1:14">
      <c r="A18" s="115">
        <v>2.4</v>
      </c>
      <c r="B18" s="76" t="s">
        <v>80</v>
      </c>
      <c r="C18" s="204"/>
      <c r="D18" s="75">
        <v>0.03</v>
      </c>
      <c r="E18" s="206">
        <f>C18*D18</f>
        <v>0</v>
      </c>
      <c r="F18" s="204"/>
      <c r="G18" s="204"/>
      <c r="H18" s="204"/>
      <c r="I18" s="204"/>
      <c r="J18" s="204"/>
      <c r="K18" s="204"/>
      <c r="L18" s="204"/>
      <c r="M18" s="204"/>
      <c r="N18" s="116">
        <f t="shared" si="3"/>
        <v>0</v>
      </c>
    </row>
    <row r="19" spans="1:14">
      <c r="A19" s="115">
        <v>2.5</v>
      </c>
      <c r="B19" s="76" t="s">
        <v>81</v>
      </c>
      <c r="C19" s="204"/>
      <c r="D19" s="75">
        <v>0.04</v>
      </c>
      <c r="E19" s="206">
        <f>C19*D19</f>
        <v>0</v>
      </c>
      <c r="F19" s="204"/>
      <c r="G19" s="204"/>
      <c r="H19" s="204"/>
      <c r="I19" s="204"/>
      <c r="J19" s="204"/>
      <c r="K19" s="204"/>
      <c r="L19" s="204"/>
      <c r="M19" s="204"/>
      <c r="N19" s="116">
        <f t="shared" si="3"/>
        <v>0</v>
      </c>
    </row>
    <row r="20" spans="1:14">
      <c r="A20" s="115">
        <v>2.6</v>
      </c>
      <c r="B20" s="76" t="s">
        <v>82</v>
      </c>
      <c r="C20" s="204"/>
      <c r="D20" s="77"/>
      <c r="E20" s="207"/>
      <c r="F20" s="204"/>
      <c r="G20" s="204"/>
      <c r="H20" s="204"/>
      <c r="I20" s="204"/>
      <c r="J20" s="204"/>
      <c r="K20" s="204"/>
      <c r="L20" s="204"/>
      <c r="M20" s="204"/>
      <c r="N20" s="116">
        <f t="shared" si="3"/>
        <v>0</v>
      </c>
    </row>
    <row r="21" spans="1:14" ht="14" thickBot="1">
      <c r="A21" s="117">
        <v>3</v>
      </c>
      <c r="B21" s="118" t="s">
        <v>67</v>
      </c>
      <c r="C21" s="205">
        <f>C14+C7</f>
        <v>0</v>
      </c>
      <c r="D21" s="119"/>
      <c r="E21" s="208">
        <f>E14+E7</f>
        <v>0</v>
      </c>
      <c r="F21" s="209">
        <f>F7+F14</f>
        <v>0</v>
      </c>
      <c r="G21" s="209">
        <f t="shared" ref="G21:L21" si="4">G7+G14</f>
        <v>0</v>
      </c>
      <c r="H21" s="209">
        <f t="shared" si="4"/>
        <v>0</v>
      </c>
      <c r="I21" s="209">
        <f t="shared" si="4"/>
        <v>0</v>
      </c>
      <c r="J21" s="209">
        <f t="shared" si="4"/>
        <v>0</v>
      </c>
      <c r="K21" s="209">
        <f t="shared" si="4"/>
        <v>0</v>
      </c>
      <c r="L21" s="209">
        <f t="shared" si="4"/>
        <v>0</v>
      </c>
      <c r="M21" s="209">
        <f>M7+M14</f>
        <v>0</v>
      </c>
      <c r="N21" s="120">
        <f>N14+N7</f>
        <v>0</v>
      </c>
    </row>
    <row r="22" spans="1:14">
      <c r="E22" s="210"/>
      <c r="F22" s="210"/>
      <c r="G22" s="210"/>
      <c r="H22" s="210"/>
      <c r="I22" s="210"/>
      <c r="J22" s="210"/>
      <c r="K22" s="210"/>
      <c r="L22" s="210"/>
      <c r="M22" s="210"/>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35" workbookViewId="0">
      <selection activeCell="C36" sqref="C36"/>
    </sheetView>
  </sheetViews>
  <sheetFormatPr defaultRowHeight="14.5"/>
  <cols>
    <col min="1" max="1" width="11.453125" customWidth="1"/>
    <col min="2" max="2" width="76.81640625" style="4" customWidth="1"/>
    <col min="3" max="3" width="22.81640625" customWidth="1"/>
  </cols>
  <sheetData>
    <row r="1" spans="1:3">
      <c r="A1" s="260" t="s">
        <v>109</v>
      </c>
      <c r="B1">
        <f>Info!C2</f>
        <v>0</v>
      </c>
    </row>
    <row r="2" spans="1:3">
      <c r="A2" s="260" t="s">
        <v>110</v>
      </c>
      <c r="B2" s="396">
        <f>'1. key ratios'!B2</f>
        <v>45016</v>
      </c>
    </row>
    <row r="3" spans="1:3">
      <c r="A3" s="260"/>
      <c r="B3"/>
    </row>
    <row r="4" spans="1:3">
      <c r="A4" s="260" t="s">
        <v>430</v>
      </c>
      <c r="B4" t="s">
        <v>389</v>
      </c>
    </row>
    <row r="5" spans="1:3">
      <c r="A5" s="318"/>
      <c r="B5" s="318" t="s">
        <v>390</v>
      </c>
      <c r="C5" s="330"/>
    </row>
    <row r="6" spans="1:3">
      <c r="A6" s="319">
        <v>1</v>
      </c>
      <c r="B6" s="331" t="s">
        <v>442</v>
      </c>
      <c r="C6" s="332"/>
    </row>
    <row r="7" spans="1:3">
      <c r="A7" s="319">
        <v>2</v>
      </c>
      <c r="B7" s="331" t="s">
        <v>391</v>
      </c>
      <c r="C7" s="332"/>
    </row>
    <row r="8" spans="1:3">
      <c r="A8" s="320">
        <v>3</v>
      </c>
      <c r="B8" s="333" t="s">
        <v>392</v>
      </c>
      <c r="C8" s="334">
        <f>C6+C7</f>
        <v>0</v>
      </c>
    </row>
    <row r="9" spans="1:3">
      <c r="A9" s="321"/>
      <c r="B9" s="321" t="s">
        <v>393</v>
      </c>
      <c r="C9" s="335"/>
    </row>
    <row r="10" spans="1:3">
      <c r="A10" s="322">
        <v>4</v>
      </c>
      <c r="B10" s="336" t="s">
        <v>394</v>
      </c>
      <c r="C10" s="332"/>
    </row>
    <row r="11" spans="1:3">
      <c r="A11" s="322">
        <v>5</v>
      </c>
      <c r="B11" s="337" t="s">
        <v>395</v>
      </c>
      <c r="C11" s="332"/>
    </row>
    <row r="12" spans="1:3">
      <c r="A12" s="322" t="s">
        <v>396</v>
      </c>
      <c r="B12" s="331" t="s">
        <v>397</v>
      </c>
      <c r="C12" s="334">
        <f>'15. CCR'!E21</f>
        <v>0</v>
      </c>
    </row>
    <row r="13" spans="1:3">
      <c r="A13" s="323">
        <v>6</v>
      </c>
      <c r="B13" s="338" t="s">
        <v>398</v>
      </c>
      <c r="C13" s="332"/>
    </row>
    <row r="14" spans="1:3">
      <c r="A14" s="323">
        <v>7</v>
      </c>
      <c r="B14" s="339" t="s">
        <v>399</v>
      </c>
      <c r="C14" s="332"/>
    </row>
    <row r="15" spans="1:3">
      <c r="A15" s="324">
        <v>8</v>
      </c>
      <c r="B15" s="331" t="s">
        <v>400</v>
      </c>
      <c r="C15" s="332"/>
    </row>
    <row r="16" spans="1:3" ht="23">
      <c r="A16" s="323">
        <v>9</v>
      </c>
      <c r="B16" s="339" t="s">
        <v>401</v>
      </c>
      <c r="C16" s="332"/>
    </row>
    <row r="17" spans="1:3">
      <c r="A17" s="323">
        <v>10</v>
      </c>
      <c r="B17" s="339" t="s">
        <v>402</v>
      </c>
      <c r="C17" s="332"/>
    </row>
    <row r="18" spans="1:3">
      <c r="A18" s="325">
        <v>11</v>
      </c>
      <c r="B18" s="340" t="s">
        <v>403</v>
      </c>
      <c r="C18" s="334">
        <f>SUM(C10:C17)</f>
        <v>0</v>
      </c>
    </row>
    <row r="19" spans="1:3">
      <c r="A19" s="321"/>
      <c r="B19" s="321" t="s">
        <v>404</v>
      </c>
      <c r="C19" s="341"/>
    </row>
    <row r="20" spans="1:3">
      <c r="A20" s="323">
        <v>12</v>
      </c>
      <c r="B20" s="336" t="s">
        <v>405</v>
      </c>
      <c r="C20" s="332"/>
    </row>
    <row r="21" spans="1:3">
      <c r="A21" s="323">
        <v>13</v>
      </c>
      <c r="B21" s="336" t="s">
        <v>406</v>
      </c>
      <c r="C21" s="332"/>
    </row>
    <row r="22" spans="1:3">
      <c r="A22" s="323">
        <v>14</v>
      </c>
      <c r="B22" s="336" t="s">
        <v>407</v>
      </c>
      <c r="C22" s="332"/>
    </row>
    <row r="23" spans="1:3" ht="23">
      <c r="A23" s="323" t="s">
        <v>408</v>
      </c>
      <c r="B23" s="336" t="s">
        <v>409</v>
      </c>
      <c r="C23" s="332"/>
    </row>
    <row r="24" spans="1:3">
      <c r="A24" s="323">
        <v>15</v>
      </c>
      <c r="B24" s="336" t="s">
        <v>410</v>
      </c>
      <c r="C24" s="332"/>
    </row>
    <row r="25" spans="1:3">
      <c r="A25" s="323" t="s">
        <v>411</v>
      </c>
      <c r="B25" s="331" t="s">
        <v>412</v>
      </c>
      <c r="C25" s="332"/>
    </row>
    <row r="26" spans="1:3">
      <c r="A26" s="325">
        <v>16</v>
      </c>
      <c r="B26" s="340" t="s">
        <v>413</v>
      </c>
      <c r="C26" s="334">
        <f>SUM(C20:C25)</f>
        <v>0</v>
      </c>
    </row>
    <row r="27" spans="1:3">
      <c r="A27" s="321"/>
      <c r="B27" s="321" t="s">
        <v>414</v>
      </c>
      <c r="C27" s="335"/>
    </row>
    <row r="28" spans="1:3">
      <c r="A28" s="322">
        <v>17</v>
      </c>
      <c r="B28" s="331" t="s">
        <v>415</v>
      </c>
      <c r="C28" s="332"/>
    </row>
    <row r="29" spans="1:3">
      <c r="A29" s="322">
        <v>18</v>
      </c>
      <c r="B29" s="331" t="s">
        <v>416</v>
      </c>
      <c r="C29" s="332"/>
    </row>
    <row r="30" spans="1:3">
      <c r="A30" s="325">
        <v>19</v>
      </c>
      <c r="B30" s="340" t="s">
        <v>417</v>
      </c>
      <c r="C30" s="334">
        <f>C28+C29</f>
        <v>0</v>
      </c>
    </row>
    <row r="31" spans="1:3">
      <c r="A31" s="326"/>
      <c r="B31" s="321" t="s">
        <v>418</v>
      </c>
      <c r="C31" s="335"/>
    </row>
    <row r="32" spans="1:3">
      <c r="A32" s="322" t="s">
        <v>419</v>
      </c>
      <c r="B32" s="336" t="s">
        <v>420</v>
      </c>
      <c r="C32" s="342"/>
    </row>
    <row r="33" spans="1:3">
      <c r="A33" s="322" t="s">
        <v>421</v>
      </c>
      <c r="B33" s="337" t="s">
        <v>422</v>
      </c>
      <c r="C33" s="342"/>
    </row>
    <row r="34" spans="1:3">
      <c r="A34" s="321"/>
      <c r="B34" s="321" t="s">
        <v>423</v>
      </c>
      <c r="C34" s="335"/>
    </row>
    <row r="35" spans="1:3">
      <c r="A35" s="325">
        <v>20</v>
      </c>
      <c r="B35" s="340" t="s">
        <v>87</v>
      </c>
      <c r="C35" s="334">
        <f>'1. key ratios'!C9</f>
        <v>0</v>
      </c>
    </row>
    <row r="36" spans="1:3">
      <c r="A36" s="325">
        <v>21</v>
      </c>
      <c r="B36" s="340" t="s">
        <v>424</v>
      </c>
      <c r="C36" s="334">
        <f>C8+C18+C26+C30</f>
        <v>0</v>
      </c>
    </row>
    <row r="37" spans="1:3">
      <c r="A37" s="327"/>
      <c r="B37" s="327" t="s">
        <v>389</v>
      </c>
      <c r="C37" s="335"/>
    </row>
    <row r="38" spans="1:3">
      <c r="A38" s="325">
        <v>22</v>
      </c>
      <c r="B38" s="340" t="s">
        <v>389</v>
      </c>
      <c r="C38" s="334">
        <f>IFERROR(C35/C36,0)</f>
        <v>0</v>
      </c>
    </row>
    <row r="39" spans="1:3">
      <c r="A39" s="327"/>
      <c r="B39" s="327" t="s">
        <v>425</v>
      </c>
      <c r="C39" s="335"/>
    </row>
    <row r="40" spans="1:3">
      <c r="A40" s="328" t="s">
        <v>426</v>
      </c>
      <c r="B40" s="336" t="s">
        <v>427</v>
      </c>
      <c r="C40" s="342"/>
    </row>
    <row r="41" spans="1:3">
      <c r="A41" s="329" t="s">
        <v>428</v>
      </c>
      <c r="B41" s="337" t="s">
        <v>429</v>
      </c>
      <c r="C41" s="342"/>
    </row>
    <row r="43" spans="1:3">
      <c r="B43" s="356" t="s">
        <v>443</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7" activePane="bottomRight" state="frozen"/>
      <selection pane="topRight" activeCell="C1" sqref="C1"/>
      <selection pane="bottomLeft" activeCell="A7" sqref="A7"/>
      <selection pane="bottomRight" activeCell="B2" sqref="B2"/>
    </sheetView>
  </sheetViews>
  <sheetFormatPr defaultRowHeight="14.5"/>
  <cols>
    <col min="1" max="1" width="9.90625" style="260" bestFit="1" customWidth="1"/>
    <col min="2" max="2" width="82.6328125" style="23" customWidth="1"/>
    <col min="3" max="7" width="17.54296875" style="260" customWidth="1"/>
  </cols>
  <sheetData>
    <row r="1" spans="1:7">
      <c r="A1" s="260" t="s">
        <v>109</v>
      </c>
      <c r="B1" s="260">
        <f>Info!C2</f>
        <v>0</v>
      </c>
    </row>
    <row r="2" spans="1:7">
      <c r="A2" s="260" t="s">
        <v>110</v>
      </c>
      <c r="B2" s="396">
        <f>'1. key ratios'!B2</f>
        <v>45016</v>
      </c>
    </row>
    <row r="3" spans="1:7">
      <c r="B3" s="396"/>
    </row>
    <row r="4" spans="1:7" ht="15" thickBot="1">
      <c r="A4" s="260" t="s">
        <v>490</v>
      </c>
      <c r="B4" s="400" t="s">
        <v>455</v>
      </c>
    </row>
    <row r="5" spans="1:7">
      <c r="A5" s="401"/>
      <c r="B5" s="402"/>
      <c r="C5" s="796" t="s">
        <v>456</v>
      </c>
      <c r="D5" s="796"/>
      <c r="E5" s="796"/>
      <c r="F5" s="796"/>
      <c r="G5" s="797" t="s">
        <v>457</v>
      </c>
    </row>
    <row r="6" spans="1:7">
      <c r="A6" s="403"/>
      <c r="B6" s="404"/>
      <c r="C6" s="405" t="s">
        <v>458</v>
      </c>
      <c r="D6" s="406" t="s">
        <v>459</v>
      </c>
      <c r="E6" s="406" t="s">
        <v>460</v>
      </c>
      <c r="F6" s="406" t="s">
        <v>461</v>
      </c>
      <c r="G6" s="798"/>
    </row>
    <row r="7" spans="1:7">
      <c r="A7" s="407"/>
      <c r="B7" s="408" t="s">
        <v>462</v>
      </c>
      <c r="C7" s="409"/>
      <c r="D7" s="409"/>
      <c r="E7" s="409"/>
      <c r="F7" s="409"/>
      <c r="G7" s="410"/>
    </row>
    <row r="8" spans="1:7">
      <c r="A8" s="411">
        <v>1</v>
      </c>
      <c r="B8" s="412" t="s">
        <v>463</v>
      </c>
      <c r="C8" s="413">
        <f>SUM(C9:C10)</f>
        <v>0</v>
      </c>
      <c r="D8" s="413">
        <f>SUM(D9:D10)</f>
        <v>0</v>
      </c>
      <c r="E8" s="413">
        <f>SUM(E9:E10)</f>
        <v>0</v>
      </c>
      <c r="F8" s="413">
        <f>SUM(F9:F10)</f>
        <v>0</v>
      </c>
      <c r="G8" s="414">
        <f>SUM(G9:G10)</f>
        <v>0</v>
      </c>
    </row>
    <row r="9" spans="1:7">
      <c r="A9" s="411">
        <v>2</v>
      </c>
      <c r="B9" s="415" t="s">
        <v>86</v>
      </c>
      <c r="C9" s="413"/>
      <c r="D9" s="413"/>
      <c r="E9" s="413"/>
      <c r="F9" s="413"/>
      <c r="G9" s="414"/>
    </row>
    <row r="10" spans="1:7">
      <c r="A10" s="411">
        <v>3</v>
      </c>
      <c r="B10" s="415" t="s">
        <v>464</v>
      </c>
      <c r="C10" s="416"/>
      <c r="D10" s="416"/>
      <c r="E10" s="416"/>
      <c r="F10" s="413"/>
      <c r="G10" s="414"/>
    </row>
    <row r="11" spans="1:7" ht="26.5">
      <c r="A11" s="411">
        <v>4</v>
      </c>
      <c r="B11" s="412" t="s">
        <v>465</v>
      </c>
      <c r="C11" s="413">
        <f t="shared" ref="C11:F11" si="0">SUM(C12:C13)</f>
        <v>0</v>
      </c>
      <c r="D11" s="413">
        <f t="shared" si="0"/>
        <v>0</v>
      </c>
      <c r="E11" s="413">
        <f t="shared" si="0"/>
        <v>0</v>
      </c>
      <c r="F11" s="413">
        <f t="shared" si="0"/>
        <v>0</v>
      </c>
      <c r="G11" s="414">
        <f>SUM(G12:G13)</f>
        <v>0</v>
      </c>
    </row>
    <row r="12" spans="1:7">
      <c r="A12" s="411">
        <v>5</v>
      </c>
      <c r="B12" s="415" t="s">
        <v>466</v>
      </c>
      <c r="C12" s="413"/>
      <c r="D12" s="417"/>
      <c r="E12" s="413"/>
      <c r="F12" s="413"/>
      <c r="G12" s="414"/>
    </row>
    <row r="13" spans="1:7">
      <c r="A13" s="411">
        <v>6</v>
      </c>
      <c r="B13" s="415" t="s">
        <v>467</v>
      </c>
      <c r="C13" s="413"/>
      <c r="D13" s="417"/>
      <c r="E13" s="413"/>
      <c r="F13" s="413"/>
      <c r="G13" s="414"/>
    </row>
    <row r="14" spans="1:7">
      <c r="A14" s="411">
        <v>7</v>
      </c>
      <c r="B14" s="412" t="s">
        <v>468</v>
      </c>
      <c r="C14" s="413">
        <f t="shared" ref="C14:F14" si="1">SUM(C15:C16)</f>
        <v>0</v>
      </c>
      <c r="D14" s="413">
        <f t="shared" si="1"/>
        <v>0</v>
      </c>
      <c r="E14" s="413">
        <f t="shared" si="1"/>
        <v>0</v>
      </c>
      <c r="F14" s="413">
        <f t="shared" si="1"/>
        <v>0</v>
      </c>
      <c r="G14" s="414">
        <f>SUM(G15:G16)</f>
        <v>0</v>
      </c>
    </row>
    <row r="15" spans="1:7" ht="52.5">
      <c r="A15" s="411">
        <v>8</v>
      </c>
      <c r="B15" s="415" t="s">
        <v>469</v>
      </c>
      <c r="C15" s="413"/>
      <c r="D15" s="417"/>
      <c r="E15" s="413"/>
      <c r="F15" s="413"/>
      <c r="G15" s="414"/>
    </row>
    <row r="16" spans="1:7" ht="26.5">
      <c r="A16" s="411">
        <v>9</v>
      </c>
      <c r="B16" s="415" t="s">
        <v>470</v>
      </c>
      <c r="C16" s="413"/>
      <c r="D16" s="417"/>
      <c r="E16" s="413"/>
      <c r="F16" s="413"/>
      <c r="G16" s="414"/>
    </row>
    <row r="17" spans="1:7">
      <c r="A17" s="411">
        <v>10</v>
      </c>
      <c r="B17" s="412" t="s">
        <v>471</v>
      </c>
      <c r="C17" s="413"/>
      <c r="D17" s="417"/>
      <c r="E17" s="413"/>
      <c r="F17" s="413"/>
      <c r="G17" s="414"/>
    </row>
    <row r="18" spans="1:7">
      <c r="A18" s="411">
        <v>11</v>
      </c>
      <c r="B18" s="412" t="s">
        <v>90</v>
      </c>
      <c r="C18" s="413">
        <f>SUM(C19:C20)</f>
        <v>0</v>
      </c>
      <c r="D18" s="417">
        <f t="shared" ref="D18:G18" si="2">SUM(D19:D20)</f>
        <v>0</v>
      </c>
      <c r="E18" s="413">
        <f t="shared" si="2"/>
        <v>0</v>
      </c>
      <c r="F18" s="413">
        <f t="shared" si="2"/>
        <v>0</v>
      </c>
      <c r="G18" s="414">
        <f t="shared" si="2"/>
        <v>0</v>
      </c>
    </row>
    <row r="19" spans="1:7">
      <c r="A19" s="411">
        <v>12</v>
      </c>
      <c r="B19" s="415" t="s">
        <v>472</v>
      </c>
      <c r="C19" s="416"/>
      <c r="D19" s="417"/>
      <c r="E19" s="413"/>
      <c r="F19" s="413"/>
      <c r="G19" s="414"/>
    </row>
    <row r="20" spans="1:7" ht="26.5">
      <c r="A20" s="411">
        <v>13</v>
      </c>
      <c r="B20" s="415" t="s">
        <v>473</v>
      </c>
      <c r="C20" s="413"/>
      <c r="D20" s="413"/>
      <c r="E20" s="413"/>
      <c r="F20" s="413"/>
      <c r="G20" s="414"/>
    </row>
    <row r="21" spans="1:7">
      <c r="A21" s="418">
        <v>14</v>
      </c>
      <c r="B21" s="419" t="s">
        <v>474</v>
      </c>
      <c r="C21" s="416"/>
      <c r="D21" s="416"/>
      <c r="E21" s="416"/>
      <c r="F21" s="416"/>
      <c r="G21" s="420">
        <f>SUM(G8,G11,G14,G17,G18)</f>
        <v>0</v>
      </c>
    </row>
    <row r="22" spans="1:7">
      <c r="A22" s="421"/>
      <c r="B22" s="441" t="s">
        <v>475</v>
      </c>
      <c r="C22" s="422"/>
      <c r="D22" s="423"/>
      <c r="E22" s="422"/>
      <c r="F22" s="422"/>
      <c r="G22" s="424"/>
    </row>
    <row r="23" spans="1:7">
      <c r="A23" s="411">
        <v>15</v>
      </c>
      <c r="B23" s="412" t="s">
        <v>324</v>
      </c>
      <c r="C23" s="425"/>
      <c r="D23" s="426"/>
      <c r="E23" s="425"/>
      <c r="F23" s="425"/>
      <c r="G23" s="414"/>
    </row>
    <row r="24" spans="1:7">
      <c r="A24" s="411">
        <v>16</v>
      </c>
      <c r="B24" s="412" t="s">
        <v>476</v>
      </c>
      <c r="C24" s="413">
        <f>SUM(C25:C27,C29,C31)</f>
        <v>0</v>
      </c>
      <c r="D24" s="417">
        <f t="shared" ref="D24:G24" si="3">SUM(D25:D27,D29,D31)</f>
        <v>0</v>
      </c>
      <c r="E24" s="413">
        <f t="shared" si="3"/>
        <v>0</v>
      </c>
      <c r="F24" s="413">
        <f t="shared" si="3"/>
        <v>0</v>
      </c>
      <c r="G24" s="414">
        <f t="shared" si="3"/>
        <v>0</v>
      </c>
    </row>
    <row r="25" spans="1:7" ht="26.5">
      <c r="A25" s="411">
        <v>17</v>
      </c>
      <c r="B25" s="415" t="s">
        <v>477</v>
      </c>
      <c r="C25" s="413"/>
      <c r="D25" s="417"/>
      <c r="E25" s="413"/>
      <c r="F25" s="413"/>
      <c r="G25" s="414"/>
    </row>
    <row r="26" spans="1:7" ht="26.5">
      <c r="A26" s="411">
        <v>18</v>
      </c>
      <c r="B26" s="415" t="s">
        <v>478</v>
      </c>
      <c r="C26" s="413"/>
      <c r="D26" s="417"/>
      <c r="E26" s="413"/>
      <c r="F26" s="413"/>
      <c r="G26" s="414"/>
    </row>
    <row r="27" spans="1:7">
      <c r="A27" s="411">
        <v>19</v>
      </c>
      <c r="B27" s="415" t="s">
        <v>479</v>
      </c>
      <c r="C27" s="413"/>
      <c r="D27" s="417"/>
      <c r="E27" s="413"/>
      <c r="F27" s="413"/>
      <c r="G27" s="414"/>
    </row>
    <row r="28" spans="1:7">
      <c r="A28" s="411">
        <v>20</v>
      </c>
      <c r="B28" s="427" t="s">
        <v>480</v>
      </c>
      <c r="C28" s="413"/>
      <c r="D28" s="417"/>
      <c r="E28" s="413"/>
      <c r="F28" s="413"/>
      <c r="G28" s="414"/>
    </row>
    <row r="29" spans="1:7">
      <c r="A29" s="411">
        <v>21</v>
      </c>
      <c r="B29" s="415" t="s">
        <v>481</v>
      </c>
      <c r="C29" s="413"/>
      <c r="D29" s="417"/>
      <c r="E29" s="413"/>
      <c r="F29" s="413"/>
      <c r="G29" s="414"/>
    </row>
    <row r="30" spans="1:7">
      <c r="A30" s="411">
        <v>22</v>
      </c>
      <c r="B30" s="427" t="s">
        <v>480</v>
      </c>
      <c r="C30" s="413"/>
      <c r="D30" s="417"/>
      <c r="E30" s="413"/>
      <c r="F30" s="413"/>
      <c r="G30" s="414"/>
    </row>
    <row r="31" spans="1:7">
      <c r="A31" s="411">
        <v>23</v>
      </c>
      <c r="B31" s="415" t="s">
        <v>482</v>
      </c>
      <c r="C31" s="413"/>
      <c r="D31" s="417"/>
      <c r="E31" s="413"/>
      <c r="F31" s="413"/>
      <c r="G31" s="414"/>
    </row>
    <row r="32" spans="1:7">
      <c r="A32" s="411">
        <v>24</v>
      </c>
      <c r="B32" s="412" t="s">
        <v>483</v>
      </c>
      <c r="C32" s="413"/>
      <c r="D32" s="417"/>
      <c r="E32" s="413"/>
      <c r="F32" s="413"/>
      <c r="G32" s="414"/>
    </row>
    <row r="33" spans="1:7">
      <c r="A33" s="411">
        <v>25</v>
      </c>
      <c r="B33" s="412" t="s">
        <v>100</v>
      </c>
      <c r="C33" s="413">
        <f>SUM(C34:C35)</f>
        <v>0</v>
      </c>
      <c r="D33" s="413">
        <f>SUM(D34:D35)</f>
        <v>0</v>
      </c>
      <c r="E33" s="413">
        <f>SUM(E34:E35)</f>
        <v>0</v>
      </c>
      <c r="F33" s="413">
        <f>SUM(F34:F35)</f>
        <v>0</v>
      </c>
      <c r="G33" s="414">
        <f>SUM(G34:G35)</f>
        <v>0</v>
      </c>
    </row>
    <row r="34" spans="1:7">
      <c r="A34" s="411">
        <v>26</v>
      </c>
      <c r="B34" s="415" t="s">
        <v>484</v>
      </c>
      <c r="C34" s="416"/>
      <c r="D34" s="417"/>
      <c r="E34" s="413"/>
      <c r="F34" s="413"/>
      <c r="G34" s="414"/>
    </row>
    <row r="35" spans="1:7">
      <c r="A35" s="411">
        <v>27</v>
      </c>
      <c r="B35" s="415" t="s">
        <v>485</v>
      </c>
      <c r="C35" s="413"/>
      <c r="D35" s="417"/>
      <c r="E35" s="413"/>
      <c r="F35" s="413"/>
      <c r="G35" s="414"/>
    </row>
    <row r="36" spans="1:7">
      <c r="A36" s="411">
        <v>28</v>
      </c>
      <c r="B36" s="412" t="s">
        <v>486</v>
      </c>
      <c r="C36" s="413"/>
      <c r="D36" s="417"/>
      <c r="E36" s="413"/>
      <c r="F36" s="413"/>
      <c r="G36" s="414"/>
    </row>
    <row r="37" spans="1:7">
      <c r="A37" s="418">
        <v>29</v>
      </c>
      <c r="B37" s="419" t="s">
        <v>487</v>
      </c>
      <c r="C37" s="416"/>
      <c r="D37" s="416"/>
      <c r="E37" s="416"/>
      <c r="F37" s="416"/>
      <c r="G37" s="420">
        <f>SUM(G23:G24,G32:G33,G36)</f>
        <v>0</v>
      </c>
    </row>
    <row r="38" spans="1:7">
      <c r="A38" s="407"/>
      <c r="B38" s="428"/>
      <c r="C38" s="429"/>
      <c r="D38" s="429"/>
      <c r="E38" s="429"/>
      <c r="F38" s="429"/>
      <c r="G38" s="430"/>
    </row>
    <row r="39" spans="1:7" ht="15" thickBot="1">
      <c r="A39" s="431">
        <v>30</v>
      </c>
      <c r="B39" s="432" t="s">
        <v>455</v>
      </c>
      <c r="C39" s="273"/>
      <c r="D39" s="251"/>
      <c r="E39" s="251"/>
      <c r="F39" s="433"/>
      <c r="G39" s="434">
        <f>IFERROR(G21/G37,0)</f>
        <v>0</v>
      </c>
    </row>
    <row r="42" spans="1:7" ht="39.5">
      <c r="B42" s="23" t="s">
        <v>488</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B11" sqref="B11:B17"/>
    </sheetView>
  </sheetViews>
  <sheetFormatPr defaultColWidth="9.1796875" defaultRowHeight="12"/>
  <cols>
    <col min="1" max="1" width="11.81640625" style="446" bestFit="1" customWidth="1"/>
    <col min="2" max="2" width="105.1796875" style="446" bestFit="1" customWidth="1"/>
    <col min="3" max="3" width="13.81640625" style="446" bestFit="1" customWidth="1"/>
    <col min="4" max="4" width="8.7265625" style="446" bestFit="1" customWidth="1"/>
    <col min="5" max="5" width="17.36328125" style="446" bestFit="1" customWidth="1"/>
    <col min="6" max="6" width="8.7265625" style="446" bestFit="1" customWidth="1"/>
    <col min="7" max="7" width="30.453125" style="446" customWidth="1"/>
    <col min="8" max="8" width="5.08984375" style="446" bestFit="1" customWidth="1"/>
    <col min="9" max="16384" width="9.1796875" style="446"/>
  </cols>
  <sheetData>
    <row r="1" spans="1:8" ht="13">
      <c r="A1" s="445" t="s">
        <v>109</v>
      </c>
      <c r="B1" s="355">
        <f>Info!C2</f>
        <v>0</v>
      </c>
    </row>
    <row r="2" spans="1:8">
      <c r="A2" s="447" t="s">
        <v>110</v>
      </c>
      <c r="B2" s="449">
        <f>'1. key ratios'!B2</f>
        <v>45016</v>
      </c>
    </row>
    <row r="3" spans="1:8">
      <c r="A3" s="448" t="s">
        <v>495</v>
      </c>
    </row>
    <row r="5" spans="1:8">
      <c r="A5" s="799" t="s">
        <v>496</v>
      </c>
      <c r="B5" s="800"/>
      <c r="C5" s="805" t="s">
        <v>497</v>
      </c>
      <c r="D5" s="806"/>
      <c r="E5" s="806"/>
      <c r="F5" s="806"/>
      <c r="G5" s="806"/>
      <c r="H5" s="807"/>
    </row>
    <row r="6" spans="1:8">
      <c r="A6" s="801"/>
      <c r="B6" s="802"/>
      <c r="C6" s="808"/>
      <c r="D6" s="809"/>
      <c r="E6" s="809"/>
      <c r="F6" s="809"/>
      <c r="G6" s="809"/>
      <c r="H6" s="810"/>
    </row>
    <row r="7" spans="1:8">
      <c r="A7" s="803"/>
      <c r="B7" s="804"/>
      <c r="C7" s="576" t="s">
        <v>498</v>
      </c>
      <c r="D7" s="576" t="s">
        <v>499</v>
      </c>
      <c r="E7" s="576" t="s">
        <v>500</v>
      </c>
      <c r="F7" s="576" t="s">
        <v>501</v>
      </c>
      <c r="G7" s="577" t="s">
        <v>681</v>
      </c>
      <c r="H7" s="576" t="s">
        <v>67</v>
      </c>
    </row>
    <row r="8" spans="1:8">
      <c r="A8" s="572">
        <v>1</v>
      </c>
      <c r="B8" s="571" t="s">
        <v>135</v>
      </c>
      <c r="C8" s="569"/>
      <c r="D8" s="569"/>
      <c r="E8" s="569"/>
      <c r="F8" s="569"/>
      <c r="G8" s="569"/>
      <c r="H8" s="569">
        <f t="shared" ref="H8:H20" si="0">SUM(C8:G8)</f>
        <v>0</v>
      </c>
    </row>
    <row r="9" spans="1:8">
      <c r="A9" s="572">
        <v>2</v>
      </c>
      <c r="B9" s="571" t="s">
        <v>136</v>
      </c>
      <c r="C9" s="569"/>
      <c r="D9" s="569"/>
      <c r="E9" s="569"/>
      <c r="F9" s="569"/>
      <c r="G9" s="569"/>
      <c r="H9" s="569">
        <f t="shared" si="0"/>
        <v>0</v>
      </c>
    </row>
    <row r="10" spans="1:8">
      <c r="A10" s="572">
        <v>3</v>
      </c>
      <c r="B10" s="571" t="s">
        <v>137</v>
      </c>
      <c r="C10" s="569"/>
      <c r="D10" s="569"/>
      <c r="E10" s="569"/>
      <c r="F10" s="569"/>
      <c r="G10" s="569"/>
      <c r="H10" s="569">
        <f t="shared" si="0"/>
        <v>0</v>
      </c>
    </row>
    <row r="11" spans="1:8">
      <c r="A11" s="572">
        <v>4</v>
      </c>
      <c r="B11" s="571" t="s">
        <v>138</v>
      </c>
      <c r="C11" s="569"/>
      <c r="D11" s="569"/>
      <c r="E11" s="569"/>
      <c r="F11" s="569"/>
      <c r="G11" s="569"/>
      <c r="H11" s="569">
        <f t="shared" si="0"/>
        <v>0</v>
      </c>
    </row>
    <row r="12" spans="1:8">
      <c r="A12" s="572">
        <v>5</v>
      </c>
      <c r="B12" s="571" t="s">
        <v>950</v>
      </c>
      <c r="C12" s="569"/>
      <c r="D12" s="569"/>
      <c r="E12" s="569"/>
      <c r="F12" s="569"/>
      <c r="G12" s="569"/>
      <c r="H12" s="569">
        <f t="shared" si="0"/>
        <v>0</v>
      </c>
    </row>
    <row r="13" spans="1:8">
      <c r="A13" s="572">
        <v>6</v>
      </c>
      <c r="B13" s="571" t="s">
        <v>139</v>
      </c>
      <c r="C13" s="569"/>
      <c r="D13" s="569"/>
      <c r="E13" s="569"/>
      <c r="F13" s="569"/>
      <c r="G13" s="569"/>
      <c r="H13" s="569">
        <f t="shared" si="0"/>
        <v>0</v>
      </c>
    </row>
    <row r="14" spans="1:8">
      <c r="A14" s="572">
        <v>7</v>
      </c>
      <c r="B14" s="571" t="s">
        <v>72</v>
      </c>
      <c r="C14" s="569"/>
      <c r="D14" s="569"/>
      <c r="E14" s="569"/>
      <c r="F14" s="569"/>
      <c r="G14" s="569"/>
      <c r="H14" s="569">
        <f t="shared" si="0"/>
        <v>0</v>
      </c>
    </row>
    <row r="15" spans="1:8">
      <c r="A15" s="572">
        <v>8</v>
      </c>
      <c r="B15" s="573" t="s">
        <v>73</v>
      </c>
      <c r="C15" s="569"/>
      <c r="D15" s="569"/>
      <c r="E15" s="569"/>
      <c r="F15" s="569"/>
      <c r="G15" s="569"/>
      <c r="H15" s="569">
        <f t="shared" si="0"/>
        <v>0</v>
      </c>
    </row>
    <row r="16" spans="1:8">
      <c r="A16" s="572">
        <v>9</v>
      </c>
      <c r="B16" s="571" t="s">
        <v>951</v>
      </c>
      <c r="C16" s="569"/>
      <c r="D16" s="569"/>
      <c r="E16" s="569"/>
      <c r="F16" s="569"/>
      <c r="G16" s="569"/>
      <c r="H16" s="569">
        <f t="shared" si="0"/>
        <v>0</v>
      </c>
    </row>
    <row r="17" spans="1:8">
      <c r="A17" s="572">
        <v>10</v>
      </c>
      <c r="B17" s="575" t="s">
        <v>516</v>
      </c>
      <c r="C17" s="569"/>
      <c r="D17" s="569"/>
      <c r="E17" s="569"/>
      <c r="F17" s="569"/>
      <c r="G17" s="569"/>
      <c r="H17" s="569">
        <f t="shared" si="0"/>
        <v>0</v>
      </c>
    </row>
    <row r="18" spans="1:8">
      <c r="A18" s="572">
        <v>11</v>
      </c>
      <c r="B18" s="571" t="s">
        <v>69</v>
      </c>
      <c r="C18" s="569"/>
      <c r="D18" s="569"/>
      <c r="E18" s="569"/>
      <c r="F18" s="569"/>
      <c r="G18" s="569"/>
      <c r="H18" s="569">
        <f t="shared" si="0"/>
        <v>0</v>
      </c>
    </row>
    <row r="19" spans="1:8">
      <c r="A19" s="572">
        <v>12</v>
      </c>
      <c r="B19" s="571" t="s">
        <v>70</v>
      </c>
      <c r="C19" s="569"/>
      <c r="D19" s="569"/>
      <c r="E19" s="569"/>
      <c r="F19" s="569"/>
      <c r="G19" s="569"/>
      <c r="H19" s="569">
        <f t="shared" si="0"/>
        <v>0</v>
      </c>
    </row>
    <row r="20" spans="1:8">
      <c r="A20" s="574">
        <v>13</v>
      </c>
      <c r="B20" s="573" t="s">
        <v>71</v>
      </c>
      <c r="C20" s="569"/>
      <c r="D20" s="569"/>
      <c r="E20" s="569"/>
      <c r="F20" s="569"/>
      <c r="G20" s="569"/>
      <c r="H20" s="569">
        <f t="shared" si="0"/>
        <v>0</v>
      </c>
    </row>
    <row r="21" spans="1:8">
      <c r="A21" s="572">
        <v>14</v>
      </c>
      <c r="B21" s="571" t="s">
        <v>502</v>
      </c>
      <c r="C21" s="569"/>
      <c r="D21" s="569"/>
      <c r="E21" s="569"/>
      <c r="F21" s="569"/>
      <c r="G21" s="569"/>
      <c r="H21" s="569">
        <f>SUM(C21:G21)</f>
        <v>0</v>
      </c>
    </row>
    <row r="22" spans="1:8">
      <c r="A22" s="570">
        <v>15</v>
      </c>
      <c r="B22" s="569" t="s">
        <v>67</v>
      </c>
      <c r="C22" s="569">
        <f>SUM(C18:C21)+SUM(C8:C16)</f>
        <v>0</v>
      </c>
      <c r="D22" s="569">
        <f t="shared" ref="D22:H22" si="1">SUM(D18:D21)+SUM(D8:D16)</f>
        <v>0</v>
      </c>
      <c r="E22" s="569">
        <f t="shared" si="1"/>
        <v>0</v>
      </c>
      <c r="F22" s="569">
        <f t="shared" si="1"/>
        <v>0</v>
      </c>
      <c r="G22" s="569">
        <f t="shared" si="1"/>
        <v>0</v>
      </c>
      <c r="H22" s="569">
        <f t="shared" si="1"/>
        <v>0</v>
      </c>
    </row>
    <row r="26" spans="1:8" ht="36">
      <c r="B26" s="466" t="s">
        <v>680</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showGridLines="0" zoomScaleNormal="100" workbookViewId="0">
      <selection activeCell="B10" sqref="B10:B16"/>
    </sheetView>
  </sheetViews>
  <sheetFormatPr defaultColWidth="9.1796875" defaultRowHeight="12"/>
  <cols>
    <col min="1" max="1" width="11.81640625" style="450" bestFit="1" customWidth="1"/>
    <col min="2" max="2" width="86.81640625" style="446" customWidth="1"/>
    <col min="3" max="4" width="31.54296875" style="446" customWidth="1"/>
    <col min="5" max="5" width="16.453125" style="452" bestFit="1" customWidth="1"/>
    <col min="6" max="6" width="14.26953125" style="452" bestFit="1" customWidth="1"/>
    <col min="7" max="7" width="20" style="446" bestFit="1" customWidth="1"/>
    <col min="8" max="8" width="25.1796875" style="446" bestFit="1" customWidth="1"/>
    <col min="9" max="16384" width="9.1796875" style="446"/>
  </cols>
  <sheetData>
    <row r="1" spans="1:8" ht="13">
      <c r="A1" s="445" t="s">
        <v>109</v>
      </c>
      <c r="B1" s="355">
        <f>Info!C2</f>
        <v>0</v>
      </c>
      <c r="C1" s="590"/>
      <c r="D1" s="590"/>
      <c r="E1" s="590"/>
      <c r="F1" s="590"/>
      <c r="G1" s="590"/>
      <c r="H1" s="590"/>
    </row>
    <row r="2" spans="1:8">
      <c r="A2" s="447" t="s">
        <v>110</v>
      </c>
      <c r="B2" s="449">
        <f>'1. key ratios'!B2</f>
        <v>45016</v>
      </c>
      <c r="C2" s="590"/>
      <c r="D2" s="590"/>
      <c r="E2" s="590"/>
      <c r="F2" s="590"/>
      <c r="G2" s="590"/>
      <c r="H2" s="590"/>
    </row>
    <row r="3" spans="1:8">
      <c r="A3" s="448" t="s">
        <v>503</v>
      </c>
      <c r="B3" s="590"/>
      <c r="C3" s="590"/>
      <c r="D3" s="590"/>
      <c r="E3" s="590"/>
      <c r="F3" s="590"/>
      <c r="G3" s="590"/>
      <c r="H3" s="590"/>
    </row>
    <row r="4" spans="1:8">
      <c r="A4" s="591"/>
      <c r="B4" s="590"/>
      <c r="C4" s="589" t="s">
        <v>504</v>
      </c>
      <c r="D4" s="589" t="s">
        <v>505</v>
      </c>
      <c r="E4" s="589" t="s">
        <v>506</v>
      </c>
      <c r="F4" s="589" t="s">
        <v>507</v>
      </c>
      <c r="G4" s="589" t="s">
        <v>508</v>
      </c>
      <c r="H4" s="589" t="s">
        <v>509</v>
      </c>
    </row>
    <row r="5" spans="1:8" ht="34" customHeight="1">
      <c r="A5" s="799" t="s">
        <v>869</v>
      </c>
      <c r="B5" s="800"/>
      <c r="C5" s="813" t="s">
        <v>598</v>
      </c>
      <c r="D5" s="813"/>
      <c r="E5" s="813" t="s">
        <v>868</v>
      </c>
      <c r="F5" s="811" t="s">
        <v>867</v>
      </c>
      <c r="G5" s="811" t="s">
        <v>513</v>
      </c>
      <c r="H5" s="587" t="s">
        <v>866</v>
      </c>
    </row>
    <row r="6" spans="1:8" ht="24">
      <c r="A6" s="803"/>
      <c r="B6" s="804"/>
      <c r="C6" s="588" t="s">
        <v>514</v>
      </c>
      <c r="D6" s="588" t="s">
        <v>515</v>
      </c>
      <c r="E6" s="813"/>
      <c r="F6" s="812"/>
      <c r="G6" s="812"/>
      <c r="H6" s="587" t="s">
        <v>865</v>
      </c>
    </row>
    <row r="7" spans="1:8">
      <c r="A7" s="585">
        <v>1</v>
      </c>
      <c r="B7" s="571" t="s">
        <v>135</v>
      </c>
      <c r="C7" s="579"/>
      <c r="D7" s="579"/>
      <c r="E7" s="580"/>
      <c r="F7" s="580"/>
      <c r="G7" s="579"/>
      <c r="H7" s="578">
        <f t="shared" ref="H7:H20" si="0">C7+D7-E7-F7</f>
        <v>0</v>
      </c>
    </row>
    <row r="8" spans="1:8" ht="14.5" customHeight="1">
      <c r="A8" s="585">
        <v>2</v>
      </c>
      <c r="B8" s="571" t="s">
        <v>136</v>
      </c>
      <c r="C8" s="579"/>
      <c r="D8" s="579"/>
      <c r="E8" s="580"/>
      <c r="F8" s="580"/>
      <c r="G8" s="579"/>
      <c r="H8" s="578">
        <f t="shared" si="0"/>
        <v>0</v>
      </c>
    </row>
    <row r="9" spans="1:8">
      <c r="A9" s="585">
        <v>3</v>
      </c>
      <c r="B9" s="571" t="s">
        <v>137</v>
      </c>
      <c r="C9" s="579"/>
      <c r="D9" s="579"/>
      <c r="E9" s="580"/>
      <c r="F9" s="580"/>
      <c r="G9" s="579"/>
      <c r="H9" s="578">
        <f t="shared" si="0"/>
        <v>0</v>
      </c>
    </row>
    <row r="10" spans="1:8">
      <c r="A10" s="585">
        <v>4</v>
      </c>
      <c r="B10" s="571" t="s">
        <v>138</v>
      </c>
      <c r="C10" s="579"/>
      <c r="D10" s="579"/>
      <c r="E10" s="580"/>
      <c r="F10" s="580"/>
      <c r="G10" s="579"/>
      <c r="H10" s="578">
        <f t="shared" si="0"/>
        <v>0</v>
      </c>
    </row>
    <row r="11" spans="1:8">
      <c r="A11" s="585">
        <v>5</v>
      </c>
      <c r="B11" s="571" t="s">
        <v>950</v>
      </c>
      <c r="C11" s="579"/>
      <c r="D11" s="579"/>
      <c r="E11" s="580"/>
      <c r="F11" s="580"/>
      <c r="G11" s="579"/>
      <c r="H11" s="578">
        <f t="shared" si="0"/>
        <v>0</v>
      </c>
    </row>
    <row r="12" spans="1:8">
      <c r="A12" s="585">
        <v>6</v>
      </c>
      <c r="B12" s="571" t="s">
        <v>139</v>
      </c>
      <c r="C12" s="579"/>
      <c r="D12" s="579"/>
      <c r="E12" s="580"/>
      <c r="F12" s="580"/>
      <c r="G12" s="579"/>
      <c r="H12" s="578">
        <f t="shared" si="0"/>
        <v>0</v>
      </c>
    </row>
    <row r="13" spans="1:8">
      <c r="A13" s="585">
        <v>7</v>
      </c>
      <c r="B13" s="571" t="s">
        <v>72</v>
      </c>
      <c r="C13" s="579"/>
      <c r="D13" s="579"/>
      <c r="E13" s="580"/>
      <c r="F13" s="580"/>
      <c r="G13" s="579"/>
      <c r="H13" s="578">
        <f t="shared" si="0"/>
        <v>0</v>
      </c>
    </row>
    <row r="14" spans="1:8">
      <c r="A14" s="585">
        <v>8</v>
      </c>
      <c r="B14" s="573" t="s">
        <v>73</v>
      </c>
      <c r="C14" s="579"/>
      <c r="D14" s="579"/>
      <c r="E14" s="580"/>
      <c r="F14" s="580"/>
      <c r="G14" s="579"/>
      <c r="H14" s="578">
        <f t="shared" si="0"/>
        <v>0</v>
      </c>
    </row>
    <row r="15" spans="1:8">
      <c r="A15" s="585">
        <v>9</v>
      </c>
      <c r="B15" s="571" t="s">
        <v>951</v>
      </c>
      <c r="C15" s="579"/>
      <c r="D15" s="579"/>
      <c r="E15" s="580"/>
      <c r="F15" s="580"/>
      <c r="G15" s="579"/>
      <c r="H15" s="578">
        <f t="shared" si="0"/>
        <v>0</v>
      </c>
    </row>
    <row r="16" spans="1:8">
      <c r="A16" s="585">
        <v>10</v>
      </c>
      <c r="B16" s="575" t="s">
        <v>516</v>
      </c>
      <c r="C16" s="579"/>
      <c r="D16" s="579"/>
      <c r="E16" s="580"/>
      <c r="F16" s="580"/>
      <c r="G16" s="579"/>
      <c r="H16" s="578">
        <f t="shared" si="0"/>
        <v>0</v>
      </c>
    </row>
    <row r="17" spans="1:8">
      <c r="A17" s="585">
        <v>11</v>
      </c>
      <c r="B17" s="571" t="s">
        <v>69</v>
      </c>
      <c r="C17" s="579"/>
      <c r="D17" s="579"/>
      <c r="E17" s="580"/>
      <c r="F17" s="580"/>
      <c r="G17" s="579"/>
      <c r="H17" s="578">
        <f t="shared" si="0"/>
        <v>0</v>
      </c>
    </row>
    <row r="18" spans="1:8">
      <c r="A18" s="585">
        <v>12</v>
      </c>
      <c r="B18" s="571" t="s">
        <v>70</v>
      </c>
      <c r="C18" s="579"/>
      <c r="D18" s="579"/>
      <c r="E18" s="580"/>
      <c r="F18" s="580"/>
      <c r="G18" s="579"/>
      <c r="H18" s="578">
        <f t="shared" si="0"/>
        <v>0</v>
      </c>
    </row>
    <row r="19" spans="1:8">
      <c r="A19" s="586">
        <v>13</v>
      </c>
      <c r="B19" s="573" t="s">
        <v>71</v>
      </c>
      <c r="C19" s="579"/>
      <c r="D19" s="579"/>
      <c r="E19" s="580"/>
      <c r="F19" s="580"/>
      <c r="G19" s="579"/>
      <c r="H19" s="578">
        <f t="shared" si="0"/>
        <v>0</v>
      </c>
    </row>
    <row r="20" spans="1:8">
      <c r="A20" s="585">
        <v>14</v>
      </c>
      <c r="B20" s="571" t="s">
        <v>502</v>
      </c>
      <c r="C20" s="579"/>
      <c r="D20" s="579"/>
      <c r="E20" s="580"/>
      <c r="F20" s="580"/>
      <c r="G20" s="579"/>
      <c r="H20" s="578">
        <f t="shared" si="0"/>
        <v>0</v>
      </c>
    </row>
    <row r="21" spans="1:8" s="451" customFormat="1">
      <c r="A21" s="584">
        <v>15</v>
      </c>
      <c r="B21" s="583" t="s">
        <v>67</v>
      </c>
      <c r="C21" s="583">
        <f t="shared" ref="C21:H21" si="1">SUM(C7:C15)+SUM(C17:C20)</f>
        <v>0</v>
      </c>
      <c r="D21" s="583">
        <f t="shared" si="1"/>
        <v>0</v>
      </c>
      <c r="E21" s="583">
        <f t="shared" si="1"/>
        <v>0</v>
      </c>
      <c r="F21" s="583">
        <f t="shared" si="1"/>
        <v>0</v>
      </c>
      <c r="G21" s="583">
        <f t="shared" si="1"/>
        <v>0</v>
      </c>
      <c r="H21" s="578">
        <f t="shared" si="1"/>
        <v>0</v>
      </c>
    </row>
    <row r="22" spans="1:8">
      <c r="A22" s="582">
        <v>16</v>
      </c>
      <c r="B22" s="581" t="s">
        <v>517</v>
      </c>
      <c r="C22" s="579"/>
      <c r="D22" s="579"/>
      <c r="E22" s="580"/>
      <c r="F22" s="580"/>
      <c r="G22" s="579"/>
      <c r="H22" s="578">
        <f>C22+D22-E22-F22</f>
        <v>0</v>
      </c>
    </row>
    <row r="23" spans="1:8">
      <c r="A23" s="582">
        <v>17</v>
      </c>
      <c r="B23" s="581" t="s">
        <v>518</v>
      </c>
      <c r="C23" s="579"/>
      <c r="D23" s="579"/>
      <c r="E23" s="580"/>
      <c r="F23" s="580"/>
      <c r="G23" s="579"/>
      <c r="H23" s="578">
        <f>C23+D23-E23-F23</f>
        <v>0</v>
      </c>
    </row>
    <row r="25" spans="1:8">
      <c r="E25" s="446"/>
      <c r="F25" s="446"/>
    </row>
    <row r="26" spans="1:8" ht="42.5" customHeight="1">
      <c r="B26" s="466" t="s">
        <v>680</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showGridLines="0" zoomScaleNormal="100" workbookViewId="0">
      <selection activeCell="B2" sqref="B2"/>
    </sheetView>
  </sheetViews>
  <sheetFormatPr defaultColWidth="9.1796875" defaultRowHeight="12"/>
  <cols>
    <col min="1" max="1" width="11" style="446" bestFit="1" customWidth="1"/>
    <col min="2" max="2" width="93.453125" style="446" customWidth="1"/>
    <col min="3" max="4" width="35" style="446" customWidth="1"/>
    <col min="5" max="7" width="22" style="446" customWidth="1"/>
    <col min="8" max="8" width="42.26953125" style="446" bestFit="1" customWidth="1"/>
    <col min="9" max="16384" width="9.1796875" style="446"/>
  </cols>
  <sheetData>
    <row r="1" spans="1:8" ht="13">
      <c r="A1" s="445" t="s">
        <v>109</v>
      </c>
      <c r="B1" s="355">
        <f>Info!C2</f>
        <v>0</v>
      </c>
      <c r="C1" s="590"/>
      <c r="D1" s="590"/>
      <c r="E1" s="590"/>
      <c r="F1" s="590"/>
      <c r="G1" s="590"/>
      <c r="H1" s="590"/>
    </row>
    <row r="2" spans="1:8">
      <c r="A2" s="447" t="s">
        <v>110</v>
      </c>
      <c r="B2" s="449">
        <f>'1. key ratios'!B2</f>
        <v>45016</v>
      </c>
      <c r="C2" s="590"/>
      <c r="D2" s="590"/>
      <c r="E2" s="590"/>
      <c r="F2" s="590"/>
      <c r="G2" s="590"/>
      <c r="H2" s="590"/>
    </row>
    <row r="3" spans="1:8">
      <c r="A3" s="448" t="s">
        <v>519</v>
      </c>
      <c r="B3" s="590"/>
      <c r="C3" s="590"/>
      <c r="D3" s="590"/>
      <c r="E3" s="590"/>
      <c r="F3" s="590"/>
      <c r="G3" s="590"/>
      <c r="H3" s="590"/>
    </row>
    <row r="4" spans="1:8">
      <c r="A4" s="590"/>
      <c r="B4" s="590"/>
      <c r="C4" s="589" t="s">
        <v>504</v>
      </c>
      <c r="D4" s="589" t="s">
        <v>505</v>
      </c>
      <c r="E4" s="589" t="s">
        <v>506</v>
      </c>
      <c r="F4" s="589" t="s">
        <v>507</v>
      </c>
      <c r="G4" s="589" t="s">
        <v>508</v>
      </c>
      <c r="H4" s="589" t="s">
        <v>509</v>
      </c>
    </row>
    <row r="5" spans="1:8" ht="41.5" customHeight="1">
      <c r="A5" s="799" t="s">
        <v>871</v>
      </c>
      <c r="B5" s="800"/>
      <c r="C5" s="814" t="s">
        <v>598</v>
      </c>
      <c r="D5" s="815"/>
      <c r="E5" s="811" t="s">
        <v>868</v>
      </c>
      <c r="F5" s="811" t="s">
        <v>867</v>
      </c>
      <c r="G5" s="811" t="s">
        <v>513</v>
      </c>
      <c r="H5" s="587" t="s">
        <v>866</v>
      </c>
    </row>
    <row r="6" spans="1:8" ht="24">
      <c r="A6" s="803"/>
      <c r="B6" s="804"/>
      <c r="C6" s="588" t="s">
        <v>514</v>
      </c>
      <c r="D6" s="588" t="s">
        <v>515</v>
      </c>
      <c r="E6" s="812"/>
      <c r="F6" s="812"/>
      <c r="G6" s="812"/>
      <c r="H6" s="587" t="s">
        <v>865</v>
      </c>
    </row>
    <row r="7" spans="1:8">
      <c r="A7" s="579">
        <v>1</v>
      </c>
      <c r="B7" s="594" t="s">
        <v>520</v>
      </c>
      <c r="C7" s="579"/>
      <c r="D7" s="579"/>
      <c r="E7" s="579"/>
      <c r="F7" s="579"/>
      <c r="G7" s="579"/>
      <c r="H7" s="578">
        <f t="shared" ref="H7:H34" si="0">C7+D7-E7-F7</f>
        <v>0</v>
      </c>
    </row>
    <row r="8" spans="1:8">
      <c r="A8" s="579">
        <v>2</v>
      </c>
      <c r="B8" s="594" t="s">
        <v>521</v>
      </c>
      <c r="C8" s="579"/>
      <c r="D8" s="579"/>
      <c r="E8" s="579"/>
      <c r="F8" s="579"/>
      <c r="G8" s="579"/>
      <c r="H8" s="578">
        <f t="shared" si="0"/>
        <v>0</v>
      </c>
    </row>
    <row r="9" spans="1:8">
      <c r="A9" s="579">
        <v>3</v>
      </c>
      <c r="B9" s="594" t="s">
        <v>870</v>
      </c>
      <c r="C9" s="579"/>
      <c r="D9" s="579"/>
      <c r="E9" s="579"/>
      <c r="F9" s="579"/>
      <c r="G9" s="579"/>
      <c r="H9" s="578">
        <f t="shared" si="0"/>
        <v>0</v>
      </c>
    </row>
    <row r="10" spans="1:8">
      <c r="A10" s="579">
        <v>4</v>
      </c>
      <c r="B10" s="594" t="s">
        <v>522</v>
      </c>
      <c r="C10" s="579"/>
      <c r="D10" s="579"/>
      <c r="E10" s="579"/>
      <c r="F10" s="579"/>
      <c r="G10" s="579"/>
      <c r="H10" s="578">
        <f t="shared" si="0"/>
        <v>0</v>
      </c>
    </row>
    <row r="11" spans="1:8">
      <c r="A11" s="579">
        <v>5</v>
      </c>
      <c r="B11" s="594" t="s">
        <v>523</v>
      </c>
      <c r="C11" s="579"/>
      <c r="D11" s="579"/>
      <c r="E11" s="579"/>
      <c r="F11" s="579"/>
      <c r="G11" s="579"/>
      <c r="H11" s="578">
        <f t="shared" si="0"/>
        <v>0</v>
      </c>
    </row>
    <row r="12" spans="1:8">
      <c r="A12" s="579">
        <v>6</v>
      </c>
      <c r="B12" s="594" t="s">
        <v>524</v>
      </c>
      <c r="C12" s="579"/>
      <c r="D12" s="579"/>
      <c r="E12" s="579"/>
      <c r="F12" s="579"/>
      <c r="G12" s="579"/>
      <c r="H12" s="578">
        <f t="shared" si="0"/>
        <v>0</v>
      </c>
    </row>
    <row r="13" spans="1:8">
      <c r="A13" s="579">
        <v>7</v>
      </c>
      <c r="B13" s="594" t="s">
        <v>525</v>
      </c>
      <c r="C13" s="579"/>
      <c r="D13" s="579"/>
      <c r="E13" s="579"/>
      <c r="F13" s="579"/>
      <c r="G13" s="579"/>
      <c r="H13" s="578">
        <f t="shared" si="0"/>
        <v>0</v>
      </c>
    </row>
    <row r="14" spans="1:8">
      <c r="A14" s="579">
        <v>8</v>
      </c>
      <c r="B14" s="594" t="s">
        <v>526</v>
      </c>
      <c r="C14" s="579"/>
      <c r="D14" s="579"/>
      <c r="E14" s="579"/>
      <c r="F14" s="579"/>
      <c r="G14" s="579"/>
      <c r="H14" s="578">
        <f t="shared" si="0"/>
        <v>0</v>
      </c>
    </row>
    <row r="15" spans="1:8">
      <c r="A15" s="579">
        <v>9</v>
      </c>
      <c r="B15" s="594" t="s">
        <v>527</v>
      </c>
      <c r="C15" s="579"/>
      <c r="D15" s="579"/>
      <c r="E15" s="579"/>
      <c r="F15" s="579"/>
      <c r="G15" s="579"/>
      <c r="H15" s="578">
        <f t="shared" si="0"/>
        <v>0</v>
      </c>
    </row>
    <row r="16" spans="1:8">
      <c r="A16" s="579">
        <v>10</v>
      </c>
      <c r="B16" s="594" t="s">
        <v>528</v>
      </c>
      <c r="C16" s="579"/>
      <c r="D16" s="579"/>
      <c r="E16" s="579"/>
      <c r="F16" s="579"/>
      <c r="G16" s="579"/>
      <c r="H16" s="578">
        <f t="shared" si="0"/>
        <v>0</v>
      </c>
    </row>
    <row r="17" spans="1:9">
      <c r="A17" s="579">
        <v>11</v>
      </c>
      <c r="B17" s="594" t="s">
        <v>529</v>
      </c>
      <c r="C17" s="579"/>
      <c r="D17" s="579"/>
      <c r="E17" s="579"/>
      <c r="F17" s="579"/>
      <c r="G17" s="579"/>
      <c r="H17" s="578">
        <f t="shared" si="0"/>
        <v>0</v>
      </c>
    </row>
    <row r="18" spans="1:9">
      <c r="A18" s="579">
        <v>12</v>
      </c>
      <c r="B18" s="594" t="s">
        <v>530</v>
      </c>
      <c r="C18" s="579"/>
      <c r="D18" s="579"/>
      <c r="E18" s="579"/>
      <c r="F18" s="579"/>
      <c r="G18" s="579"/>
      <c r="H18" s="578">
        <f t="shared" si="0"/>
        <v>0</v>
      </c>
    </row>
    <row r="19" spans="1:9">
      <c r="A19" s="579">
        <v>13</v>
      </c>
      <c r="B19" s="594" t="s">
        <v>531</v>
      </c>
      <c r="C19" s="579"/>
      <c r="D19" s="579"/>
      <c r="E19" s="579"/>
      <c r="F19" s="579"/>
      <c r="G19" s="579"/>
      <c r="H19" s="578">
        <f t="shared" si="0"/>
        <v>0</v>
      </c>
    </row>
    <row r="20" spans="1:9">
      <c r="A20" s="579">
        <v>14</v>
      </c>
      <c r="B20" s="594" t="s">
        <v>532</v>
      </c>
      <c r="C20" s="579"/>
      <c r="D20" s="579"/>
      <c r="E20" s="579"/>
      <c r="F20" s="579"/>
      <c r="G20" s="579"/>
      <c r="H20" s="578">
        <f t="shared" si="0"/>
        <v>0</v>
      </c>
    </row>
    <row r="21" spans="1:9">
      <c r="A21" s="579">
        <v>15</v>
      </c>
      <c r="B21" s="594" t="s">
        <v>533</v>
      </c>
      <c r="C21" s="579"/>
      <c r="D21" s="579"/>
      <c r="E21" s="579"/>
      <c r="F21" s="579"/>
      <c r="G21" s="579"/>
      <c r="H21" s="578">
        <f t="shared" si="0"/>
        <v>0</v>
      </c>
    </row>
    <row r="22" spans="1:9">
      <c r="A22" s="579">
        <v>16</v>
      </c>
      <c r="B22" s="594" t="s">
        <v>534</v>
      </c>
      <c r="C22" s="579"/>
      <c r="D22" s="579"/>
      <c r="E22" s="579"/>
      <c r="F22" s="579"/>
      <c r="G22" s="579"/>
      <c r="H22" s="578">
        <f t="shared" si="0"/>
        <v>0</v>
      </c>
    </row>
    <row r="23" spans="1:9">
      <c r="A23" s="579">
        <v>17</v>
      </c>
      <c r="B23" s="594" t="s">
        <v>535</v>
      </c>
      <c r="C23" s="579"/>
      <c r="D23" s="579"/>
      <c r="E23" s="579"/>
      <c r="F23" s="579"/>
      <c r="G23" s="579"/>
      <c r="H23" s="578">
        <f t="shared" si="0"/>
        <v>0</v>
      </c>
    </row>
    <row r="24" spans="1:9">
      <c r="A24" s="579">
        <v>18</v>
      </c>
      <c r="B24" s="594" t="s">
        <v>536</v>
      </c>
      <c r="C24" s="579"/>
      <c r="D24" s="579"/>
      <c r="E24" s="579"/>
      <c r="F24" s="579"/>
      <c r="G24" s="579"/>
      <c r="H24" s="578">
        <f t="shared" si="0"/>
        <v>0</v>
      </c>
    </row>
    <row r="25" spans="1:9">
      <c r="A25" s="579">
        <v>19</v>
      </c>
      <c r="B25" s="594" t="s">
        <v>537</v>
      </c>
      <c r="C25" s="579"/>
      <c r="D25" s="579"/>
      <c r="E25" s="579"/>
      <c r="F25" s="579"/>
      <c r="G25" s="579"/>
      <c r="H25" s="578">
        <f t="shared" si="0"/>
        <v>0</v>
      </c>
    </row>
    <row r="26" spans="1:9">
      <c r="A26" s="579">
        <v>20</v>
      </c>
      <c r="B26" s="594" t="s">
        <v>538</v>
      </c>
      <c r="C26" s="579"/>
      <c r="D26" s="579"/>
      <c r="E26" s="579"/>
      <c r="F26" s="579"/>
      <c r="G26" s="579"/>
      <c r="H26" s="578">
        <f t="shared" si="0"/>
        <v>0</v>
      </c>
      <c r="I26" s="453"/>
    </row>
    <row r="27" spans="1:9">
      <c r="A27" s="579">
        <v>21</v>
      </c>
      <c r="B27" s="594" t="s">
        <v>539</v>
      </c>
      <c r="C27" s="579"/>
      <c r="D27" s="579"/>
      <c r="E27" s="579"/>
      <c r="F27" s="579"/>
      <c r="G27" s="579"/>
      <c r="H27" s="578">
        <f t="shared" si="0"/>
        <v>0</v>
      </c>
      <c r="I27" s="453"/>
    </row>
    <row r="28" spans="1:9">
      <c r="A28" s="579">
        <v>22</v>
      </c>
      <c r="B28" s="594" t="s">
        <v>540</v>
      </c>
      <c r="C28" s="579"/>
      <c r="D28" s="579"/>
      <c r="E28" s="579"/>
      <c r="F28" s="579"/>
      <c r="G28" s="579"/>
      <c r="H28" s="578">
        <f t="shared" si="0"/>
        <v>0</v>
      </c>
      <c r="I28" s="453"/>
    </row>
    <row r="29" spans="1:9">
      <c r="A29" s="579">
        <v>23</v>
      </c>
      <c r="B29" s="594" t="s">
        <v>541</v>
      </c>
      <c r="C29" s="579"/>
      <c r="D29" s="579"/>
      <c r="E29" s="579"/>
      <c r="F29" s="579"/>
      <c r="G29" s="579"/>
      <c r="H29" s="578">
        <f t="shared" si="0"/>
        <v>0</v>
      </c>
      <c r="I29" s="453"/>
    </row>
    <row r="30" spans="1:9">
      <c r="A30" s="579">
        <v>24</v>
      </c>
      <c r="B30" s="594" t="s">
        <v>542</v>
      </c>
      <c r="C30" s="579"/>
      <c r="D30" s="579"/>
      <c r="E30" s="579"/>
      <c r="F30" s="579"/>
      <c r="G30" s="579"/>
      <c r="H30" s="578">
        <f t="shared" si="0"/>
        <v>0</v>
      </c>
      <c r="I30" s="453"/>
    </row>
    <row r="31" spans="1:9">
      <c r="A31" s="579">
        <v>25</v>
      </c>
      <c r="B31" s="594" t="s">
        <v>543</v>
      </c>
      <c r="C31" s="579"/>
      <c r="D31" s="579"/>
      <c r="E31" s="579"/>
      <c r="F31" s="579"/>
      <c r="G31" s="579"/>
      <c r="H31" s="578">
        <f t="shared" si="0"/>
        <v>0</v>
      </c>
      <c r="I31" s="453"/>
    </row>
    <row r="32" spans="1:9">
      <c r="A32" s="579">
        <v>26</v>
      </c>
      <c r="B32" s="594" t="s">
        <v>544</v>
      </c>
      <c r="C32" s="579"/>
      <c r="D32" s="579"/>
      <c r="E32" s="579"/>
      <c r="F32" s="579"/>
      <c r="G32" s="579"/>
      <c r="H32" s="578">
        <f t="shared" si="0"/>
        <v>0</v>
      </c>
      <c r="I32" s="453"/>
    </row>
    <row r="33" spans="1:9">
      <c r="A33" s="579">
        <v>27</v>
      </c>
      <c r="B33" s="580" t="s">
        <v>100</v>
      </c>
      <c r="C33" s="579"/>
      <c r="D33" s="579"/>
      <c r="E33" s="579"/>
      <c r="F33" s="579"/>
      <c r="G33" s="579"/>
      <c r="H33" s="578">
        <f t="shared" si="0"/>
        <v>0</v>
      </c>
      <c r="I33" s="453"/>
    </row>
    <row r="34" spans="1:9">
      <c r="A34" s="579">
        <v>28</v>
      </c>
      <c r="B34" s="593" t="s">
        <v>67</v>
      </c>
      <c r="C34" s="583">
        <f>SUM(C7:C33)</f>
        <v>0</v>
      </c>
      <c r="D34" s="583">
        <f>SUM(D7:D33)</f>
        <v>0</v>
      </c>
      <c r="E34" s="583">
        <f>SUM(E7:E33)</f>
        <v>0</v>
      </c>
      <c r="F34" s="583">
        <f>SUM(F7:F33)</f>
        <v>0</v>
      </c>
      <c r="G34" s="583">
        <f>SUM(G7:G33)</f>
        <v>0</v>
      </c>
      <c r="H34" s="578">
        <f t="shared" si="0"/>
        <v>0</v>
      </c>
      <c r="I34" s="453"/>
    </row>
    <row r="35" spans="1:9">
      <c r="A35" s="453"/>
      <c r="B35" s="453"/>
      <c r="C35" s="453"/>
      <c r="D35" s="453"/>
      <c r="E35" s="453"/>
      <c r="F35" s="453"/>
      <c r="G35" s="453"/>
      <c r="H35" s="453"/>
      <c r="I35" s="453"/>
    </row>
    <row r="36" spans="1:9">
      <c r="A36" s="453"/>
      <c r="B36" s="454"/>
      <c r="C36" s="453"/>
      <c r="D36" s="453"/>
      <c r="E36" s="453"/>
      <c r="F36" s="453"/>
      <c r="G36" s="453"/>
      <c r="H36" s="453"/>
      <c r="I36" s="453"/>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5"/>
  <sheetViews>
    <sheetView showGridLines="0" zoomScaleNormal="100" workbookViewId="0">
      <selection activeCell="D19" sqref="D19"/>
    </sheetView>
  </sheetViews>
  <sheetFormatPr defaultColWidth="9.1796875" defaultRowHeight="12"/>
  <cols>
    <col min="1" max="1" width="11.81640625" style="446" bestFit="1" customWidth="1"/>
    <col min="2" max="2" width="108" style="446" bestFit="1" customWidth="1"/>
    <col min="3" max="3" width="35.54296875" style="446" customWidth="1"/>
    <col min="4" max="4" width="38.453125" style="452" customWidth="1"/>
    <col min="5" max="16384" width="9.1796875" style="446"/>
  </cols>
  <sheetData>
    <row r="1" spans="1:4" ht="13">
      <c r="A1" s="445" t="s">
        <v>109</v>
      </c>
      <c r="B1" s="355">
        <f>Info!C2</f>
        <v>0</v>
      </c>
      <c r="D1" s="446"/>
    </row>
    <row r="2" spans="1:4">
      <c r="A2" s="447" t="s">
        <v>110</v>
      </c>
      <c r="B2" s="449">
        <f>'1. key ratios'!B2</f>
        <v>45016</v>
      </c>
      <c r="D2" s="446"/>
    </row>
    <row r="3" spans="1:4">
      <c r="A3" s="448" t="s">
        <v>545</v>
      </c>
      <c r="D3" s="446"/>
    </row>
    <row r="5" spans="1:4">
      <c r="A5" s="816" t="s">
        <v>882</v>
      </c>
      <c r="B5" s="816"/>
      <c r="C5" s="604" t="s">
        <v>564</v>
      </c>
      <c r="D5" s="604" t="s">
        <v>881</v>
      </c>
    </row>
    <row r="6" spans="1:4">
      <c r="A6" s="603">
        <v>1</v>
      </c>
      <c r="B6" s="596" t="s">
        <v>880</v>
      </c>
      <c r="C6" s="598"/>
      <c r="D6" s="598"/>
    </row>
    <row r="7" spans="1:4">
      <c r="A7" s="600">
        <v>2</v>
      </c>
      <c r="B7" s="596" t="s">
        <v>879</v>
      </c>
      <c r="C7" s="598">
        <f>SUM(C8:C9)</f>
        <v>0</v>
      </c>
      <c r="D7" s="598">
        <f>SUM(D8:D9)</f>
        <v>0</v>
      </c>
    </row>
    <row r="8" spans="1:4">
      <c r="A8" s="602">
        <v>2.1</v>
      </c>
      <c r="B8" s="601" t="s">
        <v>878</v>
      </c>
      <c r="C8" s="598"/>
      <c r="D8" s="598"/>
    </row>
    <row r="9" spans="1:4">
      <c r="A9" s="602">
        <v>2.2000000000000002</v>
      </c>
      <c r="B9" s="601" t="s">
        <v>877</v>
      </c>
      <c r="C9" s="598"/>
      <c r="D9" s="598"/>
    </row>
    <row r="10" spans="1:4">
      <c r="A10" s="603">
        <v>3</v>
      </c>
      <c r="B10" s="596" t="s">
        <v>876</v>
      </c>
      <c r="C10" s="598">
        <f>SUM(C11:C13)</f>
        <v>0</v>
      </c>
      <c r="D10" s="598">
        <f>SUM(D11:D13)</f>
        <v>0</v>
      </c>
    </row>
    <row r="11" spans="1:4">
      <c r="A11" s="602">
        <v>3.1</v>
      </c>
      <c r="B11" s="601" t="s">
        <v>546</v>
      </c>
      <c r="C11" s="598"/>
      <c r="D11" s="598"/>
    </row>
    <row r="12" spans="1:4">
      <c r="A12" s="602">
        <v>3.2</v>
      </c>
      <c r="B12" s="601" t="s">
        <v>875</v>
      </c>
      <c r="C12" s="598"/>
      <c r="D12" s="598"/>
    </row>
    <row r="13" spans="1:4">
      <c r="A13" s="602">
        <v>3.3</v>
      </c>
      <c r="B13" s="601" t="s">
        <v>874</v>
      </c>
      <c r="C13" s="598"/>
      <c r="D13" s="598"/>
    </row>
    <row r="14" spans="1:4">
      <c r="A14" s="600">
        <v>4</v>
      </c>
      <c r="B14" s="599" t="s">
        <v>873</v>
      </c>
      <c r="C14" s="598"/>
      <c r="D14" s="598"/>
    </row>
    <row r="15" spans="1:4">
      <c r="A15" s="597">
        <v>5</v>
      </c>
      <c r="B15" s="596" t="s">
        <v>872</v>
      </c>
      <c r="C15" s="595">
        <f>C6+C7-C10+C14</f>
        <v>0</v>
      </c>
      <c r="D15" s="595">
        <f>D6+D7-D10+D14</f>
        <v>0</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showGridLines="0" zoomScaleNormal="100" workbookViewId="0">
      <selection activeCell="B2" sqref="B2"/>
    </sheetView>
  </sheetViews>
  <sheetFormatPr defaultColWidth="9.1796875" defaultRowHeight="12"/>
  <cols>
    <col min="1" max="1" width="11.81640625" style="590" bestFit="1" customWidth="1"/>
    <col min="2" max="2" width="128.90625" style="590" bestFit="1" customWidth="1"/>
    <col min="3" max="3" width="37" style="590" customWidth="1"/>
    <col min="4" max="4" width="50.54296875" style="590" customWidth="1"/>
    <col min="5" max="16384" width="9.1796875" style="590"/>
  </cols>
  <sheetData>
    <row r="1" spans="1:4" ht="13">
      <c r="A1" s="445" t="s">
        <v>109</v>
      </c>
      <c r="B1" s="355">
        <f>Info!C2</f>
        <v>0</v>
      </c>
    </row>
    <row r="2" spans="1:4">
      <c r="A2" s="447" t="s">
        <v>110</v>
      </c>
      <c r="B2" s="449">
        <f>'1. key ratios'!B2</f>
        <v>45016</v>
      </c>
    </row>
    <row r="3" spans="1:4">
      <c r="A3" s="448" t="s">
        <v>547</v>
      </c>
    </row>
    <row r="4" spans="1:4">
      <c r="A4" s="448"/>
    </row>
    <row r="5" spans="1:4" ht="15" customHeight="1">
      <c r="A5" s="817" t="s">
        <v>548</v>
      </c>
      <c r="B5" s="818"/>
      <c r="C5" s="821" t="s">
        <v>549</v>
      </c>
      <c r="D5" s="821" t="s">
        <v>550</v>
      </c>
    </row>
    <row r="6" spans="1:4">
      <c r="A6" s="819"/>
      <c r="B6" s="820"/>
      <c r="C6" s="821"/>
      <c r="D6" s="821"/>
    </row>
    <row r="7" spans="1:4">
      <c r="A7" s="593">
        <v>1</v>
      </c>
      <c r="B7" s="583" t="s">
        <v>551</v>
      </c>
      <c r="C7" s="579"/>
      <c r="D7" s="605"/>
    </row>
    <row r="8" spans="1:4">
      <c r="A8" s="580">
        <v>2</v>
      </c>
      <c r="B8" s="580" t="s">
        <v>552</v>
      </c>
      <c r="C8" s="579"/>
      <c r="D8" s="605"/>
    </row>
    <row r="9" spans="1:4">
      <c r="A9" s="580">
        <v>3</v>
      </c>
      <c r="B9" s="608" t="s">
        <v>553</v>
      </c>
      <c r="C9" s="579"/>
      <c r="D9" s="605"/>
    </row>
    <row r="10" spans="1:4">
      <c r="A10" s="580">
        <v>4</v>
      </c>
      <c r="B10" s="580" t="s">
        <v>554</v>
      </c>
      <c r="C10" s="579">
        <f>SUM(C11:C17)</f>
        <v>0</v>
      </c>
      <c r="D10" s="605"/>
    </row>
    <row r="11" spans="1:4">
      <c r="A11" s="580">
        <v>5</v>
      </c>
      <c r="B11" s="607" t="s">
        <v>883</v>
      </c>
      <c r="C11" s="579"/>
      <c r="D11" s="605"/>
    </row>
    <row r="12" spans="1:4">
      <c r="A12" s="580">
        <v>6</v>
      </c>
      <c r="B12" s="607" t="s">
        <v>555</v>
      </c>
      <c r="C12" s="579"/>
      <c r="D12" s="605"/>
    </row>
    <row r="13" spans="1:4">
      <c r="A13" s="580">
        <v>7</v>
      </c>
      <c r="B13" s="607" t="s">
        <v>558</v>
      </c>
      <c r="C13" s="579"/>
      <c r="D13" s="605"/>
    </row>
    <row r="14" spans="1:4">
      <c r="A14" s="580">
        <v>8</v>
      </c>
      <c r="B14" s="607" t="s">
        <v>556</v>
      </c>
      <c r="C14" s="579"/>
      <c r="D14" s="580"/>
    </row>
    <row r="15" spans="1:4">
      <c r="A15" s="580">
        <v>9</v>
      </c>
      <c r="B15" s="607" t="s">
        <v>557</v>
      </c>
      <c r="C15" s="579"/>
      <c r="D15" s="580"/>
    </row>
    <row r="16" spans="1:4">
      <c r="A16" s="580">
        <v>10</v>
      </c>
      <c r="B16" s="607" t="s">
        <v>559</v>
      </c>
      <c r="C16" s="579"/>
      <c r="D16" s="580"/>
    </row>
    <row r="17" spans="1:4">
      <c r="A17" s="580">
        <v>11</v>
      </c>
      <c r="B17" s="607" t="s">
        <v>560</v>
      </c>
      <c r="C17" s="579"/>
      <c r="D17" s="605"/>
    </row>
    <row r="18" spans="1:4">
      <c r="A18" s="593">
        <v>12</v>
      </c>
      <c r="B18" s="606" t="s">
        <v>561</v>
      </c>
      <c r="C18" s="583">
        <f>C7+C8+C9-C10</f>
        <v>0</v>
      </c>
      <c r="D18" s="605"/>
    </row>
    <row r="21" spans="1:4">
      <c r="B21" s="445"/>
    </row>
    <row r="22" spans="1:4">
      <c r="B22" s="447"/>
    </row>
    <row r="23" spans="1:4">
      <c r="B23" s="448"/>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Normal="100" workbookViewId="0">
      <selection activeCell="B2" sqref="B2"/>
    </sheetView>
  </sheetViews>
  <sheetFormatPr defaultColWidth="9.1796875" defaultRowHeight="12"/>
  <cols>
    <col min="1" max="1" width="11.81640625" style="590" bestFit="1" customWidth="1"/>
    <col min="2" max="2" width="63.90625" style="590" customWidth="1"/>
    <col min="3" max="3" width="15.54296875" style="590" customWidth="1"/>
    <col min="4" max="18" width="22.26953125" style="590" customWidth="1"/>
    <col min="19" max="19" width="23.26953125" style="590" bestFit="1" customWidth="1"/>
    <col min="20" max="26" width="22.26953125" style="590" customWidth="1"/>
    <col min="27" max="27" width="23.26953125" style="590" bestFit="1" customWidth="1"/>
    <col min="28" max="28" width="20" style="590" customWidth="1"/>
    <col min="29" max="16384" width="9.1796875" style="590"/>
  </cols>
  <sheetData>
    <row r="1" spans="1:28" ht="13">
      <c r="A1" s="445" t="s">
        <v>109</v>
      </c>
      <c r="B1" s="355">
        <f>Info!C2</f>
        <v>0</v>
      </c>
    </row>
    <row r="2" spans="1:28">
      <c r="A2" s="447" t="s">
        <v>110</v>
      </c>
      <c r="B2" s="449">
        <f>'1. key ratios'!B2</f>
        <v>45016</v>
      </c>
      <c r="C2" s="591"/>
    </row>
    <row r="3" spans="1:28">
      <c r="A3" s="448" t="s">
        <v>562</v>
      </c>
    </row>
    <row r="5" spans="1:28" ht="15" customHeight="1">
      <c r="A5" s="822" t="s">
        <v>896</v>
      </c>
      <c r="B5" s="823"/>
      <c r="C5" s="828" t="s">
        <v>895</v>
      </c>
      <c r="D5" s="829"/>
      <c r="E5" s="829"/>
      <c r="F5" s="829"/>
      <c r="G5" s="829"/>
      <c r="H5" s="829"/>
      <c r="I5" s="829"/>
      <c r="J5" s="829"/>
      <c r="K5" s="829"/>
      <c r="L5" s="829"/>
      <c r="M5" s="829"/>
      <c r="N5" s="829"/>
      <c r="O5" s="829"/>
      <c r="P5" s="829"/>
      <c r="Q5" s="829"/>
      <c r="R5" s="829"/>
      <c r="S5" s="829"/>
      <c r="T5" s="623"/>
      <c r="U5" s="623"/>
      <c r="V5" s="623"/>
      <c r="W5" s="623"/>
      <c r="X5" s="623"/>
      <c r="Y5" s="623"/>
      <c r="Z5" s="623"/>
      <c r="AA5" s="622"/>
      <c r="AB5" s="613"/>
    </row>
    <row r="6" spans="1:28">
      <c r="A6" s="824"/>
      <c r="B6" s="825"/>
      <c r="C6" s="830" t="s">
        <v>67</v>
      </c>
      <c r="D6" s="832" t="s">
        <v>894</v>
      </c>
      <c r="E6" s="832"/>
      <c r="F6" s="832"/>
      <c r="G6" s="832"/>
      <c r="H6" s="833" t="s">
        <v>893</v>
      </c>
      <c r="I6" s="834"/>
      <c r="J6" s="834"/>
      <c r="K6" s="835"/>
      <c r="L6" s="621"/>
      <c r="M6" s="836" t="s">
        <v>892</v>
      </c>
      <c r="N6" s="836"/>
      <c r="O6" s="836"/>
      <c r="P6" s="836"/>
      <c r="Q6" s="836"/>
      <c r="R6" s="836"/>
      <c r="S6" s="812"/>
      <c r="T6" s="620"/>
      <c r="U6" s="815" t="s">
        <v>891</v>
      </c>
      <c r="V6" s="815"/>
      <c r="W6" s="815"/>
      <c r="X6" s="815"/>
      <c r="Y6" s="815"/>
      <c r="Z6" s="815"/>
      <c r="AA6" s="813"/>
      <c r="AB6" s="619"/>
    </row>
    <row r="7" spans="1:28" ht="24">
      <c r="A7" s="826"/>
      <c r="B7" s="827"/>
      <c r="C7" s="831"/>
      <c r="D7" s="618"/>
      <c r="E7" s="614" t="s">
        <v>563</v>
      </c>
      <c r="F7" s="587" t="s">
        <v>889</v>
      </c>
      <c r="G7" s="587" t="s">
        <v>890</v>
      </c>
      <c r="H7" s="617"/>
      <c r="I7" s="614" t="s">
        <v>563</v>
      </c>
      <c r="J7" s="587" t="s">
        <v>889</v>
      </c>
      <c r="K7" s="587" t="s">
        <v>890</v>
      </c>
      <c r="L7" s="616"/>
      <c r="M7" s="614" t="s">
        <v>563</v>
      </c>
      <c r="N7" s="587" t="s">
        <v>889</v>
      </c>
      <c r="O7" s="587" t="s">
        <v>888</v>
      </c>
      <c r="P7" s="587" t="s">
        <v>887</v>
      </c>
      <c r="Q7" s="587" t="s">
        <v>886</v>
      </c>
      <c r="R7" s="587" t="s">
        <v>885</v>
      </c>
      <c r="S7" s="587" t="s">
        <v>884</v>
      </c>
      <c r="T7" s="615"/>
      <c r="U7" s="614" t="s">
        <v>563</v>
      </c>
      <c r="V7" s="587" t="s">
        <v>889</v>
      </c>
      <c r="W7" s="587" t="s">
        <v>888</v>
      </c>
      <c r="X7" s="587" t="s">
        <v>887</v>
      </c>
      <c r="Y7" s="587" t="s">
        <v>886</v>
      </c>
      <c r="Z7" s="587" t="s">
        <v>885</v>
      </c>
      <c r="AA7" s="587" t="s">
        <v>884</v>
      </c>
      <c r="AB7" s="613"/>
    </row>
    <row r="8" spans="1:28">
      <c r="A8" s="612">
        <v>1</v>
      </c>
      <c r="B8" s="583" t="s">
        <v>564</v>
      </c>
      <c r="C8" s="583"/>
      <c r="D8" s="579"/>
      <c r="E8" s="579"/>
      <c r="F8" s="579"/>
      <c r="G8" s="579"/>
      <c r="H8" s="579"/>
      <c r="I8" s="579"/>
      <c r="J8" s="579"/>
      <c r="K8" s="579"/>
      <c r="L8" s="579"/>
      <c r="M8" s="579"/>
      <c r="N8" s="579"/>
      <c r="O8" s="579"/>
      <c r="P8" s="579"/>
      <c r="Q8" s="579"/>
      <c r="R8" s="579"/>
      <c r="S8" s="579"/>
      <c r="T8" s="579"/>
      <c r="U8" s="579"/>
      <c r="V8" s="579"/>
      <c r="W8" s="579"/>
      <c r="X8" s="579"/>
      <c r="Y8" s="579"/>
      <c r="Z8" s="579"/>
      <c r="AA8" s="579"/>
      <c r="AB8" s="609"/>
    </row>
    <row r="9" spans="1:28">
      <c r="A9" s="579">
        <v>1.1000000000000001</v>
      </c>
      <c r="B9" s="611" t="s">
        <v>565</v>
      </c>
      <c r="C9" s="611"/>
      <c r="D9" s="579"/>
      <c r="E9" s="579"/>
      <c r="F9" s="579"/>
      <c r="G9" s="579"/>
      <c r="H9" s="579"/>
      <c r="I9" s="579"/>
      <c r="J9" s="579"/>
      <c r="K9" s="579"/>
      <c r="L9" s="579"/>
      <c r="M9" s="579"/>
      <c r="N9" s="579"/>
      <c r="O9" s="579"/>
      <c r="P9" s="579"/>
      <c r="Q9" s="579"/>
      <c r="R9" s="579"/>
      <c r="S9" s="579"/>
      <c r="T9" s="579"/>
      <c r="U9" s="579"/>
      <c r="V9" s="579"/>
      <c r="W9" s="579"/>
      <c r="X9" s="579"/>
      <c r="Y9" s="579"/>
      <c r="Z9" s="579"/>
      <c r="AA9" s="579"/>
      <c r="AB9" s="609"/>
    </row>
    <row r="10" spans="1:28">
      <c r="A10" s="579">
        <v>1.2</v>
      </c>
      <c r="B10" s="611" t="s">
        <v>566</v>
      </c>
      <c r="C10" s="611"/>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609"/>
    </row>
    <row r="11" spans="1:28">
      <c r="A11" s="579">
        <v>1.3</v>
      </c>
      <c r="B11" s="611" t="s">
        <v>567</v>
      </c>
      <c r="C11" s="611"/>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609"/>
    </row>
    <row r="12" spans="1:28">
      <c r="A12" s="579">
        <v>1.4</v>
      </c>
      <c r="B12" s="611" t="s">
        <v>568</v>
      </c>
      <c r="C12" s="611"/>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609"/>
    </row>
    <row r="13" spans="1:28">
      <c r="A13" s="579">
        <v>1.5</v>
      </c>
      <c r="B13" s="611" t="s">
        <v>569</v>
      </c>
      <c r="C13" s="611"/>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609"/>
    </row>
    <row r="14" spans="1:28">
      <c r="A14" s="579">
        <v>1.6</v>
      </c>
      <c r="B14" s="611" t="s">
        <v>570</v>
      </c>
      <c r="C14" s="611"/>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609"/>
    </row>
    <row r="15" spans="1:28">
      <c r="A15" s="612">
        <v>2</v>
      </c>
      <c r="B15" s="593" t="s">
        <v>571</v>
      </c>
      <c r="C15" s="583"/>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609"/>
    </row>
    <row r="16" spans="1:28">
      <c r="A16" s="579">
        <v>2.1</v>
      </c>
      <c r="B16" s="611" t="s">
        <v>565</v>
      </c>
      <c r="C16" s="611"/>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609"/>
    </row>
    <row r="17" spans="1:28">
      <c r="A17" s="579">
        <v>2.2000000000000002</v>
      </c>
      <c r="B17" s="611" t="s">
        <v>566</v>
      </c>
      <c r="C17" s="611"/>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609"/>
    </row>
    <row r="18" spans="1:28">
      <c r="A18" s="579">
        <v>2.2999999999999998</v>
      </c>
      <c r="B18" s="611" t="s">
        <v>567</v>
      </c>
      <c r="C18" s="611"/>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609"/>
    </row>
    <row r="19" spans="1:28">
      <c r="A19" s="579">
        <v>2.4</v>
      </c>
      <c r="B19" s="611" t="s">
        <v>568</v>
      </c>
      <c r="C19" s="611"/>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609"/>
    </row>
    <row r="20" spans="1:28">
      <c r="A20" s="579">
        <v>2.5</v>
      </c>
      <c r="B20" s="611" t="s">
        <v>569</v>
      </c>
      <c r="C20" s="611"/>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609"/>
    </row>
    <row r="21" spans="1:28">
      <c r="A21" s="579">
        <v>2.6</v>
      </c>
      <c r="B21" s="611" t="s">
        <v>570</v>
      </c>
      <c r="C21" s="611"/>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609"/>
    </row>
    <row r="22" spans="1:28">
      <c r="A22" s="612">
        <v>3</v>
      </c>
      <c r="B22" s="583" t="s">
        <v>572</v>
      </c>
      <c r="C22" s="583"/>
      <c r="D22" s="583"/>
      <c r="E22" s="610"/>
      <c r="F22" s="610"/>
      <c r="G22" s="610"/>
      <c r="H22" s="583"/>
      <c r="I22" s="610"/>
      <c r="J22" s="610"/>
      <c r="K22" s="610"/>
      <c r="L22" s="583"/>
      <c r="M22" s="610"/>
      <c r="N22" s="610"/>
      <c r="O22" s="610"/>
      <c r="P22" s="610"/>
      <c r="Q22" s="610"/>
      <c r="R22" s="610"/>
      <c r="S22" s="610"/>
      <c r="T22" s="583"/>
      <c r="U22" s="610"/>
      <c r="V22" s="610"/>
      <c r="W22" s="610"/>
      <c r="X22" s="610"/>
      <c r="Y22" s="610"/>
      <c r="Z22" s="610"/>
      <c r="AA22" s="610"/>
      <c r="AB22" s="609"/>
    </row>
    <row r="23" spans="1:28">
      <c r="A23" s="579">
        <v>3.1</v>
      </c>
      <c r="B23" s="611" t="s">
        <v>565</v>
      </c>
      <c r="C23" s="611"/>
      <c r="D23" s="583"/>
      <c r="E23" s="610"/>
      <c r="F23" s="610"/>
      <c r="G23" s="610"/>
      <c r="H23" s="583"/>
      <c r="I23" s="610"/>
      <c r="J23" s="610"/>
      <c r="K23" s="610"/>
      <c r="L23" s="583"/>
      <c r="M23" s="610"/>
      <c r="N23" s="610"/>
      <c r="O23" s="610"/>
      <c r="P23" s="610"/>
      <c r="Q23" s="610"/>
      <c r="R23" s="610"/>
      <c r="S23" s="610"/>
      <c r="T23" s="583"/>
      <c r="U23" s="610"/>
      <c r="V23" s="610"/>
      <c r="W23" s="610"/>
      <c r="X23" s="610"/>
      <c r="Y23" s="610"/>
      <c r="Z23" s="610"/>
      <c r="AA23" s="610"/>
      <c r="AB23" s="609"/>
    </row>
    <row r="24" spans="1:28">
      <c r="A24" s="579">
        <v>3.2</v>
      </c>
      <c r="B24" s="611" t="s">
        <v>566</v>
      </c>
      <c r="C24" s="611"/>
      <c r="D24" s="583"/>
      <c r="E24" s="610"/>
      <c r="F24" s="610"/>
      <c r="G24" s="610"/>
      <c r="H24" s="583"/>
      <c r="I24" s="610"/>
      <c r="J24" s="610"/>
      <c r="K24" s="610"/>
      <c r="L24" s="583"/>
      <c r="M24" s="610"/>
      <c r="N24" s="610"/>
      <c r="O24" s="610"/>
      <c r="P24" s="610"/>
      <c r="Q24" s="610"/>
      <c r="R24" s="610"/>
      <c r="S24" s="610"/>
      <c r="T24" s="583"/>
      <c r="U24" s="610"/>
      <c r="V24" s="610"/>
      <c r="W24" s="610"/>
      <c r="X24" s="610"/>
      <c r="Y24" s="610"/>
      <c r="Z24" s="610"/>
      <c r="AA24" s="610"/>
      <c r="AB24" s="609"/>
    </row>
    <row r="25" spans="1:28">
      <c r="A25" s="579">
        <v>3.3</v>
      </c>
      <c r="B25" s="611" t="s">
        <v>567</v>
      </c>
      <c r="C25" s="611"/>
      <c r="D25" s="583"/>
      <c r="E25" s="610"/>
      <c r="F25" s="610"/>
      <c r="G25" s="610"/>
      <c r="H25" s="583"/>
      <c r="I25" s="610"/>
      <c r="J25" s="610"/>
      <c r="K25" s="610"/>
      <c r="L25" s="583"/>
      <c r="M25" s="610"/>
      <c r="N25" s="610"/>
      <c r="O25" s="610"/>
      <c r="P25" s="610"/>
      <c r="Q25" s="610"/>
      <c r="R25" s="610"/>
      <c r="S25" s="610"/>
      <c r="T25" s="583"/>
      <c r="U25" s="610"/>
      <c r="V25" s="610"/>
      <c r="W25" s="610"/>
      <c r="X25" s="610"/>
      <c r="Y25" s="610"/>
      <c r="Z25" s="610"/>
      <c r="AA25" s="610"/>
      <c r="AB25" s="609"/>
    </row>
    <row r="26" spans="1:28">
      <c r="A26" s="579">
        <v>3.4</v>
      </c>
      <c r="B26" s="611" t="s">
        <v>568</v>
      </c>
      <c r="C26" s="611"/>
      <c r="D26" s="583"/>
      <c r="E26" s="610"/>
      <c r="F26" s="610"/>
      <c r="G26" s="610"/>
      <c r="H26" s="583"/>
      <c r="I26" s="610"/>
      <c r="J26" s="610"/>
      <c r="K26" s="610"/>
      <c r="L26" s="583"/>
      <c r="M26" s="610"/>
      <c r="N26" s="610"/>
      <c r="O26" s="610"/>
      <c r="P26" s="610"/>
      <c r="Q26" s="610"/>
      <c r="R26" s="610"/>
      <c r="S26" s="610"/>
      <c r="T26" s="583"/>
      <c r="U26" s="610"/>
      <c r="V26" s="610"/>
      <c r="W26" s="610"/>
      <c r="X26" s="610"/>
      <c r="Y26" s="610"/>
      <c r="Z26" s="610"/>
      <c r="AA26" s="610"/>
      <c r="AB26" s="609"/>
    </row>
    <row r="27" spans="1:28">
      <c r="A27" s="579">
        <v>3.5</v>
      </c>
      <c r="B27" s="611" t="s">
        <v>569</v>
      </c>
      <c r="C27" s="611"/>
      <c r="D27" s="583"/>
      <c r="E27" s="610"/>
      <c r="F27" s="610"/>
      <c r="G27" s="610"/>
      <c r="H27" s="583"/>
      <c r="I27" s="610"/>
      <c r="J27" s="610"/>
      <c r="K27" s="610"/>
      <c r="L27" s="583"/>
      <c r="M27" s="610"/>
      <c r="N27" s="610"/>
      <c r="O27" s="610"/>
      <c r="P27" s="610"/>
      <c r="Q27" s="610"/>
      <c r="R27" s="610"/>
      <c r="S27" s="610"/>
      <c r="T27" s="583"/>
      <c r="U27" s="610"/>
      <c r="V27" s="610"/>
      <c r="W27" s="610"/>
      <c r="X27" s="610"/>
      <c r="Y27" s="610"/>
      <c r="Z27" s="610"/>
      <c r="AA27" s="610"/>
      <c r="AB27" s="609"/>
    </row>
    <row r="28" spans="1:28">
      <c r="A28" s="579">
        <v>3.6</v>
      </c>
      <c r="B28" s="611" t="s">
        <v>570</v>
      </c>
      <c r="C28" s="611"/>
      <c r="D28" s="583"/>
      <c r="E28" s="610"/>
      <c r="F28" s="610"/>
      <c r="G28" s="610"/>
      <c r="H28" s="583"/>
      <c r="I28" s="610"/>
      <c r="J28" s="610"/>
      <c r="K28" s="610"/>
      <c r="L28" s="583"/>
      <c r="M28" s="610"/>
      <c r="N28" s="610"/>
      <c r="O28" s="610"/>
      <c r="P28" s="610"/>
      <c r="Q28" s="610"/>
      <c r="R28" s="610"/>
      <c r="S28" s="610"/>
      <c r="T28" s="583"/>
      <c r="U28" s="610"/>
      <c r="V28" s="610"/>
      <c r="W28" s="610"/>
      <c r="X28" s="610"/>
      <c r="Y28" s="610"/>
      <c r="Z28" s="610"/>
      <c r="AA28" s="610"/>
      <c r="AB28" s="60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2"/>
  <sheetViews>
    <sheetView showGridLines="0" zoomScaleNormal="100" workbookViewId="0"/>
  </sheetViews>
  <sheetFormatPr defaultColWidth="9.1796875" defaultRowHeight="12"/>
  <cols>
    <col min="1" max="1" width="11.81640625" style="590" bestFit="1" customWidth="1"/>
    <col min="2" max="2" width="90.26953125" style="590" bestFit="1" customWidth="1"/>
    <col min="3" max="3" width="20.1796875" style="590" customWidth="1"/>
    <col min="4" max="4" width="22.26953125" style="590" customWidth="1"/>
    <col min="5" max="7" width="17.08984375" style="590" customWidth="1"/>
    <col min="8" max="8" width="22.26953125" style="590" customWidth="1"/>
    <col min="9" max="10" width="17.08984375" style="590" customWidth="1"/>
    <col min="11" max="27" width="22.26953125" style="590" customWidth="1"/>
    <col min="28" max="16384" width="9.1796875" style="590"/>
  </cols>
  <sheetData>
    <row r="1" spans="1:27" ht="13">
      <c r="A1" s="445" t="s">
        <v>109</v>
      </c>
      <c r="B1" s="355">
        <f>Info!C2</f>
        <v>0</v>
      </c>
    </row>
    <row r="2" spans="1:27">
      <c r="A2" s="447" t="s">
        <v>110</v>
      </c>
      <c r="B2" s="449">
        <f>'1. key ratios'!B2</f>
        <v>45016</v>
      </c>
    </row>
    <row r="3" spans="1:27">
      <c r="A3" s="448" t="s">
        <v>573</v>
      </c>
      <c r="C3" s="592"/>
    </row>
    <row r="4" spans="1:27" ht="12.5" thickBot="1">
      <c r="A4" s="448"/>
      <c r="B4" s="592"/>
      <c r="C4" s="592"/>
    </row>
    <row r="5" spans="1:27" s="624" customFormat="1" ht="13.5" customHeight="1">
      <c r="A5" s="841" t="s">
        <v>903</v>
      </c>
      <c r="B5" s="842"/>
      <c r="C5" s="838" t="s">
        <v>574</v>
      </c>
      <c r="D5" s="839"/>
      <c r="E5" s="839"/>
      <c r="F5" s="839"/>
      <c r="G5" s="839"/>
      <c r="H5" s="839"/>
      <c r="I5" s="839"/>
      <c r="J5" s="839"/>
      <c r="K5" s="839"/>
      <c r="L5" s="839"/>
      <c r="M5" s="839"/>
      <c r="N5" s="839"/>
      <c r="O5" s="839"/>
      <c r="P5" s="839"/>
      <c r="Q5" s="839"/>
      <c r="R5" s="839"/>
      <c r="S5" s="839"/>
      <c r="T5" s="839"/>
      <c r="U5" s="839"/>
      <c r="V5" s="839"/>
      <c r="W5" s="839"/>
      <c r="X5" s="839"/>
      <c r="Y5" s="839"/>
      <c r="Z5" s="839"/>
      <c r="AA5" s="840"/>
    </row>
    <row r="6" spans="1:27" s="624" customFormat="1" ht="12" customHeight="1">
      <c r="A6" s="843"/>
      <c r="B6" s="844"/>
      <c r="C6" s="848" t="s">
        <v>67</v>
      </c>
      <c r="D6" s="847" t="s">
        <v>894</v>
      </c>
      <c r="E6" s="847"/>
      <c r="F6" s="847"/>
      <c r="G6" s="847"/>
      <c r="H6" s="833" t="s">
        <v>893</v>
      </c>
      <c r="I6" s="834"/>
      <c r="J6" s="834"/>
      <c r="K6" s="834"/>
      <c r="L6" s="620"/>
      <c r="M6" s="815" t="s">
        <v>892</v>
      </c>
      <c r="N6" s="815"/>
      <c r="O6" s="815"/>
      <c r="P6" s="815"/>
      <c r="Q6" s="815"/>
      <c r="R6" s="815"/>
      <c r="S6" s="813"/>
      <c r="T6" s="620"/>
      <c r="U6" s="815" t="s">
        <v>891</v>
      </c>
      <c r="V6" s="815"/>
      <c r="W6" s="815"/>
      <c r="X6" s="815"/>
      <c r="Y6" s="815"/>
      <c r="Z6" s="815"/>
      <c r="AA6" s="837"/>
    </row>
    <row r="7" spans="1:27" s="624" customFormat="1" ht="36">
      <c r="A7" s="845"/>
      <c r="B7" s="846"/>
      <c r="C7" s="849"/>
      <c r="D7" s="618"/>
      <c r="E7" s="614" t="s">
        <v>563</v>
      </c>
      <c r="F7" s="587" t="s">
        <v>889</v>
      </c>
      <c r="G7" s="587" t="s">
        <v>890</v>
      </c>
      <c r="H7" s="659"/>
      <c r="I7" s="614" t="s">
        <v>563</v>
      </c>
      <c r="J7" s="587" t="s">
        <v>889</v>
      </c>
      <c r="K7" s="587" t="s">
        <v>890</v>
      </c>
      <c r="L7" s="615"/>
      <c r="M7" s="614" t="s">
        <v>563</v>
      </c>
      <c r="N7" s="587" t="s">
        <v>902</v>
      </c>
      <c r="O7" s="587" t="s">
        <v>901</v>
      </c>
      <c r="P7" s="587" t="s">
        <v>900</v>
      </c>
      <c r="Q7" s="587" t="s">
        <v>899</v>
      </c>
      <c r="R7" s="587" t="s">
        <v>898</v>
      </c>
      <c r="S7" s="587" t="s">
        <v>884</v>
      </c>
      <c r="T7" s="615"/>
      <c r="U7" s="614" t="s">
        <v>563</v>
      </c>
      <c r="V7" s="587" t="s">
        <v>902</v>
      </c>
      <c r="W7" s="587" t="s">
        <v>901</v>
      </c>
      <c r="X7" s="587" t="s">
        <v>900</v>
      </c>
      <c r="Y7" s="587" t="s">
        <v>899</v>
      </c>
      <c r="Z7" s="587" t="s">
        <v>898</v>
      </c>
      <c r="AA7" s="587" t="s">
        <v>884</v>
      </c>
    </row>
    <row r="8" spans="1:27">
      <c r="A8" s="658">
        <v>1</v>
      </c>
      <c r="B8" s="657" t="s">
        <v>564</v>
      </c>
      <c r="C8" s="656"/>
      <c r="D8" s="579"/>
      <c r="E8" s="579"/>
      <c r="F8" s="579"/>
      <c r="G8" s="579"/>
      <c r="H8" s="579"/>
      <c r="I8" s="579"/>
      <c r="J8" s="579"/>
      <c r="K8" s="579"/>
      <c r="L8" s="579"/>
      <c r="M8" s="579"/>
      <c r="N8" s="579"/>
      <c r="O8" s="579"/>
      <c r="P8" s="579"/>
      <c r="Q8" s="579"/>
      <c r="R8" s="579"/>
      <c r="S8" s="579"/>
      <c r="T8" s="579"/>
      <c r="U8" s="579"/>
      <c r="V8" s="579"/>
      <c r="W8" s="579"/>
      <c r="X8" s="579"/>
      <c r="Y8" s="579"/>
      <c r="Z8" s="579"/>
      <c r="AA8" s="646"/>
    </row>
    <row r="9" spans="1:27">
      <c r="A9" s="654">
        <v>1.1000000000000001</v>
      </c>
      <c r="B9" s="655" t="s">
        <v>575</v>
      </c>
      <c r="C9" s="654"/>
      <c r="D9" s="579"/>
      <c r="E9" s="579"/>
      <c r="F9" s="579"/>
      <c r="G9" s="579"/>
      <c r="H9" s="579"/>
      <c r="I9" s="579"/>
      <c r="J9" s="579"/>
      <c r="K9" s="579"/>
      <c r="L9" s="579"/>
      <c r="M9" s="579"/>
      <c r="N9" s="579"/>
      <c r="O9" s="579"/>
      <c r="P9" s="579"/>
      <c r="Q9" s="579"/>
      <c r="R9" s="579"/>
      <c r="S9" s="579"/>
      <c r="T9" s="579"/>
      <c r="U9" s="579"/>
      <c r="V9" s="579"/>
      <c r="W9" s="579"/>
      <c r="X9" s="579"/>
      <c r="Y9" s="579"/>
      <c r="Z9" s="579"/>
      <c r="AA9" s="646"/>
    </row>
    <row r="10" spans="1:27">
      <c r="A10" s="652" t="s">
        <v>159</v>
      </c>
      <c r="B10" s="653" t="s">
        <v>576</v>
      </c>
      <c r="C10" s="652"/>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646"/>
    </row>
    <row r="11" spans="1:27">
      <c r="A11" s="651" t="s">
        <v>577</v>
      </c>
      <c r="B11" s="650" t="s">
        <v>578</v>
      </c>
      <c r="C11" s="64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646"/>
    </row>
    <row r="12" spans="1:27">
      <c r="A12" s="651" t="s">
        <v>579</v>
      </c>
      <c r="B12" s="650" t="s">
        <v>580</v>
      </c>
      <c r="C12" s="64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646"/>
    </row>
    <row r="13" spans="1:27">
      <c r="A13" s="651" t="s">
        <v>581</v>
      </c>
      <c r="B13" s="650" t="s">
        <v>582</v>
      </c>
      <c r="C13" s="64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646"/>
    </row>
    <row r="14" spans="1:27">
      <c r="A14" s="651" t="s">
        <v>583</v>
      </c>
      <c r="B14" s="650" t="s">
        <v>584</v>
      </c>
      <c r="C14" s="64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646"/>
    </row>
    <row r="15" spans="1:27">
      <c r="A15" s="648">
        <v>1.2</v>
      </c>
      <c r="B15" s="644" t="s">
        <v>897</v>
      </c>
      <c r="C15" s="647"/>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646"/>
    </row>
    <row r="16" spans="1:27">
      <c r="A16" s="645">
        <v>1.3</v>
      </c>
      <c r="B16" s="644" t="s">
        <v>585</v>
      </c>
      <c r="C16" s="643"/>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1"/>
    </row>
    <row r="17" spans="1:27" s="624" customFormat="1" ht="24">
      <c r="A17" s="638" t="s">
        <v>586</v>
      </c>
      <c r="B17" s="640" t="s">
        <v>587</v>
      </c>
      <c r="C17" s="639"/>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630"/>
    </row>
    <row r="18" spans="1:27" s="624" customFormat="1" ht="24">
      <c r="A18" s="634" t="s">
        <v>588</v>
      </c>
      <c r="B18" s="635" t="s">
        <v>589</v>
      </c>
      <c r="C18" s="634"/>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630"/>
    </row>
    <row r="19" spans="1:27" s="624" customFormat="1">
      <c r="A19" s="638" t="s">
        <v>590</v>
      </c>
      <c r="B19" s="637" t="s">
        <v>591</v>
      </c>
      <c r="C19" s="636"/>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630"/>
    </row>
    <row r="20" spans="1:27" s="624" customFormat="1">
      <c r="A20" s="634" t="s">
        <v>592</v>
      </c>
      <c r="B20" s="635" t="s">
        <v>593</v>
      </c>
      <c r="C20" s="634"/>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630"/>
    </row>
    <row r="21" spans="1:27" s="624" customFormat="1">
      <c r="A21" s="633">
        <v>1.4</v>
      </c>
      <c r="B21" s="632" t="s">
        <v>682</v>
      </c>
      <c r="C21" s="631"/>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630"/>
    </row>
    <row r="22" spans="1:27" s="624" customFormat="1" ht="12.5" thickBot="1">
      <c r="A22" s="629">
        <v>1.5</v>
      </c>
      <c r="B22" s="628" t="s">
        <v>683</v>
      </c>
      <c r="C22" s="627"/>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5"/>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showGridLines="0" zoomScaleNormal="100" workbookViewId="0">
      <selection activeCell="H5" sqref="H5:L5"/>
    </sheetView>
  </sheetViews>
  <sheetFormatPr defaultColWidth="9.1796875" defaultRowHeight="12"/>
  <cols>
    <col min="1" max="1" width="11.81640625" style="590" bestFit="1" customWidth="1"/>
    <col min="2" max="2" width="93.453125" style="590" customWidth="1"/>
    <col min="3" max="3" width="14.6328125" style="590" customWidth="1"/>
    <col min="4" max="5" width="16.08984375" style="590" customWidth="1"/>
    <col min="6" max="6" width="16.08984375" style="660" customWidth="1"/>
    <col min="7" max="7" width="25.26953125" style="660" customWidth="1"/>
    <col min="8" max="8" width="16.08984375" style="590" customWidth="1"/>
    <col min="9" max="11" width="16.08984375" style="660" customWidth="1"/>
    <col min="12" max="12" width="26.26953125" style="660" customWidth="1"/>
    <col min="13" max="16384" width="9.1796875" style="590"/>
  </cols>
  <sheetData>
    <row r="1" spans="1:12" ht="13">
      <c r="A1" s="445" t="s">
        <v>109</v>
      </c>
      <c r="B1" s="355">
        <f>Info!C2</f>
        <v>0</v>
      </c>
      <c r="F1" s="590"/>
      <c r="G1" s="590"/>
      <c r="I1" s="590"/>
      <c r="J1" s="590"/>
      <c r="K1" s="590"/>
      <c r="L1" s="590"/>
    </row>
    <row r="2" spans="1:12">
      <c r="A2" s="447" t="s">
        <v>110</v>
      </c>
      <c r="B2" s="449">
        <f>'1. key ratios'!B2</f>
        <v>45016</v>
      </c>
      <c r="F2" s="590"/>
      <c r="G2" s="590"/>
      <c r="I2" s="590"/>
      <c r="J2" s="590"/>
      <c r="K2" s="590"/>
      <c r="L2" s="590"/>
    </row>
    <row r="3" spans="1:12">
      <c r="A3" s="448" t="s">
        <v>596</v>
      </c>
      <c r="F3" s="590"/>
      <c r="G3" s="590"/>
      <c r="I3" s="590"/>
      <c r="J3" s="590"/>
      <c r="K3" s="590"/>
      <c r="L3" s="590"/>
    </row>
    <row r="4" spans="1:12">
      <c r="F4" s="590"/>
      <c r="G4" s="590"/>
      <c r="I4" s="590"/>
      <c r="J4" s="590"/>
      <c r="K4" s="590"/>
      <c r="L4" s="590"/>
    </row>
    <row r="5" spans="1:12" ht="37.5" customHeight="1">
      <c r="A5" s="799" t="s">
        <v>597</v>
      </c>
      <c r="B5" s="800"/>
      <c r="C5" s="850" t="s">
        <v>598</v>
      </c>
      <c r="D5" s="851"/>
      <c r="E5" s="851"/>
      <c r="F5" s="851"/>
      <c r="G5" s="851"/>
      <c r="H5" s="852" t="s">
        <v>909</v>
      </c>
      <c r="I5" s="853"/>
      <c r="J5" s="853"/>
      <c r="K5" s="853"/>
      <c r="L5" s="854"/>
    </row>
    <row r="6" spans="1:12" ht="39.5" customHeight="1">
      <c r="A6" s="803"/>
      <c r="B6" s="804"/>
      <c r="C6" s="455"/>
      <c r="D6" s="588" t="s">
        <v>894</v>
      </c>
      <c r="E6" s="588" t="s">
        <v>893</v>
      </c>
      <c r="F6" s="588" t="s">
        <v>892</v>
      </c>
      <c r="G6" s="588" t="s">
        <v>891</v>
      </c>
      <c r="H6" s="664"/>
      <c r="I6" s="588" t="s">
        <v>894</v>
      </c>
      <c r="J6" s="588" t="s">
        <v>893</v>
      </c>
      <c r="K6" s="588" t="s">
        <v>892</v>
      </c>
      <c r="L6" s="588" t="s">
        <v>891</v>
      </c>
    </row>
    <row r="7" spans="1:12">
      <c r="A7" s="579">
        <v>1</v>
      </c>
      <c r="B7" s="594" t="s">
        <v>520</v>
      </c>
      <c r="C7" s="594"/>
      <c r="D7" s="579"/>
      <c r="E7" s="579"/>
      <c r="F7" s="663"/>
      <c r="G7" s="663"/>
      <c r="H7" s="579"/>
      <c r="I7" s="663"/>
      <c r="J7" s="663"/>
      <c r="K7" s="663"/>
      <c r="L7" s="663"/>
    </row>
    <row r="8" spans="1:12">
      <c r="A8" s="579">
        <v>2</v>
      </c>
      <c r="B8" s="594" t="s">
        <v>521</v>
      </c>
      <c r="C8" s="594"/>
      <c r="D8" s="579"/>
      <c r="E8" s="579"/>
      <c r="F8" s="587"/>
      <c r="G8" s="587"/>
      <c r="H8" s="579"/>
      <c r="I8" s="587"/>
      <c r="J8" s="587"/>
      <c r="K8" s="587"/>
      <c r="L8" s="587"/>
    </row>
    <row r="9" spans="1:12">
      <c r="A9" s="579">
        <v>3</v>
      </c>
      <c r="B9" s="594" t="s">
        <v>870</v>
      </c>
      <c r="C9" s="594"/>
      <c r="D9" s="579"/>
      <c r="E9" s="579"/>
      <c r="F9" s="589"/>
      <c r="G9" s="589"/>
      <c r="H9" s="579"/>
      <c r="I9" s="589"/>
      <c r="J9" s="589"/>
      <c r="K9" s="589"/>
      <c r="L9" s="589"/>
    </row>
    <row r="10" spans="1:12">
      <c r="A10" s="579">
        <v>4</v>
      </c>
      <c r="B10" s="594" t="s">
        <v>522</v>
      </c>
      <c r="C10" s="594"/>
      <c r="D10" s="579"/>
      <c r="E10" s="579"/>
      <c r="F10" s="589"/>
      <c r="G10" s="589"/>
      <c r="H10" s="579"/>
      <c r="I10" s="589"/>
      <c r="J10" s="589"/>
      <c r="K10" s="589"/>
      <c r="L10" s="589"/>
    </row>
    <row r="11" spans="1:12">
      <c r="A11" s="579">
        <v>5</v>
      </c>
      <c r="B11" s="594" t="s">
        <v>523</v>
      </c>
      <c r="C11" s="594"/>
      <c r="D11" s="579"/>
      <c r="E11" s="579"/>
      <c r="F11" s="589"/>
      <c r="G11" s="589"/>
      <c r="H11" s="579"/>
      <c r="I11" s="589"/>
      <c r="J11" s="589"/>
      <c r="K11" s="589"/>
      <c r="L11" s="589"/>
    </row>
    <row r="12" spans="1:12">
      <c r="A12" s="579">
        <v>6</v>
      </c>
      <c r="B12" s="594" t="s">
        <v>524</v>
      </c>
      <c r="C12" s="594"/>
      <c r="D12" s="579"/>
      <c r="E12" s="579"/>
      <c r="F12" s="589"/>
      <c r="G12" s="589"/>
      <c r="H12" s="579"/>
      <c r="I12" s="589"/>
      <c r="J12" s="589"/>
      <c r="K12" s="589"/>
      <c r="L12" s="589"/>
    </row>
    <row r="13" spans="1:12">
      <c r="A13" s="579">
        <v>7</v>
      </c>
      <c r="B13" s="594" t="s">
        <v>525</v>
      </c>
      <c r="C13" s="594"/>
      <c r="D13" s="579"/>
      <c r="E13" s="579"/>
      <c r="F13" s="589"/>
      <c r="G13" s="589"/>
      <c r="H13" s="579"/>
      <c r="I13" s="589"/>
      <c r="J13" s="589"/>
      <c r="K13" s="589"/>
      <c r="L13" s="589"/>
    </row>
    <row r="14" spans="1:12">
      <c r="A14" s="579">
        <v>8</v>
      </c>
      <c r="B14" s="594" t="s">
        <v>526</v>
      </c>
      <c r="C14" s="594"/>
      <c r="D14" s="579"/>
      <c r="E14" s="579"/>
      <c r="F14" s="589"/>
      <c r="G14" s="589"/>
      <c r="H14" s="579"/>
      <c r="I14" s="589"/>
      <c r="J14" s="589"/>
      <c r="K14" s="589"/>
      <c r="L14" s="589"/>
    </row>
    <row r="15" spans="1:12">
      <c r="A15" s="579">
        <v>9</v>
      </c>
      <c r="B15" s="594" t="s">
        <v>527</v>
      </c>
      <c r="C15" s="594"/>
      <c r="D15" s="579"/>
      <c r="E15" s="579"/>
      <c r="F15" s="589"/>
      <c r="G15" s="589"/>
      <c r="H15" s="579"/>
      <c r="I15" s="589"/>
      <c r="J15" s="589"/>
      <c r="K15" s="589"/>
      <c r="L15" s="589"/>
    </row>
    <row r="16" spans="1:12">
      <c r="A16" s="579">
        <v>10</v>
      </c>
      <c r="B16" s="594" t="s">
        <v>528</v>
      </c>
      <c r="C16" s="594"/>
      <c r="D16" s="579"/>
      <c r="E16" s="579"/>
      <c r="F16" s="589"/>
      <c r="G16" s="589"/>
      <c r="H16" s="579"/>
      <c r="I16" s="589"/>
      <c r="J16" s="589"/>
      <c r="K16" s="589"/>
      <c r="L16" s="589"/>
    </row>
    <row r="17" spans="1:12">
      <c r="A17" s="579">
        <v>11</v>
      </c>
      <c r="B17" s="594" t="s">
        <v>529</v>
      </c>
      <c r="C17" s="594"/>
      <c r="D17" s="579"/>
      <c r="E17" s="579"/>
      <c r="F17" s="589"/>
      <c r="G17" s="589"/>
      <c r="H17" s="579"/>
      <c r="I17" s="589"/>
      <c r="J17" s="589"/>
      <c r="K17" s="589"/>
      <c r="L17" s="589"/>
    </row>
    <row r="18" spans="1:12">
      <c r="A18" s="579">
        <v>12</v>
      </c>
      <c r="B18" s="594" t="s">
        <v>530</v>
      </c>
      <c r="C18" s="594"/>
      <c r="D18" s="579"/>
      <c r="E18" s="579"/>
      <c r="F18" s="589"/>
      <c r="G18" s="589"/>
      <c r="H18" s="579"/>
      <c r="I18" s="589"/>
      <c r="J18" s="589"/>
      <c r="K18" s="589"/>
      <c r="L18" s="589"/>
    </row>
    <row r="19" spans="1:12">
      <c r="A19" s="579">
        <v>13</v>
      </c>
      <c r="B19" s="594" t="s">
        <v>531</v>
      </c>
      <c r="C19" s="594"/>
      <c r="D19" s="579"/>
      <c r="E19" s="579"/>
      <c r="F19" s="589"/>
      <c r="G19" s="589"/>
      <c r="H19" s="579"/>
      <c r="I19" s="589"/>
      <c r="J19" s="589"/>
      <c r="K19" s="589"/>
      <c r="L19" s="589"/>
    </row>
    <row r="20" spans="1:12">
      <c r="A20" s="579">
        <v>14</v>
      </c>
      <c r="B20" s="594" t="s">
        <v>532</v>
      </c>
      <c r="C20" s="594"/>
      <c r="D20" s="579"/>
      <c r="E20" s="579"/>
      <c r="F20" s="589"/>
      <c r="G20" s="589"/>
      <c r="H20" s="579"/>
      <c r="I20" s="589"/>
      <c r="J20" s="589"/>
      <c r="K20" s="589"/>
      <c r="L20" s="589"/>
    </row>
    <row r="21" spans="1:12">
      <c r="A21" s="579">
        <v>15</v>
      </c>
      <c r="B21" s="594" t="s">
        <v>533</v>
      </c>
      <c r="C21" s="594"/>
      <c r="D21" s="579"/>
      <c r="E21" s="579"/>
      <c r="F21" s="589"/>
      <c r="G21" s="589"/>
      <c r="H21" s="579"/>
      <c r="I21" s="589"/>
      <c r="J21" s="589"/>
      <c r="K21" s="589"/>
      <c r="L21" s="589"/>
    </row>
    <row r="22" spans="1:12">
      <c r="A22" s="579">
        <v>16</v>
      </c>
      <c r="B22" s="594" t="s">
        <v>534</v>
      </c>
      <c r="C22" s="594"/>
      <c r="D22" s="579"/>
      <c r="E22" s="579"/>
      <c r="F22" s="589"/>
      <c r="G22" s="589"/>
      <c r="H22" s="579"/>
      <c r="I22" s="589"/>
      <c r="J22" s="589"/>
      <c r="K22" s="589"/>
      <c r="L22" s="589"/>
    </row>
    <row r="23" spans="1:12">
      <c r="A23" s="579">
        <v>17</v>
      </c>
      <c r="B23" s="594" t="s">
        <v>535</v>
      </c>
      <c r="C23" s="594"/>
      <c r="D23" s="579"/>
      <c r="E23" s="579"/>
      <c r="F23" s="589"/>
      <c r="G23" s="589"/>
      <c r="H23" s="579"/>
      <c r="I23" s="589"/>
      <c r="J23" s="589"/>
      <c r="K23" s="589"/>
      <c r="L23" s="589"/>
    </row>
    <row r="24" spans="1:12">
      <c r="A24" s="579">
        <v>18</v>
      </c>
      <c r="B24" s="594" t="s">
        <v>536</v>
      </c>
      <c r="C24" s="594"/>
      <c r="D24" s="579"/>
      <c r="E24" s="579"/>
      <c r="F24" s="589"/>
      <c r="G24" s="589"/>
      <c r="H24" s="579"/>
      <c r="I24" s="589"/>
      <c r="J24" s="589"/>
      <c r="K24" s="589"/>
      <c r="L24" s="589"/>
    </row>
    <row r="25" spans="1:12">
      <c r="A25" s="579">
        <v>19</v>
      </c>
      <c r="B25" s="594" t="s">
        <v>537</v>
      </c>
      <c r="C25" s="594"/>
      <c r="D25" s="579"/>
      <c r="E25" s="579"/>
      <c r="F25" s="589"/>
      <c r="G25" s="589"/>
      <c r="H25" s="579"/>
      <c r="I25" s="589"/>
      <c r="J25" s="589"/>
      <c r="K25" s="589"/>
      <c r="L25" s="589"/>
    </row>
    <row r="26" spans="1:12">
      <c r="A26" s="579">
        <v>20</v>
      </c>
      <c r="B26" s="594" t="s">
        <v>538</v>
      </c>
      <c r="C26" s="594"/>
      <c r="D26" s="579"/>
      <c r="E26" s="579"/>
      <c r="F26" s="589"/>
      <c r="G26" s="589"/>
      <c r="H26" s="579"/>
      <c r="I26" s="589"/>
      <c r="J26" s="589"/>
      <c r="K26" s="589"/>
      <c r="L26" s="589"/>
    </row>
    <row r="27" spans="1:12">
      <c r="A27" s="579">
        <v>21</v>
      </c>
      <c r="B27" s="594" t="s">
        <v>539</v>
      </c>
      <c r="C27" s="594"/>
      <c r="D27" s="579"/>
      <c r="E27" s="579"/>
      <c r="F27" s="589"/>
      <c r="G27" s="589"/>
      <c r="H27" s="579"/>
      <c r="I27" s="589"/>
      <c r="J27" s="589"/>
      <c r="K27" s="589"/>
      <c r="L27" s="589"/>
    </row>
    <row r="28" spans="1:12">
      <c r="A28" s="579">
        <v>22</v>
      </c>
      <c r="B28" s="594" t="s">
        <v>540</v>
      </c>
      <c r="C28" s="594"/>
      <c r="D28" s="579"/>
      <c r="E28" s="579"/>
      <c r="F28" s="589"/>
      <c r="G28" s="589"/>
      <c r="H28" s="579"/>
      <c r="I28" s="589"/>
      <c r="J28" s="589"/>
      <c r="K28" s="589"/>
      <c r="L28" s="589"/>
    </row>
    <row r="29" spans="1:12">
      <c r="A29" s="579">
        <v>23</v>
      </c>
      <c r="B29" s="594" t="s">
        <v>541</v>
      </c>
      <c r="C29" s="594"/>
      <c r="D29" s="579"/>
      <c r="E29" s="579"/>
      <c r="F29" s="589"/>
      <c r="G29" s="589"/>
      <c r="H29" s="579"/>
      <c r="I29" s="589"/>
      <c r="J29" s="589"/>
      <c r="K29" s="589"/>
      <c r="L29" s="589"/>
    </row>
    <row r="30" spans="1:12">
      <c r="A30" s="579">
        <v>24</v>
      </c>
      <c r="B30" s="594" t="s">
        <v>542</v>
      </c>
      <c r="C30" s="594"/>
      <c r="D30" s="579"/>
      <c r="E30" s="579"/>
      <c r="F30" s="589"/>
      <c r="G30" s="589"/>
      <c r="H30" s="579"/>
      <c r="I30" s="589"/>
      <c r="J30" s="589"/>
      <c r="K30" s="589"/>
      <c r="L30" s="589"/>
    </row>
    <row r="31" spans="1:12">
      <c r="A31" s="579">
        <v>25</v>
      </c>
      <c r="B31" s="594" t="s">
        <v>543</v>
      </c>
      <c r="C31" s="594"/>
      <c r="D31" s="579"/>
      <c r="E31" s="579"/>
      <c r="F31" s="589"/>
      <c r="G31" s="589"/>
      <c r="H31" s="579"/>
      <c r="I31" s="589"/>
      <c r="J31" s="589"/>
      <c r="K31" s="589"/>
      <c r="L31" s="589"/>
    </row>
    <row r="32" spans="1:12">
      <c r="A32" s="579">
        <v>26</v>
      </c>
      <c r="B32" s="594" t="s">
        <v>599</v>
      </c>
      <c r="C32" s="594"/>
      <c r="D32" s="579"/>
      <c r="E32" s="579"/>
      <c r="F32" s="589"/>
      <c r="G32" s="589"/>
      <c r="H32" s="579"/>
      <c r="I32" s="589"/>
      <c r="J32" s="589"/>
      <c r="K32" s="589"/>
      <c r="L32" s="589"/>
    </row>
    <row r="33" spans="1:12">
      <c r="A33" s="579">
        <v>27</v>
      </c>
      <c r="B33" s="662" t="s">
        <v>67</v>
      </c>
      <c r="C33" s="662"/>
      <c r="D33" s="579"/>
      <c r="E33" s="579"/>
      <c r="F33" s="589"/>
      <c r="G33" s="589"/>
      <c r="H33" s="580"/>
      <c r="I33" s="589"/>
      <c r="J33" s="589"/>
      <c r="K33" s="589"/>
      <c r="L33" s="589"/>
    </row>
    <row r="34" spans="1:12">
      <c r="A34" s="609"/>
      <c r="B34" s="609"/>
      <c r="C34" s="609"/>
      <c r="D34" s="609"/>
      <c r="E34" s="609"/>
      <c r="H34" s="609"/>
    </row>
    <row r="35" spans="1:12">
      <c r="A35" s="609"/>
      <c r="B35" s="661"/>
      <c r="C35" s="661"/>
      <c r="D35" s="609"/>
      <c r="E35" s="609"/>
      <c r="H35" s="609"/>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zoomScaleNormal="100" workbookViewId="0">
      <selection activeCell="B2" sqref="B2"/>
    </sheetView>
  </sheetViews>
  <sheetFormatPr defaultRowHeight="12"/>
  <cols>
    <col min="1" max="1" width="11.81640625" style="456" bestFit="1" customWidth="1"/>
    <col min="2" max="2" width="165.08984375" style="456" customWidth="1"/>
    <col min="3" max="11" width="28.26953125" style="456" customWidth="1"/>
    <col min="12" max="16384" width="8.7265625" style="456"/>
  </cols>
  <sheetData>
    <row r="1" spans="1:11" s="446" customFormat="1" ht="13">
      <c r="A1" s="445" t="s">
        <v>109</v>
      </c>
      <c r="B1" s="355">
        <f>Info!C2</f>
        <v>0</v>
      </c>
      <c r="C1" s="590"/>
      <c r="D1" s="590"/>
      <c r="E1" s="590"/>
      <c r="F1" s="590"/>
      <c r="G1" s="590"/>
      <c r="H1" s="590"/>
      <c r="I1" s="590"/>
      <c r="J1" s="590"/>
      <c r="K1" s="590"/>
    </row>
    <row r="2" spans="1:11" s="446" customFormat="1">
      <c r="A2" s="447" t="s">
        <v>110</v>
      </c>
      <c r="B2" s="449">
        <f>'1. key ratios'!B2</f>
        <v>45016</v>
      </c>
      <c r="C2" s="590"/>
      <c r="D2" s="590"/>
      <c r="E2" s="590"/>
      <c r="F2" s="590"/>
      <c r="G2" s="590"/>
      <c r="H2" s="590"/>
      <c r="I2" s="590"/>
      <c r="J2" s="590"/>
      <c r="K2" s="590"/>
    </row>
    <row r="3" spans="1:11" s="446" customFormat="1">
      <c r="A3" s="448" t="s">
        <v>600</v>
      </c>
      <c r="B3" s="590"/>
      <c r="C3" s="590"/>
      <c r="D3" s="590"/>
      <c r="E3" s="590"/>
      <c r="F3" s="590"/>
      <c r="G3" s="590"/>
      <c r="H3" s="590"/>
      <c r="I3" s="590"/>
      <c r="J3" s="590"/>
      <c r="K3" s="590"/>
    </row>
    <row r="4" spans="1:11">
      <c r="A4" s="669"/>
      <c r="B4" s="669"/>
      <c r="C4" s="668" t="s">
        <v>504</v>
      </c>
      <c r="D4" s="668" t="s">
        <v>505</v>
      </c>
      <c r="E4" s="668" t="s">
        <v>506</v>
      </c>
      <c r="F4" s="668" t="s">
        <v>507</v>
      </c>
      <c r="G4" s="668" t="s">
        <v>508</v>
      </c>
      <c r="H4" s="668" t="s">
        <v>509</v>
      </c>
      <c r="I4" s="668" t="s">
        <v>510</v>
      </c>
      <c r="J4" s="668" t="s">
        <v>511</v>
      </c>
      <c r="K4" s="668" t="s">
        <v>512</v>
      </c>
    </row>
    <row r="5" spans="1:11" ht="104" customHeight="1">
      <c r="A5" s="855" t="s">
        <v>908</v>
      </c>
      <c r="B5" s="856"/>
      <c r="C5" s="667" t="s">
        <v>601</v>
      </c>
      <c r="D5" s="667" t="s">
        <v>594</v>
      </c>
      <c r="E5" s="667" t="s">
        <v>595</v>
      </c>
      <c r="F5" s="667" t="s">
        <v>907</v>
      </c>
      <c r="G5" s="667" t="s">
        <v>602</v>
      </c>
      <c r="H5" s="667" t="s">
        <v>603</v>
      </c>
      <c r="I5" s="667" t="s">
        <v>604</v>
      </c>
      <c r="J5" s="667" t="s">
        <v>605</v>
      </c>
      <c r="K5" s="667" t="s">
        <v>606</v>
      </c>
    </row>
    <row r="6" spans="1:11">
      <c r="A6" s="579">
        <v>1</v>
      </c>
      <c r="B6" s="579" t="s">
        <v>607</v>
      </c>
      <c r="C6" s="579"/>
      <c r="D6" s="579"/>
      <c r="E6" s="579"/>
      <c r="F6" s="579"/>
      <c r="G6" s="579"/>
      <c r="H6" s="579"/>
      <c r="I6" s="579"/>
      <c r="J6" s="579"/>
      <c r="K6" s="579"/>
    </row>
    <row r="7" spans="1:11">
      <c r="A7" s="579">
        <v>2</v>
      </c>
      <c r="B7" s="580" t="s">
        <v>608</v>
      </c>
      <c r="C7" s="579"/>
      <c r="D7" s="579"/>
      <c r="E7" s="579"/>
      <c r="F7" s="579"/>
      <c r="G7" s="579"/>
      <c r="H7" s="579"/>
      <c r="I7" s="579"/>
      <c r="J7" s="579"/>
      <c r="K7" s="579"/>
    </row>
    <row r="8" spans="1:11">
      <c r="A8" s="579">
        <v>3</v>
      </c>
      <c r="B8" s="580" t="s">
        <v>572</v>
      </c>
      <c r="C8" s="579"/>
      <c r="D8" s="579"/>
      <c r="E8" s="579"/>
      <c r="F8" s="579"/>
      <c r="G8" s="579"/>
      <c r="H8" s="579"/>
      <c r="I8" s="579"/>
      <c r="J8" s="579"/>
      <c r="K8" s="579"/>
    </row>
    <row r="9" spans="1:11">
      <c r="A9" s="579">
        <v>4</v>
      </c>
      <c r="B9" s="611" t="s">
        <v>906</v>
      </c>
      <c r="C9" s="666"/>
      <c r="D9" s="666"/>
      <c r="E9" s="666"/>
      <c r="F9" s="666"/>
      <c r="G9" s="666"/>
      <c r="H9" s="666"/>
      <c r="I9" s="666"/>
      <c r="J9" s="666"/>
      <c r="K9" s="666"/>
    </row>
    <row r="10" spans="1:11">
      <c r="A10" s="579">
        <v>5</v>
      </c>
      <c r="B10" s="600" t="s">
        <v>905</v>
      </c>
      <c r="C10" s="666"/>
      <c r="D10" s="666"/>
      <c r="E10" s="666"/>
      <c r="F10" s="666"/>
      <c r="G10" s="666"/>
      <c r="H10" s="666"/>
      <c r="I10" s="666"/>
      <c r="J10" s="666"/>
      <c r="K10" s="666"/>
    </row>
    <row r="11" spans="1:11">
      <c r="A11" s="579">
        <v>6</v>
      </c>
      <c r="B11" s="600" t="s">
        <v>904</v>
      </c>
      <c r="C11" s="666"/>
      <c r="D11" s="666"/>
      <c r="E11" s="666"/>
      <c r="F11" s="666"/>
      <c r="G11" s="666"/>
      <c r="H11" s="666"/>
      <c r="I11" s="666"/>
      <c r="J11" s="666"/>
      <c r="K11" s="666"/>
    </row>
    <row r="13" spans="1:11" ht="13.5">
      <c r="B13" s="665"/>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topLeftCell="K1" zoomScaleNormal="100" workbookViewId="0">
      <selection activeCell="U5" sqref="U5:U6"/>
    </sheetView>
  </sheetViews>
  <sheetFormatPr defaultRowHeight="14.5"/>
  <cols>
    <col min="1" max="1" width="10" style="670" bestFit="1" customWidth="1"/>
    <col min="2" max="2" width="71.7265625" style="670" customWidth="1"/>
    <col min="3" max="3" width="10.6328125" style="670" bestFit="1" customWidth="1"/>
    <col min="4" max="5" width="15.1796875" style="670" bestFit="1" customWidth="1"/>
    <col min="6" max="6" width="20" style="670" bestFit="1" customWidth="1"/>
    <col min="7" max="7" width="37.6328125" style="670" bestFit="1" customWidth="1"/>
    <col min="8" max="8" width="10.6328125" style="670" bestFit="1" customWidth="1"/>
    <col min="9" max="10" width="15.1796875" style="670" bestFit="1" customWidth="1"/>
    <col min="11" max="11" width="20" style="670" bestFit="1" customWidth="1"/>
    <col min="12" max="12" width="37.6328125" style="670" bestFit="1" customWidth="1"/>
    <col min="13" max="13" width="10.6328125" style="670" bestFit="1" customWidth="1"/>
    <col min="14" max="15" width="15.1796875" style="670" bestFit="1" customWidth="1"/>
    <col min="16" max="16" width="20" style="670" bestFit="1" customWidth="1"/>
    <col min="17" max="17" width="37.6328125" style="670" bestFit="1" customWidth="1"/>
    <col min="18" max="18" width="18" style="670" bestFit="1" customWidth="1"/>
    <col min="19" max="19" width="48" style="670" bestFit="1" customWidth="1"/>
    <col min="20" max="20" width="45.81640625" style="670" bestFit="1" customWidth="1"/>
    <col min="21" max="21" width="48" style="670" bestFit="1" customWidth="1"/>
    <col min="22" max="22" width="44.36328125" style="670" bestFit="1" customWidth="1"/>
    <col min="23" max="16384" width="8.7265625" style="670"/>
  </cols>
  <sheetData>
    <row r="1" spans="1:22">
      <c r="A1" s="445" t="s">
        <v>109</v>
      </c>
      <c r="B1" s="355">
        <f>Info!C2</f>
        <v>0</v>
      </c>
    </row>
    <row r="2" spans="1:22">
      <c r="A2" s="447" t="s">
        <v>110</v>
      </c>
      <c r="B2" s="449">
        <f>'1. key ratios'!B2</f>
        <v>45016</v>
      </c>
    </row>
    <row r="3" spans="1:22">
      <c r="A3" s="448" t="s">
        <v>691</v>
      </c>
      <c r="B3" s="590"/>
    </row>
    <row r="4" spans="1:22">
      <c r="A4" s="448"/>
      <c r="B4" s="590"/>
    </row>
    <row r="5" spans="1:22" ht="24" customHeight="1">
      <c r="A5" s="857" t="s">
        <v>718</v>
      </c>
      <c r="B5" s="857"/>
      <c r="C5" s="859" t="s">
        <v>910</v>
      </c>
      <c r="D5" s="859"/>
      <c r="E5" s="859"/>
      <c r="F5" s="859"/>
      <c r="G5" s="859"/>
      <c r="H5" s="859" t="s">
        <v>598</v>
      </c>
      <c r="I5" s="859"/>
      <c r="J5" s="859"/>
      <c r="K5" s="859"/>
      <c r="L5" s="859"/>
      <c r="M5" s="859" t="s">
        <v>909</v>
      </c>
      <c r="N5" s="859"/>
      <c r="O5" s="859"/>
      <c r="P5" s="859"/>
      <c r="Q5" s="859"/>
      <c r="R5" s="858" t="s">
        <v>717</v>
      </c>
      <c r="S5" s="858" t="s">
        <v>721</v>
      </c>
      <c r="T5" s="858" t="s">
        <v>720</v>
      </c>
      <c r="U5" s="858" t="s">
        <v>957</v>
      </c>
      <c r="V5" s="858" t="s">
        <v>958</v>
      </c>
    </row>
    <row r="6" spans="1:22" ht="36" customHeight="1">
      <c r="A6" s="857"/>
      <c r="B6" s="857"/>
      <c r="C6" s="681"/>
      <c r="D6" s="588" t="s">
        <v>894</v>
      </c>
      <c r="E6" s="588" t="s">
        <v>893</v>
      </c>
      <c r="F6" s="588" t="s">
        <v>892</v>
      </c>
      <c r="G6" s="588" t="s">
        <v>891</v>
      </c>
      <c r="H6" s="681"/>
      <c r="I6" s="588" t="s">
        <v>894</v>
      </c>
      <c r="J6" s="588" t="s">
        <v>893</v>
      </c>
      <c r="K6" s="588" t="s">
        <v>892</v>
      </c>
      <c r="L6" s="588" t="s">
        <v>891</v>
      </c>
      <c r="M6" s="681"/>
      <c r="N6" s="588" t="s">
        <v>894</v>
      </c>
      <c r="O6" s="588" t="s">
        <v>893</v>
      </c>
      <c r="P6" s="588" t="s">
        <v>892</v>
      </c>
      <c r="Q6" s="588" t="s">
        <v>891</v>
      </c>
      <c r="R6" s="858"/>
      <c r="S6" s="858"/>
      <c r="T6" s="858"/>
      <c r="U6" s="858"/>
      <c r="V6" s="858"/>
    </row>
    <row r="7" spans="1:22">
      <c r="A7" s="679">
        <v>1</v>
      </c>
      <c r="B7" s="680" t="s">
        <v>692</v>
      </c>
      <c r="C7" s="666"/>
      <c r="D7" s="666"/>
      <c r="E7" s="666"/>
      <c r="F7" s="666"/>
      <c r="G7" s="666"/>
      <c r="H7" s="666"/>
      <c r="I7" s="666"/>
      <c r="J7" s="666"/>
      <c r="K7" s="666"/>
      <c r="L7" s="666"/>
      <c r="M7" s="666"/>
      <c r="N7" s="666"/>
      <c r="O7" s="666"/>
      <c r="P7" s="666"/>
      <c r="Q7" s="666"/>
      <c r="R7" s="666"/>
      <c r="S7" s="666"/>
      <c r="T7" s="666"/>
      <c r="U7" s="666"/>
      <c r="V7" s="666"/>
    </row>
    <row r="8" spans="1:22">
      <c r="A8" s="679">
        <v>2</v>
      </c>
      <c r="B8" s="678" t="s">
        <v>693</v>
      </c>
      <c r="C8" s="666"/>
      <c r="D8" s="666"/>
      <c r="E8" s="666"/>
      <c r="F8" s="666"/>
      <c r="G8" s="666"/>
      <c r="H8" s="666"/>
      <c r="I8" s="666"/>
      <c r="J8" s="666"/>
      <c r="K8" s="666"/>
      <c r="L8" s="666"/>
      <c r="M8" s="666"/>
      <c r="N8" s="666"/>
      <c r="O8" s="666"/>
      <c r="P8" s="666"/>
      <c r="Q8" s="666"/>
      <c r="R8" s="666"/>
      <c r="S8" s="666"/>
      <c r="T8" s="666"/>
      <c r="U8" s="666"/>
      <c r="V8" s="666"/>
    </row>
    <row r="9" spans="1:22">
      <c r="A9" s="679">
        <v>3</v>
      </c>
      <c r="B9" s="678" t="s">
        <v>694</v>
      </c>
      <c r="C9" s="666"/>
      <c r="D9" s="666"/>
      <c r="E9" s="666"/>
      <c r="F9" s="666"/>
      <c r="G9" s="666"/>
      <c r="H9" s="666"/>
      <c r="I9" s="666"/>
      <c r="J9" s="666"/>
      <c r="K9" s="666"/>
      <c r="L9" s="666"/>
      <c r="M9" s="666"/>
      <c r="N9" s="666"/>
      <c r="O9" s="666"/>
      <c r="P9" s="666"/>
      <c r="Q9" s="666"/>
      <c r="R9" s="666"/>
      <c r="S9" s="666"/>
      <c r="T9" s="666"/>
      <c r="U9" s="666"/>
      <c r="V9" s="666"/>
    </row>
    <row r="10" spans="1:22">
      <c r="A10" s="679">
        <v>4</v>
      </c>
      <c r="B10" s="678" t="s">
        <v>695</v>
      </c>
      <c r="C10" s="666"/>
      <c r="D10" s="666"/>
      <c r="E10" s="666"/>
      <c r="F10" s="666"/>
      <c r="G10" s="666"/>
      <c r="H10" s="666"/>
      <c r="I10" s="666"/>
      <c r="J10" s="666"/>
      <c r="K10" s="666"/>
      <c r="L10" s="666"/>
      <c r="M10" s="666"/>
      <c r="N10" s="666"/>
      <c r="O10" s="666"/>
      <c r="P10" s="666"/>
      <c r="Q10" s="666"/>
      <c r="R10" s="666"/>
      <c r="S10" s="666"/>
      <c r="T10" s="666"/>
      <c r="U10" s="666"/>
      <c r="V10" s="666"/>
    </row>
    <row r="11" spans="1:22">
      <c r="A11" s="679">
        <v>5</v>
      </c>
      <c r="B11" s="678" t="s">
        <v>696</v>
      </c>
      <c r="C11" s="666"/>
      <c r="D11" s="666"/>
      <c r="E11" s="666"/>
      <c r="F11" s="666"/>
      <c r="G11" s="666"/>
      <c r="H11" s="666"/>
      <c r="I11" s="666"/>
      <c r="J11" s="666"/>
      <c r="K11" s="666"/>
      <c r="L11" s="666"/>
      <c r="M11" s="666"/>
      <c r="N11" s="666"/>
      <c r="O11" s="666"/>
      <c r="P11" s="666"/>
      <c r="Q11" s="666"/>
      <c r="R11" s="666"/>
      <c r="S11" s="666"/>
      <c r="T11" s="666"/>
      <c r="U11" s="666"/>
      <c r="V11" s="666"/>
    </row>
    <row r="12" spans="1:22">
      <c r="A12" s="679">
        <v>6</v>
      </c>
      <c r="B12" s="678" t="s">
        <v>697</v>
      </c>
      <c r="C12" s="666"/>
      <c r="D12" s="666"/>
      <c r="E12" s="666"/>
      <c r="F12" s="666"/>
      <c r="G12" s="666"/>
      <c r="H12" s="666"/>
      <c r="I12" s="666"/>
      <c r="J12" s="666"/>
      <c r="K12" s="666"/>
      <c r="L12" s="666"/>
      <c r="M12" s="666"/>
      <c r="N12" s="666"/>
      <c r="O12" s="666"/>
      <c r="P12" s="666"/>
      <c r="Q12" s="666"/>
      <c r="R12" s="666"/>
      <c r="S12" s="666"/>
      <c r="T12" s="666"/>
      <c r="U12" s="666"/>
      <c r="V12" s="666"/>
    </row>
    <row r="13" spans="1:22">
      <c r="A13" s="679">
        <v>7</v>
      </c>
      <c r="B13" s="678" t="s">
        <v>698</v>
      </c>
      <c r="C13" s="666"/>
      <c r="D13" s="666"/>
      <c r="E13" s="666"/>
      <c r="F13" s="666"/>
      <c r="G13" s="666"/>
      <c r="H13" s="666"/>
      <c r="I13" s="666"/>
      <c r="J13" s="666"/>
      <c r="K13" s="666"/>
      <c r="L13" s="666"/>
      <c r="M13" s="666"/>
      <c r="N13" s="666"/>
      <c r="O13" s="666"/>
      <c r="P13" s="666"/>
      <c r="Q13" s="666"/>
      <c r="R13" s="666"/>
      <c r="S13" s="666"/>
      <c r="T13" s="666"/>
      <c r="U13" s="666"/>
      <c r="V13" s="666"/>
    </row>
    <row r="14" spans="1:22">
      <c r="A14" s="672">
        <v>7.1</v>
      </c>
      <c r="B14" s="671" t="s">
        <v>699</v>
      </c>
      <c r="C14" s="666"/>
      <c r="D14" s="666"/>
      <c r="E14" s="666"/>
      <c r="F14" s="666"/>
      <c r="G14" s="666"/>
      <c r="H14" s="666"/>
      <c r="I14" s="666"/>
      <c r="J14" s="666"/>
      <c r="K14" s="666"/>
      <c r="L14" s="666"/>
      <c r="M14" s="666"/>
      <c r="N14" s="666"/>
      <c r="O14" s="666"/>
      <c r="P14" s="666"/>
      <c r="Q14" s="666"/>
      <c r="R14" s="666"/>
      <c r="S14" s="666"/>
      <c r="T14" s="666"/>
      <c r="U14" s="666"/>
      <c r="V14" s="666"/>
    </row>
    <row r="15" spans="1:22" ht="24">
      <c r="A15" s="672">
        <v>7.2</v>
      </c>
      <c r="B15" s="671" t="s">
        <v>700</v>
      </c>
      <c r="C15" s="666"/>
      <c r="D15" s="666"/>
      <c r="E15" s="666"/>
      <c r="F15" s="666"/>
      <c r="G15" s="666"/>
      <c r="H15" s="666"/>
      <c r="I15" s="666"/>
      <c r="J15" s="666"/>
      <c r="K15" s="666"/>
      <c r="L15" s="666"/>
      <c r="M15" s="666"/>
      <c r="N15" s="666"/>
      <c r="O15" s="666"/>
      <c r="P15" s="666"/>
      <c r="Q15" s="666"/>
      <c r="R15" s="666"/>
      <c r="S15" s="666"/>
      <c r="T15" s="666"/>
      <c r="U15" s="666"/>
      <c r="V15" s="666"/>
    </row>
    <row r="16" spans="1:22">
      <c r="A16" s="672">
        <v>7.3</v>
      </c>
      <c r="B16" s="671" t="s">
        <v>701</v>
      </c>
      <c r="C16" s="666"/>
      <c r="D16" s="666"/>
      <c r="E16" s="666"/>
      <c r="F16" s="666"/>
      <c r="G16" s="666"/>
      <c r="H16" s="666"/>
      <c r="I16" s="666"/>
      <c r="J16" s="666"/>
      <c r="K16" s="666"/>
      <c r="L16" s="666"/>
      <c r="M16" s="666"/>
      <c r="N16" s="666"/>
      <c r="O16" s="666"/>
      <c r="P16" s="666"/>
      <c r="Q16" s="666"/>
      <c r="R16" s="666"/>
      <c r="S16" s="666"/>
      <c r="T16" s="666"/>
      <c r="U16" s="666"/>
      <c r="V16" s="666"/>
    </row>
    <row r="17" spans="1:22">
      <c r="A17" s="679">
        <v>8</v>
      </c>
      <c r="B17" s="678" t="s">
        <v>702</v>
      </c>
      <c r="C17" s="666"/>
      <c r="D17" s="666"/>
      <c r="E17" s="666"/>
      <c r="F17" s="666"/>
      <c r="G17" s="666"/>
      <c r="H17" s="666"/>
      <c r="I17" s="666"/>
      <c r="J17" s="666"/>
      <c r="K17" s="666"/>
      <c r="L17" s="666"/>
      <c r="M17" s="666"/>
      <c r="N17" s="666"/>
      <c r="O17" s="666"/>
      <c r="P17" s="666"/>
      <c r="Q17" s="666"/>
      <c r="R17" s="666"/>
      <c r="S17" s="666"/>
      <c r="T17" s="666"/>
      <c r="U17" s="666"/>
      <c r="V17" s="666"/>
    </row>
    <row r="18" spans="1:22">
      <c r="A18" s="677">
        <v>9</v>
      </c>
      <c r="B18" s="676" t="s">
        <v>703</v>
      </c>
      <c r="C18" s="675"/>
      <c r="D18" s="675"/>
      <c r="E18" s="675"/>
      <c r="F18" s="675"/>
      <c r="G18" s="675"/>
      <c r="H18" s="675"/>
      <c r="I18" s="675"/>
      <c r="J18" s="675"/>
      <c r="K18" s="675"/>
      <c r="L18" s="675"/>
      <c r="M18" s="675"/>
      <c r="N18" s="675"/>
      <c r="O18" s="675"/>
      <c r="P18" s="675"/>
      <c r="Q18" s="675"/>
      <c r="R18" s="675"/>
      <c r="S18" s="675"/>
      <c r="T18" s="675"/>
      <c r="U18" s="675"/>
      <c r="V18" s="675"/>
    </row>
    <row r="19" spans="1:22">
      <c r="A19" s="674">
        <v>10</v>
      </c>
      <c r="B19" s="673" t="s">
        <v>719</v>
      </c>
      <c r="C19" s="666"/>
      <c r="D19" s="666"/>
      <c r="E19" s="666"/>
      <c r="F19" s="666"/>
      <c r="G19" s="666"/>
      <c r="H19" s="666"/>
      <c r="I19" s="666"/>
      <c r="J19" s="666"/>
      <c r="K19" s="666"/>
      <c r="L19" s="666"/>
      <c r="M19" s="666"/>
      <c r="N19" s="666"/>
      <c r="O19" s="666"/>
      <c r="P19" s="666"/>
      <c r="Q19" s="666"/>
      <c r="R19" s="666"/>
      <c r="S19" s="666"/>
      <c r="T19" s="666"/>
      <c r="U19" s="666"/>
      <c r="V19" s="666"/>
    </row>
    <row r="20" spans="1:22" ht="24">
      <c r="A20" s="672">
        <v>10.1</v>
      </c>
      <c r="B20" s="671" t="s">
        <v>722</v>
      </c>
      <c r="C20" s="666"/>
      <c r="D20" s="666"/>
      <c r="E20" s="666"/>
      <c r="F20" s="666"/>
      <c r="G20" s="666"/>
      <c r="H20" s="666"/>
      <c r="I20" s="666"/>
      <c r="J20" s="666"/>
      <c r="K20" s="666"/>
      <c r="L20" s="666"/>
      <c r="M20" s="666"/>
      <c r="N20" s="666"/>
      <c r="O20" s="666"/>
      <c r="P20" s="666"/>
      <c r="Q20" s="666"/>
      <c r="R20" s="666"/>
      <c r="S20" s="666"/>
      <c r="T20" s="666"/>
      <c r="U20" s="666"/>
      <c r="V20" s="66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28" zoomScale="80" zoomScaleNormal="80" workbookViewId="0">
      <selection activeCell="A67" sqref="A67"/>
    </sheetView>
  </sheetViews>
  <sheetFormatPr defaultColWidth="43.54296875" defaultRowHeight="12"/>
  <cols>
    <col min="1" max="1" width="8" style="168" customWidth="1"/>
    <col min="2" max="2" width="66.1796875" style="169" customWidth="1"/>
    <col min="3" max="3" width="131.453125" style="170" customWidth="1"/>
    <col min="4" max="5" width="10.26953125" style="161" customWidth="1"/>
    <col min="6" max="6" width="67.6328125" style="161" customWidth="1"/>
    <col min="7" max="16384" width="43.54296875" style="161"/>
  </cols>
  <sheetData>
    <row r="1" spans="1:3" ht="13" thickTop="1" thickBot="1">
      <c r="A1" s="860" t="s">
        <v>189</v>
      </c>
      <c r="B1" s="861"/>
      <c r="C1" s="862"/>
    </row>
    <row r="2" spans="1:3" ht="26.25" customHeight="1">
      <c r="A2" s="457"/>
      <c r="B2" s="863" t="s">
        <v>190</v>
      </c>
      <c r="C2" s="863"/>
    </row>
    <row r="3" spans="1:3" s="166" customFormat="1" ht="11.25" customHeight="1">
      <c r="A3" s="165"/>
      <c r="B3" s="863" t="s">
        <v>265</v>
      </c>
      <c r="C3" s="863"/>
    </row>
    <row r="4" spans="1:3" ht="12" customHeight="1" thickBot="1">
      <c r="A4" s="864" t="s">
        <v>269</v>
      </c>
      <c r="B4" s="865"/>
      <c r="C4" s="866"/>
    </row>
    <row r="5" spans="1:3" ht="12.5" thickTop="1">
      <c r="A5" s="162"/>
      <c r="B5" s="867" t="s">
        <v>191</v>
      </c>
      <c r="C5" s="868"/>
    </row>
    <row r="6" spans="1:3">
      <c r="A6" s="457"/>
      <c r="B6" s="869" t="s">
        <v>266</v>
      </c>
      <c r="C6" s="870"/>
    </row>
    <row r="7" spans="1:3">
      <c r="A7" s="457"/>
      <c r="B7" s="869" t="s">
        <v>192</v>
      </c>
      <c r="C7" s="870"/>
    </row>
    <row r="8" spans="1:3">
      <c r="A8" s="457"/>
      <c r="B8" s="869" t="s">
        <v>267</v>
      </c>
      <c r="C8" s="870"/>
    </row>
    <row r="9" spans="1:3">
      <c r="A9" s="457"/>
      <c r="B9" s="875" t="s">
        <v>268</v>
      </c>
      <c r="C9" s="876"/>
    </row>
    <row r="10" spans="1:3">
      <c r="A10" s="457"/>
      <c r="B10" s="871" t="s">
        <v>193</v>
      </c>
      <c r="C10" s="872" t="s">
        <v>193</v>
      </c>
    </row>
    <row r="11" spans="1:3">
      <c r="A11" s="457"/>
      <c r="B11" s="871" t="s">
        <v>194</v>
      </c>
      <c r="C11" s="872" t="s">
        <v>194</v>
      </c>
    </row>
    <row r="12" spans="1:3">
      <c r="A12" s="457"/>
      <c r="B12" s="871" t="s">
        <v>195</v>
      </c>
      <c r="C12" s="872" t="s">
        <v>195</v>
      </c>
    </row>
    <row r="13" spans="1:3">
      <c r="A13" s="457"/>
      <c r="B13" s="871" t="s">
        <v>196</v>
      </c>
      <c r="C13" s="872" t="s">
        <v>196</v>
      </c>
    </row>
    <row r="14" spans="1:3">
      <c r="A14" s="457"/>
      <c r="B14" s="871" t="s">
        <v>197</v>
      </c>
      <c r="C14" s="872" t="s">
        <v>197</v>
      </c>
    </row>
    <row r="15" spans="1:3" ht="21.75" customHeight="1">
      <c r="A15" s="457"/>
      <c r="B15" s="871" t="s">
        <v>198</v>
      </c>
      <c r="C15" s="872" t="s">
        <v>198</v>
      </c>
    </row>
    <row r="16" spans="1:3">
      <c r="A16" s="457"/>
      <c r="B16" s="871" t="s">
        <v>199</v>
      </c>
      <c r="C16" s="872" t="s">
        <v>200</v>
      </c>
    </row>
    <row r="17" spans="1:6">
      <c r="A17" s="457"/>
      <c r="B17" s="871" t="s">
        <v>201</v>
      </c>
      <c r="C17" s="872" t="s">
        <v>202</v>
      </c>
    </row>
    <row r="18" spans="1:6">
      <c r="A18" s="457"/>
      <c r="B18" s="871" t="s">
        <v>203</v>
      </c>
      <c r="C18" s="872" t="s">
        <v>204</v>
      </c>
    </row>
    <row r="19" spans="1:6">
      <c r="A19" s="457"/>
      <c r="B19" s="871" t="s">
        <v>205</v>
      </c>
      <c r="C19" s="872" t="s">
        <v>205</v>
      </c>
    </row>
    <row r="20" spans="1:6">
      <c r="A20" s="457"/>
      <c r="B20" s="873" t="s">
        <v>960</v>
      </c>
      <c r="C20" s="874" t="s">
        <v>206</v>
      </c>
    </row>
    <row r="21" spans="1:6">
      <c r="A21" s="457"/>
      <c r="B21" s="871" t="s">
        <v>949</v>
      </c>
      <c r="C21" s="872" t="s">
        <v>207</v>
      </c>
    </row>
    <row r="22" spans="1:6" ht="23.25" customHeight="1">
      <c r="A22" s="457"/>
      <c r="B22" s="871" t="s">
        <v>208</v>
      </c>
      <c r="C22" s="872" t="s">
        <v>209</v>
      </c>
      <c r="F22" s="734"/>
    </row>
    <row r="23" spans="1:6">
      <c r="A23" s="457"/>
      <c r="B23" s="871" t="s">
        <v>210</v>
      </c>
      <c r="C23" s="872" t="s">
        <v>210</v>
      </c>
    </row>
    <row r="24" spans="1:6">
      <c r="A24" s="457"/>
      <c r="B24" s="871" t="s">
        <v>211</v>
      </c>
      <c r="C24" s="872" t="s">
        <v>212</v>
      </c>
    </row>
    <row r="25" spans="1:6" ht="12.5" thickBot="1">
      <c r="A25" s="163"/>
      <c r="B25" s="882" t="s">
        <v>213</v>
      </c>
      <c r="C25" s="883"/>
    </row>
    <row r="26" spans="1:6" ht="13" thickTop="1" thickBot="1">
      <c r="A26" s="864" t="s">
        <v>846</v>
      </c>
      <c r="B26" s="865"/>
      <c r="C26" s="866"/>
    </row>
    <row r="27" spans="1:6" ht="13" thickTop="1" thickBot="1">
      <c r="A27" s="164"/>
      <c r="B27" s="884" t="s">
        <v>847</v>
      </c>
      <c r="C27" s="885"/>
    </row>
    <row r="28" spans="1:6" ht="13" thickTop="1" thickBot="1">
      <c r="A28" s="864" t="s">
        <v>270</v>
      </c>
      <c r="B28" s="865"/>
      <c r="C28" s="866"/>
    </row>
    <row r="29" spans="1:6" ht="12.5" thickTop="1">
      <c r="A29" s="162"/>
      <c r="B29" s="886" t="s">
        <v>850</v>
      </c>
      <c r="C29" s="887" t="s">
        <v>214</v>
      </c>
    </row>
    <row r="30" spans="1:6">
      <c r="A30" s="457"/>
      <c r="B30" s="877" t="s">
        <v>218</v>
      </c>
      <c r="C30" s="878" t="s">
        <v>215</v>
      </c>
    </row>
    <row r="31" spans="1:6">
      <c r="A31" s="457"/>
      <c r="B31" s="877" t="s">
        <v>848</v>
      </c>
      <c r="C31" s="878" t="s">
        <v>216</v>
      </c>
    </row>
    <row r="32" spans="1:6">
      <c r="A32" s="457"/>
      <c r="B32" s="877" t="s">
        <v>849</v>
      </c>
      <c r="C32" s="878" t="s">
        <v>217</v>
      </c>
    </row>
    <row r="33" spans="1:3">
      <c r="A33" s="457"/>
      <c r="B33" s="877" t="s">
        <v>221</v>
      </c>
      <c r="C33" s="878" t="s">
        <v>222</v>
      </c>
    </row>
    <row r="34" spans="1:3">
      <c r="A34" s="457"/>
      <c r="B34" s="877" t="s">
        <v>851</v>
      </c>
      <c r="C34" s="878" t="s">
        <v>219</v>
      </c>
    </row>
    <row r="35" spans="1:3">
      <c r="A35" s="457"/>
      <c r="B35" s="877" t="s">
        <v>852</v>
      </c>
      <c r="C35" s="878" t="s">
        <v>220</v>
      </c>
    </row>
    <row r="36" spans="1:3">
      <c r="A36" s="457"/>
      <c r="B36" s="879" t="s">
        <v>853</v>
      </c>
      <c r="C36" s="880"/>
    </row>
    <row r="37" spans="1:3" ht="24.75" customHeight="1">
      <c r="A37" s="457"/>
      <c r="B37" s="877" t="s">
        <v>854</v>
      </c>
      <c r="C37" s="878" t="s">
        <v>223</v>
      </c>
    </row>
    <row r="38" spans="1:3" ht="23.25" customHeight="1">
      <c r="A38" s="457"/>
      <c r="B38" s="877" t="s">
        <v>855</v>
      </c>
      <c r="C38" s="878" t="s">
        <v>224</v>
      </c>
    </row>
    <row r="39" spans="1:3" ht="23.25" customHeight="1">
      <c r="A39" s="535"/>
      <c r="B39" s="879" t="s">
        <v>856</v>
      </c>
      <c r="C39" s="881"/>
    </row>
    <row r="40" spans="1:3" ht="12" customHeight="1">
      <c r="A40" s="457"/>
      <c r="B40" s="877" t="s">
        <v>857</v>
      </c>
      <c r="C40" s="878"/>
    </row>
    <row r="41" spans="1:3" ht="12.5" thickBot="1">
      <c r="A41" s="864" t="s">
        <v>271</v>
      </c>
      <c r="B41" s="865"/>
      <c r="C41" s="866"/>
    </row>
    <row r="42" spans="1:3" ht="12.5" thickTop="1">
      <c r="A42" s="162"/>
      <c r="B42" s="867" t="s">
        <v>301</v>
      </c>
      <c r="C42" s="868" t="s">
        <v>225</v>
      </c>
    </row>
    <row r="43" spans="1:3">
      <c r="A43" s="457"/>
      <c r="B43" s="869" t="s">
        <v>300</v>
      </c>
      <c r="C43" s="870"/>
    </row>
    <row r="44" spans="1:3" ht="23.25" customHeight="1" thickBot="1">
      <c r="A44" s="163"/>
      <c r="B44" s="888" t="s">
        <v>226</v>
      </c>
      <c r="C44" s="889" t="s">
        <v>227</v>
      </c>
    </row>
    <row r="45" spans="1:3" ht="11.25" customHeight="1" thickTop="1" thickBot="1">
      <c r="A45" s="864" t="s">
        <v>272</v>
      </c>
      <c r="B45" s="865"/>
      <c r="C45" s="866"/>
    </row>
    <row r="46" spans="1:3" ht="26.25" customHeight="1" thickTop="1">
      <c r="A46" s="457"/>
      <c r="B46" s="869" t="s">
        <v>273</v>
      </c>
      <c r="C46" s="870"/>
    </row>
    <row r="47" spans="1:3" ht="12.5" thickBot="1">
      <c r="A47" s="864" t="s">
        <v>274</v>
      </c>
      <c r="B47" s="865"/>
      <c r="C47" s="866"/>
    </row>
    <row r="48" spans="1:3" ht="12.5" thickTop="1">
      <c r="A48" s="162"/>
      <c r="B48" s="867" t="s">
        <v>228</v>
      </c>
      <c r="C48" s="868" t="s">
        <v>228</v>
      </c>
    </row>
    <row r="49" spans="1:3" ht="11.25" customHeight="1">
      <c r="A49" s="457"/>
      <c r="B49" s="869" t="s">
        <v>229</v>
      </c>
      <c r="C49" s="870" t="s">
        <v>229</v>
      </c>
    </row>
    <row r="50" spans="1:3">
      <c r="A50" s="457"/>
      <c r="B50" s="869" t="s">
        <v>230</v>
      </c>
      <c r="C50" s="870" t="s">
        <v>230</v>
      </c>
    </row>
    <row r="51" spans="1:3" ht="11.25" customHeight="1">
      <c r="A51" s="457"/>
      <c r="B51" s="869" t="s">
        <v>859</v>
      </c>
      <c r="C51" s="870" t="s">
        <v>231</v>
      </c>
    </row>
    <row r="52" spans="1:3" ht="33.65" customHeight="1">
      <c r="A52" s="457"/>
      <c r="B52" s="869" t="s">
        <v>232</v>
      </c>
      <c r="C52" s="870" t="s">
        <v>232</v>
      </c>
    </row>
    <row r="53" spans="1:3" ht="11.25" customHeight="1">
      <c r="A53" s="457"/>
      <c r="B53" s="869" t="s">
        <v>321</v>
      </c>
      <c r="C53" s="870" t="s">
        <v>233</v>
      </c>
    </row>
    <row r="54" spans="1:3" ht="11.25" customHeight="1" thickBot="1">
      <c r="A54" s="864" t="s">
        <v>275</v>
      </c>
      <c r="B54" s="865"/>
      <c r="C54" s="866"/>
    </row>
    <row r="55" spans="1:3" ht="12.5" thickTop="1">
      <c r="A55" s="162"/>
      <c r="B55" s="867" t="s">
        <v>228</v>
      </c>
      <c r="C55" s="868" t="s">
        <v>228</v>
      </c>
    </row>
    <row r="56" spans="1:3">
      <c r="A56" s="457"/>
      <c r="B56" s="869" t="s">
        <v>234</v>
      </c>
      <c r="C56" s="870" t="s">
        <v>234</v>
      </c>
    </row>
    <row r="57" spans="1:3">
      <c r="A57" s="457"/>
      <c r="B57" s="869" t="s">
        <v>278</v>
      </c>
      <c r="C57" s="870" t="s">
        <v>235</v>
      </c>
    </row>
    <row r="58" spans="1:3">
      <c r="A58" s="457"/>
      <c r="B58" s="869" t="s">
        <v>236</v>
      </c>
      <c r="C58" s="870" t="s">
        <v>236</v>
      </c>
    </row>
    <row r="59" spans="1:3">
      <c r="A59" s="457"/>
      <c r="B59" s="869" t="s">
        <v>237</v>
      </c>
      <c r="C59" s="870" t="s">
        <v>237</v>
      </c>
    </row>
    <row r="60" spans="1:3">
      <c r="A60" s="457"/>
      <c r="B60" s="869" t="s">
        <v>238</v>
      </c>
      <c r="C60" s="870" t="s">
        <v>238</v>
      </c>
    </row>
    <row r="61" spans="1:3">
      <c r="A61" s="457"/>
      <c r="B61" s="869" t="s">
        <v>279</v>
      </c>
      <c r="C61" s="870" t="s">
        <v>239</v>
      </c>
    </row>
    <row r="62" spans="1:3">
      <c r="A62" s="457"/>
      <c r="B62" s="869" t="s">
        <v>240</v>
      </c>
      <c r="C62" s="870" t="s">
        <v>240</v>
      </c>
    </row>
    <row r="63" spans="1:3" ht="12.5" thickBot="1">
      <c r="A63" s="163"/>
      <c r="B63" s="888" t="s">
        <v>241</v>
      </c>
      <c r="C63" s="889" t="s">
        <v>241</v>
      </c>
    </row>
    <row r="64" spans="1:3" ht="11.25" customHeight="1" thickTop="1">
      <c r="A64" s="892" t="s">
        <v>276</v>
      </c>
      <c r="B64" s="893"/>
      <c r="C64" s="894"/>
    </row>
    <row r="65" spans="1:3" ht="12.5" thickBot="1">
      <c r="A65" s="163"/>
      <c r="B65" s="888" t="s">
        <v>242</v>
      </c>
      <c r="C65" s="889" t="s">
        <v>242</v>
      </c>
    </row>
    <row r="66" spans="1:3" ht="11.25" customHeight="1" thickTop="1">
      <c r="A66" s="892" t="s">
        <v>993</v>
      </c>
      <c r="B66" s="893"/>
      <c r="C66" s="894"/>
    </row>
    <row r="67" spans="1:3" ht="12.5" thickBot="1">
      <c r="A67" s="163"/>
      <c r="B67" s="888" t="s">
        <v>992</v>
      </c>
      <c r="C67" s="889"/>
    </row>
    <row r="68" spans="1:3" ht="11.25" customHeight="1" thickTop="1" thickBot="1">
      <c r="A68" s="864" t="s">
        <v>277</v>
      </c>
      <c r="B68" s="865"/>
      <c r="C68" s="866"/>
    </row>
    <row r="69" spans="1:3" ht="12.5" thickTop="1">
      <c r="A69" s="162"/>
      <c r="B69" s="867" t="s">
        <v>243</v>
      </c>
      <c r="C69" s="868" t="s">
        <v>243</v>
      </c>
    </row>
    <row r="70" spans="1:3">
      <c r="A70" s="457"/>
      <c r="B70" s="869" t="s">
        <v>861</v>
      </c>
      <c r="C70" s="870" t="s">
        <v>244</v>
      </c>
    </row>
    <row r="71" spans="1:3">
      <c r="A71" s="457"/>
      <c r="B71" s="869" t="s">
        <v>245</v>
      </c>
      <c r="C71" s="870" t="s">
        <v>245</v>
      </c>
    </row>
    <row r="72" spans="1:3" ht="55" customHeight="1">
      <c r="A72" s="457"/>
      <c r="B72" s="890" t="s">
        <v>690</v>
      </c>
      <c r="C72" s="891" t="s">
        <v>246</v>
      </c>
    </row>
    <row r="73" spans="1:3" ht="33.75" customHeight="1">
      <c r="A73" s="457"/>
      <c r="B73" s="890" t="s">
        <v>280</v>
      </c>
      <c r="C73" s="891" t="s">
        <v>247</v>
      </c>
    </row>
    <row r="74" spans="1:3" ht="15.75" customHeight="1">
      <c r="A74" s="457"/>
      <c r="B74" s="890" t="s">
        <v>862</v>
      </c>
      <c r="C74" s="891" t="s">
        <v>248</v>
      </c>
    </row>
    <row r="75" spans="1:3">
      <c r="A75" s="457"/>
      <c r="B75" s="869" t="s">
        <v>249</v>
      </c>
      <c r="C75" s="870" t="s">
        <v>249</v>
      </c>
    </row>
    <row r="76" spans="1:3" ht="12.5" thickBot="1">
      <c r="A76" s="163"/>
      <c r="B76" s="888" t="s">
        <v>250</v>
      </c>
      <c r="C76" s="889" t="s">
        <v>250</v>
      </c>
    </row>
    <row r="77" spans="1:3" ht="12.5" thickTop="1">
      <c r="A77" s="892" t="s">
        <v>304</v>
      </c>
      <c r="B77" s="893"/>
      <c r="C77" s="894"/>
    </row>
    <row r="78" spans="1:3">
      <c r="A78" s="457"/>
      <c r="B78" s="869" t="s">
        <v>242</v>
      </c>
      <c r="C78" s="870"/>
    </row>
    <row r="79" spans="1:3">
      <c r="A79" s="457"/>
      <c r="B79" s="869" t="s">
        <v>302</v>
      </c>
      <c r="C79" s="870"/>
    </row>
    <row r="80" spans="1:3">
      <c r="A80" s="457"/>
      <c r="B80" s="869" t="s">
        <v>303</v>
      </c>
      <c r="C80" s="870"/>
    </row>
    <row r="81" spans="1:3">
      <c r="A81" s="892" t="s">
        <v>305</v>
      </c>
      <c r="B81" s="893"/>
      <c r="C81" s="894"/>
    </row>
    <row r="82" spans="1:3">
      <c r="A82" s="457"/>
      <c r="B82" s="869" t="s">
        <v>242</v>
      </c>
      <c r="C82" s="870"/>
    </row>
    <row r="83" spans="1:3">
      <c r="A83" s="457"/>
      <c r="B83" s="869" t="s">
        <v>306</v>
      </c>
      <c r="C83" s="870"/>
    </row>
    <row r="84" spans="1:3" ht="79.5" customHeight="1">
      <c r="A84" s="457"/>
      <c r="B84" s="869" t="s">
        <v>320</v>
      </c>
      <c r="C84" s="870"/>
    </row>
    <row r="85" spans="1:3" ht="53.25" customHeight="1">
      <c r="A85" s="457"/>
      <c r="B85" s="869" t="s">
        <v>319</v>
      </c>
      <c r="C85" s="870"/>
    </row>
    <row r="86" spans="1:3">
      <c r="A86" s="457"/>
      <c r="B86" s="869" t="s">
        <v>307</v>
      </c>
      <c r="C86" s="870"/>
    </row>
    <row r="87" spans="1:3">
      <c r="A87" s="457"/>
      <c r="B87" s="869" t="s">
        <v>308</v>
      </c>
      <c r="C87" s="870"/>
    </row>
    <row r="88" spans="1:3">
      <c r="A88" s="457"/>
      <c r="B88" s="869" t="s">
        <v>309</v>
      </c>
      <c r="C88" s="870"/>
    </row>
    <row r="89" spans="1:3">
      <c r="A89" s="892" t="s">
        <v>310</v>
      </c>
      <c r="B89" s="893"/>
      <c r="C89" s="894"/>
    </row>
    <row r="90" spans="1:3">
      <c r="A90" s="457"/>
      <c r="B90" s="869" t="s">
        <v>242</v>
      </c>
      <c r="C90" s="870"/>
    </row>
    <row r="91" spans="1:3">
      <c r="A91" s="457"/>
      <c r="B91" s="869" t="s">
        <v>312</v>
      </c>
      <c r="C91" s="870"/>
    </row>
    <row r="92" spans="1:3" ht="12" customHeight="1">
      <c r="A92" s="457"/>
      <c r="B92" s="869" t="s">
        <v>313</v>
      </c>
      <c r="C92" s="870"/>
    </row>
    <row r="93" spans="1:3">
      <c r="A93" s="457"/>
      <c r="B93" s="869" t="s">
        <v>314</v>
      </c>
      <c r="C93" s="870"/>
    </row>
    <row r="94" spans="1:3" ht="24.75" customHeight="1">
      <c r="A94" s="457"/>
      <c r="B94" s="895" t="s">
        <v>350</v>
      </c>
      <c r="C94" s="896"/>
    </row>
    <row r="95" spans="1:3" ht="24" customHeight="1">
      <c r="A95" s="457"/>
      <c r="B95" s="895" t="s">
        <v>351</v>
      </c>
      <c r="C95" s="896"/>
    </row>
    <row r="96" spans="1:3" ht="13.5" customHeight="1">
      <c r="A96" s="457"/>
      <c r="B96" s="897" t="s">
        <v>315</v>
      </c>
      <c r="C96" s="898"/>
    </row>
    <row r="97" spans="1:3" ht="11.25" customHeight="1" thickBot="1">
      <c r="A97" s="899" t="s">
        <v>346</v>
      </c>
      <c r="B97" s="900"/>
      <c r="C97" s="901"/>
    </row>
    <row r="98" spans="1:3" ht="13" thickTop="1" thickBot="1">
      <c r="A98" s="908" t="s">
        <v>251</v>
      </c>
      <c r="B98" s="908"/>
      <c r="C98" s="908"/>
    </row>
    <row r="99" spans="1:3">
      <c r="A99" s="263">
        <v>2</v>
      </c>
      <c r="B99" s="442" t="s">
        <v>326</v>
      </c>
      <c r="C99" s="442" t="s">
        <v>347</v>
      </c>
    </row>
    <row r="100" spans="1:3">
      <c r="A100" s="167">
        <v>3</v>
      </c>
      <c r="B100" s="443" t="s">
        <v>327</v>
      </c>
      <c r="C100" s="444" t="s">
        <v>348</v>
      </c>
    </row>
    <row r="101" spans="1:3">
      <c r="A101" s="167">
        <v>4</v>
      </c>
      <c r="B101" s="443" t="s">
        <v>328</v>
      </c>
      <c r="C101" s="444" t="s">
        <v>352</v>
      </c>
    </row>
    <row r="102" spans="1:3" ht="11.25" customHeight="1">
      <c r="A102" s="167">
        <v>5</v>
      </c>
      <c r="B102" s="443" t="s">
        <v>329</v>
      </c>
      <c r="C102" s="444" t="s">
        <v>349</v>
      </c>
    </row>
    <row r="103" spans="1:3" ht="12" customHeight="1">
      <c r="A103" s="167">
        <v>6</v>
      </c>
      <c r="B103" s="443" t="s">
        <v>344</v>
      </c>
      <c r="C103" s="444" t="s">
        <v>330</v>
      </c>
    </row>
    <row r="104" spans="1:3" ht="12" customHeight="1">
      <c r="A104" s="167">
        <v>7</v>
      </c>
      <c r="B104" s="443" t="s">
        <v>331</v>
      </c>
      <c r="C104" s="444" t="s">
        <v>345</v>
      </c>
    </row>
    <row r="105" spans="1:3">
      <c r="A105" s="167">
        <v>8</v>
      </c>
      <c r="B105" s="443" t="s">
        <v>336</v>
      </c>
      <c r="C105" s="444" t="s">
        <v>356</v>
      </c>
    </row>
    <row r="106" spans="1:3" ht="11.25" customHeight="1">
      <c r="A106" s="892" t="s">
        <v>316</v>
      </c>
      <c r="B106" s="893"/>
      <c r="C106" s="894"/>
    </row>
    <row r="107" spans="1:3" ht="12" customHeight="1">
      <c r="A107" s="457"/>
      <c r="B107" s="869" t="s">
        <v>242</v>
      </c>
      <c r="C107" s="870"/>
    </row>
    <row r="108" spans="1:3">
      <c r="A108" s="892" t="s">
        <v>491</v>
      </c>
      <c r="B108" s="893"/>
      <c r="C108" s="894"/>
    </row>
    <row r="109" spans="1:3" ht="12" customHeight="1">
      <c r="A109" s="457"/>
      <c r="B109" s="869" t="s">
        <v>493</v>
      </c>
      <c r="C109" s="870"/>
    </row>
    <row r="110" spans="1:3">
      <c r="A110" s="457"/>
      <c r="B110" s="869" t="s">
        <v>494</v>
      </c>
      <c r="C110" s="870"/>
    </row>
    <row r="111" spans="1:3">
      <c r="A111" s="457"/>
      <c r="B111" s="869" t="s">
        <v>492</v>
      </c>
      <c r="C111" s="870"/>
    </row>
    <row r="112" spans="1:3">
      <c r="A112" s="902" t="s">
        <v>726</v>
      </c>
      <c r="B112" s="902"/>
      <c r="C112" s="902"/>
    </row>
    <row r="113" spans="1:3">
      <c r="A113" s="903" t="s">
        <v>189</v>
      </c>
      <c r="B113" s="903"/>
      <c r="C113" s="903"/>
    </row>
    <row r="114" spans="1:3">
      <c r="A114" s="714">
        <v>1</v>
      </c>
      <c r="B114" s="904" t="s">
        <v>609</v>
      </c>
      <c r="C114" s="905"/>
    </row>
    <row r="115" spans="1:3">
      <c r="A115" s="714">
        <v>2</v>
      </c>
      <c r="B115" s="906" t="s">
        <v>610</v>
      </c>
      <c r="C115" s="907"/>
    </row>
    <row r="116" spans="1:3">
      <c r="A116" s="714">
        <v>3</v>
      </c>
      <c r="B116" s="904" t="s">
        <v>936</v>
      </c>
      <c r="C116" s="905"/>
    </row>
    <row r="117" spans="1:3">
      <c r="A117" s="714">
        <v>4</v>
      </c>
      <c r="B117" s="904" t="s">
        <v>935</v>
      </c>
      <c r="C117" s="905"/>
    </row>
    <row r="118" spans="1:3">
      <c r="A118" s="714">
        <v>5</v>
      </c>
      <c r="B118" s="718" t="s">
        <v>934</v>
      </c>
      <c r="C118" s="717"/>
    </row>
    <row r="119" spans="1:3">
      <c r="A119" s="714">
        <v>6</v>
      </c>
      <c r="B119" s="904" t="s">
        <v>947</v>
      </c>
      <c r="C119" s="905"/>
    </row>
    <row r="120" spans="1:3" ht="48.5" customHeight="1">
      <c r="A120" s="714">
        <v>7</v>
      </c>
      <c r="B120" s="904" t="s">
        <v>948</v>
      </c>
      <c r="C120" s="905"/>
    </row>
    <row r="121" spans="1:3">
      <c r="A121" s="688">
        <v>8</v>
      </c>
      <c r="B121" s="685" t="s">
        <v>636</v>
      </c>
      <c r="C121" s="711" t="s">
        <v>933</v>
      </c>
    </row>
    <row r="122" spans="1:3" ht="24">
      <c r="A122" s="714">
        <v>9.01</v>
      </c>
      <c r="B122" s="685" t="s">
        <v>520</v>
      </c>
      <c r="C122" s="698" t="s">
        <v>685</v>
      </c>
    </row>
    <row r="123" spans="1:3" ht="36">
      <c r="A123" s="714">
        <v>9.02</v>
      </c>
      <c r="B123" s="685" t="s">
        <v>521</v>
      </c>
      <c r="C123" s="698" t="s">
        <v>688</v>
      </c>
    </row>
    <row r="124" spans="1:3">
      <c r="A124" s="714">
        <v>9.0299999999999994</v>
      </c>
      <c r="B124" s="701" t="s">
        <v>870</v>
      </c>
      <c r="C124" s="701" t="s">
        <v>611</v>
      </c>
    </row>
    <row r="125" spans="1:3">
      <c r="A125" s="714">
        <v>9.0399999999999991</v>
      </c>
      <c r="B125" s="685" t="s">
        <v>522</v>
      </c>
      <c r="C125" s="701" t="s">
        <v>612</v>
      </c>
    </row>
    <row r="126" spans="1:3">
      <c r="A126" s="714">
        <v>9.0500000000000007</v>
      </c>
      <c r="B126" s="685" t="s">
        <v>523</v>
      </c>
      <c r="C126" s="701" t="s">
        <v>613</v>
      </c>
    </row>
    <row r="127" spans="1:3" ht="24">
      <c r="A127" s="714">
        <v>9.06</v>
      </c>
      <c r="B127" s="685" t="s">
        <v>524</v>
      </c>
      <c r="C127" s="701" t="s">
        <v>614</v>
      </c>
    </row>
    <row r="128" spans="1:3">
      <c r="A128" s="714">
        <v>9.07</v>
      </c>
      <c r="B128" s="716" t="s">
        <v>525</v>
      </c>
      <c r="C128" s="701" t="s">
        <v>615</v>
      </c>
    </row>
    <row r="129" spans="1:3" ht="24">
      <c r="A129" s="714">
        <v>9.08</v>
      </c>
      <c r="B129" s="685" t="s">
        <v>526</v>
      </c>
      <c r="C129" s="701" t="s">
        <v>616</v>
      </c>
    </row>
    <row r="130" spans="1:3" ht="24">
      <c r="A130" s="714">
        <v>9.09</v>
      </c>
      <c r="B130" s="685" t="s">
        <v>527</v>
      </c>
      <c r="C130" s="701" t="s">
        <v>617</v>
      </c>
    </row>
    <row r="131" spans="1:3">
      <c r="A131" s="715">
        <v>9.1</v>
      </c>
      <c r="B131" s="685" t="s">
        <v>528</v>
      </c>
      <c r="C131" s="701" t="s">
        <v>618</v>
      </c>
    </row>
    <row r="132" spans="1:3">
      <c r="A132" s="714">
        <v>9.11</v>
      </c>
      <c r="B132" s="685" t="s">
        <v>529</v>
      </c>
      <c r="C132" s="701" t="s">
        <v>619</v>
      </c>
    </row>
    <row r="133" spans="1:3">
      <c r="A133" s="714">
        <v>9.1199999999999992</v>
      </c>
      <c r="B133" s="685" t="s">
        <v>530</v>
      </c>
      <c r="C133" s="701" t="s">
        <v>620</v>
      </c>
    </row>
    <row r="134" spans="1:3">
      <c r="A134" s="714">
        <v>9.1300000000000008</v>
      </c>
      <c r="B134" s="685" t="s">
        <v>531</v>
      </c>
      <c r="C134" s="701" t="s">
        <v>621</v>
      </c>
    </row>
    <row r="135" spans="1:3">
      <c r="A135" s="714">
        <v>9.14</v>
      </c>
      <c r="B135" s="685" t="s">
        <v>532</v>
      </c>
      <c r="C135" s="701" t="s">
        <v>622</v>
      </c>
    </row>
    <row r="136" spans="1:3">
      <c r="A136" s="714">
        <v>9.15</v>
      </c>
      <c r="B136" s="685" t="s">
        <v>533</v>
      </c>
      <c r="C136" s="701" t="s">
        <v>623</v>
      </c>
    </row>
    <row r="137" spans="1:3">
      <c r="A137" s="714">
        <v>9.16</v>
      </c>
      <c r="B137" s="685" t="s">
        <v>534</v>
      </c>
      <c r="C137" s="701" t="s">
        <v>624</v>
      </c>
    </row>
    <row r="138" spans="1:3">
      <c r="A138" s="714">
        <v>9.17</v>
      </c>
      <c r="B138" s="701" t="s">
        <v>535</v>
      </c>
      <c r="C138" s="701" t="s">
        <v>625</v>
      </c>
    </row>
    <row r="139" spans="1:3" ht="24">
      <c r="A139" s="714">
        <v>9.18</v>
      </c>
      <c r="B139" s="685" t="s">
        <v>536</v>
      </c>
      <c r="C139" s="701" t="s">
        <v>626</v>
      </c>
    </row>
    <row r="140" spans="1:3">
      <c r="A140" s="714">
        <v>9.19</v>
      </c>
      <c r="B140" s="685" t="s">
        <v>537</v>
      </c>
      <c r="C140" s="701" t="s">
        <v>627</v>
      </c>
    </row>
    <row r="141" spans="1:3">
      <c r="A141" s="715">
        <v>9.1999999999999993</v>
      </c>
      <c r="B141" s="685" t="s">
        <v>538</v>
      </c>
      <c r="C141" s="701" t="s">
        <v>628</v>
      </c>
    </row>
    <row r="142" spans="1:3">
      <c r="A142" s="714">
        <v>9.2100000000000009</v>
      </c>
      <c r="B142" s="685" t="s">
        <v>539</v>
      </c>
      <c r="C142" s="701" t="s">
        <v>629</v>
      </c>
    </row>
    <row r="143" spans="1:3">
      <c r="A143" s="714">
        <v>9.2200000000000006</v>
      </c>
      <c r="B143" s="685" t="s">
        <v>540</v>
      </c>
      <c r="C143" s="701" t="s">
        <v>630</v>
      </c>
    </row>
    <row r="144" spans="1:3" ht="24">
      <c r="A144" s="714">
        <v>9.23</v>
      </c>
      <c r="B144" s="685" t="s">
        <v>541</v>
      </c>
      <c r="C144" s="701" t="s">
        <v>631</v>
      </c>
    </row>
    <row r="145" spans="1:3" ht="24">
      <c r="A145" s="714">
        <v>9.24</v>
      </c>
      <c r="B145" s="685" t="s">
        <v>542</v>
      </c>
      <c r="C145" s="701" t="s">
        <v>632</v>
      </c>
    </row>
    <row r="146" spans="1:3">
      <c r="A146" s="714">
        <v>9.2500000000000107</v>
      </c>
      <c r="B146" s="685" t="s">
        <v>543</v>
      </c>
      <c r="C146" s="701" t="s">
        <v>633</v>
      </c>
    </row>
    <row r="147" spans="1:3" ht="24">
      <c r="A147" s="714">
        <v>9.2600000000000193</v>
      </c>
      <c r="B147" s="685" t="s">
        <v>634</v>
      </c>
      <c r="C147" s="713" t="s">
        <v>635</v>
      </c>
    </row>
    <row r="148" spans="1:3" s="458" customFormat="1" ht="24">
      <c r="A148" s="714">
        <v>9.2700000000000298</v>
      </c>
      <c r="B148" s="685" t="s">
        <v>100</v>
      </c>
      <c r="C148" s="713" t="s">
        <v>686</v>
      </c>
    </row>
    <row r="149" spans="1:3" s="458" customFormat="1">
      <c r="A149" s="689"/>
      <c r="B149" s="910" t="s">
        <v>637</v>
      </c>
      <c r="C149" s="911"/>
    </row>
    <row r="150" spans="1:3" s="458" customFormat="1">
      <c r="A150" s="688">
        <v>1</v>
      </c>
      <c r="B150" s="912" t="s">
        <v>932</v>
      </c>
      <c r="C150" s="913"/>
    </row>
    <row r="151" spans="1:3" s="458" customFormat="1">
      <c r="A151" s="688">
        <v>2</v>
      </c>
      <c r="B151" s="912" t="s">
        <v>687</v>
      </c>
      <c r="C151" s="913"/>
    </row>
    <row r="152" spans="1:3" s="458" customFormat="1">
      <c r="A152" s="688">
        <v>3</v>
      </c>
      <c r="B152" s="912" t="s">
        <v>684</v>
      </c>
      <c r="C152" s="913"/>
    </row>
    <row r="153" spans="1:3" s="458" customFormat="1">
      <c r="A153" s="689"/>
      <c r="B153" s="910" t="s">
        <v>638</v>
      </c>
      <c r="C153" s="911"/>
    </row>
    <row r="154" spans="1:3" s="458" customFormat="1">
      <c r="A154" s="688">
        <v>1</v>
      </c>
      <c r="B154" s="921" t="s">
        <v>931</v>
      </c>
      <c r="C154" s="922"/>
    </row>
    <row r="155" spans="1:3" s="458" customFormat="1">
      <c r="A155" s="688">
        <v>2</v>
      </c>
      <c r="B155" s="685" t="s">
        <v>868</v>
      </c>
      <c r="C155" s="711" t="s">
        <v>952</v>
      </c>
    </row>
    <row r="156" spans="1:3" ht="24">
      <c r="A156" s="688">
        <v>3</v>
      </c>
      <c r="B156" s="685" t="s">
        <v>867</v>
      </c>
      <c r="C156" s="711" t="s">
        <v>930</v>
      </c>
    </row>
    <row r="157" spans="1:3">
      <c r="A157" s="688">
        <v>4</v>
      </c>
      <c r="B157" s="685" t="s">
        <v>513</v>
      </c>
      <c r="C157" s="685" t="s">
        <v>953</v>
      </c>
    </row>
    <row r="158" spans="1:3" ht="25" customHeight="1">
      <c r="A158" s="689"/>
      <c r="B158" s="910" t="s">
        <v>639</v>
      </c>
      <c r="C158" s="911"/>
    </row>
    <row r="159" spans="1:3" ht="36">
      <c r="A159" s="688"/>
      <c r="B159" s="685" t="s">
        <v>919</v>
      </c>
      <c r="C159" s="690" t="s">
        <v>954</v>
      </c>
    </row>
    <row r="160" spans="1:3">
      <c r="A160" s="689"/>
      <c r="B160" s="910" t="s">
        <v>640</v>
      </c>
      <c r="C160" s="911"/>
    </row>
    <row r="161" spans="1:3" ht="39" customHeight="1">
      <c r="A161" s="689"/>
      <c r="B161" s="919" t="s">
        <v>929</v>
      </c>
      <c r="C161" s="920"/>
    </row>
    <row r="162" spans="1:3">
      <c r="A162" s="689" t="s">
        <v>641</v>
      </c>
      <c r="B162" s="712" t="s">
        <v>551</v>
      </c>
      <c r="C162" s="703" t="s">
        <v>642</v>
      </c>
    </row>
    <row r="163" spans="1:3">
      <c r="A163" s="689" t="s">
        <v>371</v>
      </c>
      <c r="B163" s="709" t="s">
        <v>552</v>
      </c>
      <c r="C163" s="711" t="s">
        <v>928</v>
      </c>
    </row>
    <row r="164" spans="1:3" ht="24">
      <c r="A164" s="689" t="s">
        <v>378</v>
      </c>
      <c r="B164" s="703" t="s">
        <v>553</v>
      </c>
      <c r="C164" s="711" t="s">
        <v>643</v>
      </c>
    </row>
    <row r="165" spans="1:3">
      <c r="A165" s="689" t="s">
        <v>644</v>
      </c>
      <c r="B165" s="709" t="s">
        <v>554</v>
      </c>
      <c r="C165" s="710" t="s">
        <v>645</v>
      </c>
    </row>
    <row r="166" spans="1:3" ht="24">
      <c r="A166" s="689" t="s">
        <v>646</v>
      </c>
      <c r="B166" s="709" t="s">
        <v>883</v>
      </c>
      <c r="C166" s="708" t="s">
        <v>927</v>
      </c>
    </row>
    <row r="167" spans="1:3" ht="24">
      <c r="A167" s="689" t="s">
        <v>379</v>
      </c>
      <c r="B167" s="709" t="s">
        <v>555</v>
      </c>
      <c r="C167" s="708" t="s">
        <v>648</v>
      </c>
    </row>
    <row r="168" spans="1:3" ht="24">
      <c r="A168" s="689" t="s">
        <v>647</v>
      </c>
      <c r="B168" s="706" t="s">
        <v>558</v>
      </c>
      <c r="C168" s="707" t="s">
        <v>655</v>
      </c>
    </row>
    <row r="169" spans="1:3" ht="24">
      <c r="A169" s="689" t="s">
        <v>649</v>
      </c>
      <c r="B169" s="706" t="s">
        <v>556</v>
      </c>
      <c r="C169" s="708" t="s">
        <v>651</v>
      </c>
    </row>
    <row r="170" spans="1:3" ht="26.5" customHeight="1">
      <c r="A170" s="689" t="s">
        <v>650</v>
      </c>
      <c r="B170" s="706" t="s">
        <v>557</v>
      </c>
      <c r="C170" s="707" t="s">
        <v>653</v>
      </c>
    </row>
    <row r="171" spans="1:3">
      <c r="A171" s="689" t="s">
        <v>652</v>
      </c>
      <c r="B171" s="683" t="s">
        <v>559</v>
      </c>
      <c r="C171" s="707" t="s">
        <v>657</v>
      </c>
    </row>
    <row r="172" spans="1:3" ht="24">
      <c r="A172" s="689" t="s">
        <v>654</v>
      </c>
      <c r="B172" s="706" t="s">
        <v>560</v>
      </c>
      <c r="C172" s="705" t="s">
        <v>658</v>
      </c>
    </row>
    <row r="173" spans="1:3">
      <c r="A173" s="689" t="s">
        <v>656</v>
      </c>
      <c r="B173" s="704" t="s">
        <v>561</v>
      </c>
      <c r="C173" s="703" t="s">
        <v>659</v>
      </c>
    </row>
    <row r="174" spans="1:3" ht="24">
      <c r="A174" s="689"/>
      <c r="B174" s="702" t="s">
        <v>926</v>
      </c>
      <c r="C174" s="701" t="s">
        <v>660</v>
      </c>
    </row>
    <row r="175" spans="1:3" ht="24">
      <c r="A175" s="689"/>
      <c r="B175" s="702" t="s">
        <v>925</v>
      </c>
      <c r="C175" s="701" t="s">
        <v>661</v>
      </c>
    </row>
    <row r="176" spans="1:3" ht="24">
      <c r="A176" s="689"/>
      <c r="B176" s="702" t="s">
        <v>924</v>
      </c>
      <c r="C176" s="701" t="s">
        <v>662</v>
      </c>
    </row>
    <row r="177" spans="1:3">
      <c r="A177" s="689"/>
      <c r="B177" s="910" t="s">
        <v>663</v>
      </c>
      <c r="C177" s="911"/>
    </row>
    <row r="178" spans="1:3">
      <c r="A178" s="689"/>
      <c r="B178" s="912" t="s">
        <v>923</v>
      </c>
      <c r="C178" s="913"/>
    </row>
    <row r="179" spans="1:3">
      <c r="A179" s="688">
        <v>1</v>
      </c>
      <c r="B179" s="701" t="s">
        <v>565</v>
      </c>
      <c r="C179" s="701" t="s">
        <v>565</v>
      </c>
    </row>
    <row r="180" spans="1:3" ht="24">
      <c r="A180" s="688">
        <v>2</v>
      </c>
      <c r="B180" s="701" t="s">
        <v>664</v>
      </c>
      <c r="C180" s="701" t="s">
        <v>665</v>
      </c>
    </row>
    <row r="181" spans="1:3">
      <c r="A181" s="688">
        <v>3</v>
      </c>
      <c r="B181" s="701" t="s">
        <v>567</v>
      </c>
      <c r="C181" s="701" t="s">
        <v>666</v>
      </c>
    </row>
    <row r="182" spans="1:3" ht="24">
      <c r="A182" s="688">
        <v>4</v>
      </c>
      <c r="B182" s="701" t="s">
        <v>568</v>
      </c>
      <c r="C182" s="701" t="s">
        <v>667</v>
      </c>
    </row>
    <row r="183" spans="1:3" ht="24">
      <c r="A183" s="688">
        <v>5</v>
      </c>
      <c r="B183" s="701" t="s">
        <v>569</v>
      </c>
      <c r="C183" s="701" t="s">
        <v>689</v>
      </c>
    </row>
    <row r="184" spans="1:3" ht="48">
      <c r="A184" s="688">
        <v>6</v>
      </c>
      <c r="B184" s="701" t="s">
        <v>570</v>
      </c>
      <c r="C184" s="701" t="s">
        <v>668</v>
      </c>
    </row>
    <row r="185" spans="1:3">
      <c r="A185" s="689"/>
      <c r="B185" s="910" t="s">
        <v>669</v>
      </c>
      <c r="C185" s="911"/>
    </row>
    <row r="186" spans="1:3">
      <c r="A186" s="689"/>
      <c r="B186" s="914" t="s">
        <v>922</v>
      </c>
      <c r="C186" s="915"/>
    </row>
    <row r="187" spans="1:3" ht="24">
      <c r="A187" s="689">
        <v>1.1000000000000001</v>
      </c>
      <c r="B187" s="700" t="s">
        <v>575</v>
      </c>
      <c r="C187" s="698" t="s">
        <v>670</v>
      </c>
    </row>
    <row r="188" spans="1:3" ht="50" customHeight="1">
      <c r="A188" s="689" t="s">
        <v>159</v>
      </c>
      <c r="B188" s="684" t="s">
        <v>576</v>
      </c>
      <c r="C188" s="698" t="s">
        <v>671</v>
      </c>
    </row>
    <row r="189" spans="1:3">
      <c r="A189" s="689" t="s">
        <v>577</v>
      </c>
      <c r="B189" s="699" t="s">
        <v>578</v>
      </c>
      <c r="C189" s="916" t="s">
        <v>921</v>
      </c>
    </row>
    <row r="190" spans="1:3">
      <c r="A190" s="689" t="s">
        <v>579</v>
      </c>
      <c r="B190" s="699" t="s">
        <v>580</v>
      </c>
      <c r="C190" s="916"/>
    </row>
    <row r="191" spans="1:3">
      <c r="A191" s="689" t="s">
        <v>581</v>
      </c>
      <c r="B191" s="699" t="s">
        <v>582</v>
      </c>
      <c r="C191" s="916"/>
    </row>
    <row r="192" spans="1:3">
      <c r="A192" s="689" t="s">
        <v>583</v>
      </c>
      <c r="B192" s="699" t="s">
        <v>584</v>
      </c>
      <c r="C192" s="916"/>
    </row>
    <row r="193" spans="1:4" ht="25.5" customHeight="1">
      <c r="A193" s="689">
        <v>1.2</v>
      </c>
      <c r="B193" s="697" t="s">
        <v>897</v>
      </c>
      <c r="C193" s="682" t="s">
        <v>955</v>
      </c>
    </row>
    <row r="194" spans="1:4" ht="24">
      <c r="A194" s="689" t="s">
        <v>586</v>
      </c>
      <c r="B194" s="692" t="s">
        <v>587</v>
      </c>
      <c r="C194" s="695" t="s">
        <v>672</v>
      </c>
    </row>
    <row r="195" spans="1:4" ht="24">
      <c r="A195" s="689" t="s">
        <v>588</v>
      </c>
      <c r="B195" s="696" t="s">
        <v>589</v>
      </c>
      <c r="C195" s="695" t="s">
        <v>673</v>
      </c>
    </row>
    <row r="196" spans="1:4" ht="26" customHeight="1">
      <c r="A196" s="689" t="s">
        <v>590</v>
      </c>
      <c r="B196" s="694" t="s">
        <v>591</v>
      </c>
      <c r="C196" s="682" t="s">
        <v>674</v>
      </c>
    </row>
    <row r="197" spans="1:4" ht="24">
      <c r="A197" s="689" t="s">
        <v>592</v>
      </c>
      <c r="B197" s="693" t="s">
        <v>593</v>
      </c>
      <c r="C197" s="682" t="s">
        <v>675</v>
      </c>
      <c r="D197" s="459"/>
    </row>
    <row r="198" spans="1:4" ht="12.5">
      <c r="A198" s="689">
        <v>1.4</v>
      </c>
      <c r="B198" s="692" t="s">
        <v>682</v>
      </c>
      <c r="C198" s="691" t="s">
        <v>676</v>
      </c>
      <c r="D198" s="460"/>
    </row>
    <row r="199" spans="1:4" ht="12.5">
      <c r="A199" s="689">
        <v>1.5</v>
      </c>
      <c r="B199" s="692" t="s">
        <v>683</v>
      </c>
      <c r="C199" s="691" t="s">
        <v>676</v>
      </c>
      <c r="D199" s="461"/>
    </row>
    <row r="200" spans="1:4" ht="12.5">
      <c r="A200" s="689"/>
      <c r="B200" s="902" t="s">
        <v>677</v>
      </c>
      <c r="C200" s="902"/>
      <c r="D200" s="461"/>
    </row>
    <row r="201" spans="1:4" ht="12.5">
      <c r="A201" s="689"/>
      <c r="B201" s="914" t="s">
        <v>920</v>
      </c>
      <c r="C201" s="914"/>
      <c r="D201" s="461"/>
    </row>
    <row r="202" spans="1:4" ht="12.5">
      <c r="A202" s="688"/>
      <c r="B202" s="685" t="s">
        <v>919</v>
      </c>
      <c r="C202" s="690" t="s">
        <v>952</v>
      </c>
      <c r="D202" s="461"/>
    </row>
    <row r="203" spans="1:4" ht="12.5">
      <c r="A203" s="689"/>
      <c r="B203" s="902" t="s">
        <v>678</v>
      </c>
      <c r="C203" s="902"/>
      <c r="D203" s="462"/>
    </row>
    <row r="204" spans="1:4" ht="12.5">
      <c r="A204" s="688"/>
      <c r="B204" s="917" t="s">
        <v>918</v>
      </c>
      <c r="C204" s="917"/>
      <c r="D204" s="463"/>
    </row>
    <row r="205" spans="1:4" ht="12.5">
      <c r="B205" s="902" t="s">
        <v>716</v>
      </c>
      <c r="C205" s="902"/>
      <c r="D205" s="464"/>
    </row>
    <row r="206" spans="1:4" ht="24">
      <c r="A206" s="684">
        <v>1</v>
      </c>
      <c r="B206" s="685" t="s">
        <v>692</v>
      </c>
      <c r="C206" s="682" t="s">
        <v>704</v>
      </c>
      <c r="D206" s="463"/>
    </row>
    <row r="207" spans="1:4" ht="18" customHeight="1">
      <c r="A207" s="684">
        <v>2</v>
      </c>
      <c r="B207" s="685" t="s">
        <v>693</v>
      </c>
      <c r="C207" s="682" t="s">
        <v>705</v>
      </c>
      <c r="D207" s="464"/>
    </row>
    <row r="208" spans="1:4" ht="24">
      <c r="A208" s="684">
        <v>3</v>
      </c>
      <c r="B208" s="685" t="s">
        <v>694</v>
      </c>
      <c r="C208" s="685" t="s">
        <v>706</v>
      </c>
      <c r="D208" s="465"/>
    </row>
    <row r="209" spans="1:4" ht="12.5">
      <c r="A209" s="684">
        <v>4</v>
      </c>
      <c r="B209" s="685" t="s">
        <v>695</v>
      </c>
      <c r="C209" s="685" t="s">
        <v>707</v>
      </c>
      <c r="D209" s="465"/>
    </row>
    <row r="210" spans="1:4">
      <c r="A210" s="684">
        <v>5</v>
      </c>
      <c r="B210" s="685" t="s">
        <v>696</v>
      </c>
      <c r="C210" s="685" t="s">
        <v>708</v>
      </c>
    </row>
    <row r="211" spans="1:4" ht="24.5" customHeight="1">
      <c r="A211" s="684">
        <v>6</v>
      </c>
      <c r="B211" s="685" t="s">
        <v>697</v>
      </c>
      <c r="C211" s="685" t="s">
        <v>709</v>
      </c>
    </row>
    <row r="212" spans="1:4" ht="24">
      <c r="A212" s="684">
        <v>7</v>
      </c>
      <c r="B212" s="685" t="s">
        <v>698</v>
      </c>
      <c r="C212" s="685" t="s">
        <v>710</v>
      </c>
    </row>
    <row r="213" spans="1:4">
      <c r="A213" s="684">
        <v>7.1</v>
      </c>
      <c r="B213" s="687" t="s">
        <v>699</v>
      </c>
      <c r="C213" s="685" t="s">
        <v>711</v>
      </c>
    </row>
    <row r="214" spans="1:4">
      <c r="A214" s="684">
        <v>7.2</v>
      </c>
      <c r="B214" s="687" t="s">
        <v>700</v>
      </c>
      <c r="C214" s="685" t="s">
        <v>712</v>
      </c>
    </row>
    <row r="215" spans="1:4">
      <c r="A215" s="684">
        <v>7.3</v>
      </c>
      <c r="B215" s="686" t="s">
        <v>701</v>
      </c>
      <c r="C215" s="685" t="s">
        <v>713</v>
      </c>
    </row>
    <row r="216" spans="1:4" ht="39.5" customHeight="1">
      <c r="A216" s="684">
        <v>8</v>
      </c>
      <c r="B216" s="685" t="s">
        <v>702</v>
      </c>
      <c r="C216" s="682" t="s">
        <v>714</v>
      </c>
    </row>
    <row r="217" spans="1:4">
      <c r="A217" s="684">
        <v>9</v>
      </c>
      <c r="B217" s="685" t="s">
        <v>703</v>
      </c>
      <c r="C217" s="682" t="s">
        <v>715</v>
      </c>
    </row>
    <row r="218" spans="1:4">
      <c r="A218" s="727">
        <v>10.1</v>
      </c>
      <c r="B218" s="728" t="s">
        <v>723</v>
      </c>
      <c r="C218" s="719" t="s">
        <v>724</v>
      </c>
    </row>
    <row r="219" spans="1:4">
      <c r="A219" s="918"/>
      <c r="B219" s="729" t="s">
        <v>910</v>
      </c>
      <c r="C219" s="682" t="s">
        <v>917</v>
      </c>
    </row>
    <row r="220" spans="1:4">
      <c r="A220" s="918"/>
      <c r="B220" s="683" t="s">
        <v>574</v>
      </c>
      <c r="C220" s="682" t="s">
        <v>916</v>
      </c>
    </row>
    <row r="221" spans="1:4">
      <c r="A221" s="918"/>
      <c r="B221" s="683" t="s">
        <v>909</v>
      </c>
      <c r="C221" s="682" t="s">
        <v>956</v>
      </c>
    </row>
    <row r="222" spans="1:4">
      <c r="A222" s="918"/>
      <c r="B222" s="683" t="s">
        <v>717</v>
      </c>
      <c r="C222" s="682" t="s">
        <v>915</v>
      </c>
    </row>
    <row r="223" spans="1:4" ht="24">
      <c r="A223" s="918"/>
      <c r="B223" s="683" t="s">
        <v>721</v>
      </c>
      <c r="C223" s="698" t="s">
        <v>914</v>
      </c>
    </row>
    <row r="224" spans="1:4" ht="36">
      <c r="A224" s="918"/>
      <c r="B224" s="683" t="s">
        <v>720</v>
      </c>
      <c r="C224" s="682" t="s">
        <v>913</v>
      </c>
    </row>
    <row r="225" spans="1:3">
      <c r="A225" s="918"/>
      <c r="B225" s="683" t="s">
        <v>957</v>
      </c>
      <c r="C225" s="682" t="s">
        <v>912</v>
      </c>
    </row>
    <row r="226" spans="1:3" ht="24">
      <c r="A226" s="918"/>
      <c r="B226" s="683" t="s">
        <v>958</v>
      </c>
      <c r="C226" s="682" t="s">
        <v>911</v>
      </c>
    </row>
    <row r="227" spans="1:3" ht="12.5">
      <c r="A227" s="720"/>
      <c r="B227" s="721"/>
      <c r="C227" s="722"/>
    </row>
    <row r="228" spans="1:3" ht="12.5">
      <c r="A228" s="720"/>
      <c r="B228" s="722"/>
      <c r="C228" s="723"/>
    </row>
    <row r="229" spans="1:3" ht="12.5">
      <c r="A229" s="720"/>
      <c r="B229" s="722"/>
      <c r="C229" s="723"/>
    </row>
    <row r="230" spans="1:3" ht="12.5">
      <c r="A230" s="720"/>
      <c r="B230" s="724"/>
      <c r="C230" s="723"/>
    </row>
    <row r="231" spans="1:3">
      <c r="A231" s="909"/>
      <c r="B231" s="725"/>
      <c r="C231" s="723"/>
    </row>
    <row r="232" spans="1:3">
      <c r="A232" s="909"/>
      <c r="B232" s="725"/>
      <c r="C232" s="723"/>
    </row>
    <row r="233" spans="1:3">
      <c r="A233" s="909"/>
      <c r="B233" s="725"/>
      <c r="C233" s="723"/>
    </row>
    <row r="234" spans="1:3">
      <c r="A234" s="909"/>
      <c r="B234" s="725"/>
      <c r="C234" s="726"/>
    </row>
    <row r="235" spans="1:3" ht="40.5" customHeight="1">
      <c r="A235" s="909"/>
      <c r="B235" s="725"/>
      <c r="C235" s="723"/>
    </row>
    <row r="236" spans="1:3" ht="24" customHeight="1">
      <c r="A236" s="909"/>
      <c r="B236" s="725"/>
      <c r="C236" s="723"/>
    </row>
    <row r="237" spans="1:3">
      <c r="A237" s="909"/>
      <c r="B237" s="725"/>
      <c r="C237" s="723"/>
    </row>
  </sheetData>
  <mergeCells count="133">
    <mergeCell ref="B158:C158"/>
    <mergeCell ref="B160:C160"/>
    <mergeCell ref="B161:C161"/>
    <mergeCell ref="B117:C117"/>
    <mergeCell ref="B119:C119"/>
    <mergeCell ref="B120:C120"/>
    <mergeCell ref="B149:C149"/>
    <mergeCell ref="B150:C150"/>
    <mergeCell ref="B151:C151"/>
    <mergeCell ref="B152:C152"/>
    <mergeCell ref="B153:C153"/>
    <mergeCell ref="B154:C154"/>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11:C111"/>
    <mergeCell ref="A112:C112"/>
    <mergeCell ref="A113:C113"/>
    <mergeCell ref="B114:C114"/>
    <mergeCell ref="B115:C115"/>
    <mergeCell ref="B116:C116"/>
    <mergeCell ref="A98:C98"/>
    <mergeCell ref="A106:C106"/>
    <mergeCell ref="B107:C107"/>
    <mergeCell ref="A108:C108"/>
    <mergeCell ref="B109:C109"/>
    <mergeCell ref="B110:C110"/>
    <mergeCell ref="B92:C92"/>
    <mergeCell ref="B93:C93"/>
    <mergeCell ref="B94:C94"/>
    <mergeCell ref="B95:C95"/>
    <mergeCell ref="B96:C96"/>
    <mergeCell ref="A97:C97"/>
    <mergeCell ref="B86:C86"/>
    <mergeCell ref="B87:C87"/>
    <mergeCell ref="B88:C88"/>
    <mergeCell ref="A89:C89"/>
    <mergeCell ref="B90:C90"/>
    <mergeCell ref="B91:C91"/>
    <mergeCell ref="B80:C80"/>
    <mergeCell ref="A81:C81"/>
    <mergeCell ref="B82:C82"/>
    <mergeCell ref="B83:C83"/>
    <mergeCell ref="B84:C84"/>
    <mergeCell ref="B85:C85"/>
    <mergeCell ref="B74:C74"/>
    <mergeCell ref="B75:C75"/>
    <mergeCell ref="B76:C76"/>
    <mergeCell ref="A77:C77"/>
    <mergeCell ref="B78:C78"/>
    <mergeCell ref="B79:C79"/>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7">
    <cfRule type="duplicateValues" dxfId="7" priority="5"/>
    <cfRule type="duplicateValues" dxfId="6" priority="6"/>
  </conditionalFormatting>
  <conditionalFormatting sqref="B227">
    <cfRule type="duplicateValues" dxfId="5" priority="7"/>
  </conditionalFormatting>
  <conditionalFormatting sqref="B227">
    <cfRule type="duplicateValues" dxfId="4" priority="8"/>
  </conditionalFormatting>
  <conditionalFormatting sqref="B215">
    <cfRule type="duplicateValues" dxfId="3" priority="1"/>
    <cfRule type="duplicateValues" dxfId="2" priority="2"/>
  </conditionalFormatting>
  <conditionalFormatting sqref="B215">
    <cfRule type="duplicateValues" dxfId="1" priority="3"/>
  </conditionalFormatting>
  <conditionalFormatting sqref="B215">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8D978CE-DD5C-41BC-BB25-606482C093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2024-07-03T13:32:08Z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