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760" tabRatio="919" firstSheet="14" activeTab="28"/>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B2" i="91" l="1"/>
  <c r="B1" i="91"/>
  <c r="B1" i="89" l="1"/>
  <c r="B1" i="88"/>
  <c r="B1" i="87"/>
  <c r="B1" i="86"/>
  <c r="B1" i="85"/>
  <c r="B1" i="84"/>
  <c r="B1" i="83"/>
  <c r="B1" i="82"/>
  <c r="B1" i="81"/>
  <c r="C21" i="82" l="1"/>
  <c r="H22" i="81"/>
  <c r="D22" i="81"/>
  <c r="E22" i="81"/>
  <c r="F22" i="81"/>
  <c r="G22" i="81"/>
  <c r="C22" i="81"/>
  <c r="B2" i="89" l="1"/>
  <c r="B2" i="88"/>
  <c r="B2" i="87"/>
  <c r="B2" i="86"/>
  <c r="B2" i="85"/>
  <c r="B2" i="84"/>
  <c r="B2" i="83"/>
  <c r="B2" i="82"/>
  <c r="B2" i="81"/>
  <c r="C10" i="85" l="1"/>
  <c r="C19" i="85" s="1"/>
  <c r="D19" i="84"/>
  <c r="C19" i="84"/>
  <c r="D12" i="84"/>
  <c r="C12" i="84"/>
  <c r="D7" i="84"/>
  <c r="C7" i="84"/>
  <c r="H34" i="83"/>
  <c r="G34" i="83"/>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23" i="82"/>
  <c r="I22" i="82"/>
  <c r="H21" i="82"/>
  <c r="G21" i="82"/>
  <c r="F21" i="82"/>
  <c r="E21" i="82"/>
  <c r="D21" i="82"/>
  <c r="I20" i="82"/>
  <c r="I19" i="82"/>
  <c r="I18" i="82"/>
  <c r="I17" i="82"/>
  <c r="I16" i="82"/>
  <c r="I15" i="82"/>
  <c r="I14" i="82"/>
  <c r="I13" i="82"/>
  <c r="I12" i="82"/>
  <c r="I11" i="82"/>
  <c r="I10" i="82"/>
  <c r="I9" i="82"/>
  <c r="I8" i="82"/>
  <c r="I7" i="82"/>
  <c r="H21" i="81"/>
  <c r="H20" i="81"/>
  <c r="H19" i="81"/>
  <c r="H18" i="81"/>
  <c r="H17" i="81"/>
  <c r="H16" i="81"/>
  <c r="H15" i="81"/>
  <c r="H14" i="81"/>
  <c r="H13" i="81"/>
  <c r="H12" i="81"/>
  <c r="H11" i="81"/>
  <c r="H10" i="81"/>
  <c r="H9" i="81"/>
  <c r="H8" i="81"/>
  <c r="I34" i="83" l="1"/>
  <c r="I21" i="82"/>
  <c r="B2" i="80"/>
  <c r="B1" i="80"/>
  <c r="G37" i="80"/>
  <c r="G33" i="80"/>
  <c r="F33" i="80"/>
  <c r="E33" i="80"/>
  <c r="D33" i="80"/>
  <c r="C33" i="80"/>
  <c r="G24" i="80"/>
  <c r="F24" i="80"/>
  <c r="E24" i="80"/>
  <c r="D24" i="80"/>
  <c r="C24" i="80"/>
  <c r="G18" i="80"/>
  <c r="F18" i="80"/>
  <c r="E18" i="80"/>
  <c r="D18" i="80"/>
  <c r="C18" i="80"/>
  <c r="G14" i="80"/>
  <c r="F14" i="80"/>
  <c r="E14" i="80"/>
  <c r="D14" i="80"/>
  <c r="C14" i="80"/>
  <c r="G11" i="80"/>
  <c r="F11" i="80"/>
  <c r="E11" i="80"/>
  <c r="D11" i="80"/>
  <c r="C11" i="80"/>
  <c r="G8" i="80"/>
  <c r="G21" i="80" s="1"/>
  <c r="G39" i="80" s="1"/>
  <c r="F8" i="80"/>
  <c r="E8" i="80"/>
  <c r="D8" i="80"/>
  <c r="C8" i="80"/>
  <c r="B2" i="79" l="1"/>
  <c r="B2" i="37"/>
  <c r="B2" i="36"/>
  <c r="B2" i="74"/>
  <c r="B2" i="64"/>
  <c r="B2" i="35"/>
  <c r="B2" i="69"/>
  <c r="B2" i="77"/>
  <c r="B2" i="28"/>
  <c r="B2" i="73"/>
  <c r="B2" i="72"/>
  <c r="B2" i="52"/>
  <c r="B2" i="75"/>
  <c r="B2" i="53"/>
  <c r="B2" i="62"/>
  <c r="C5" i="6" l="1"/>
  <c r="G5" i="6"/>
  <c r="F5" i="6"/>
  <c r="E5" i="6"/>
  <c r="D5" i="6"/>
  <c r="G5" i="71"/>
  <c r="F5" i="71"/>
  <c r="E5" i="71"/>
  <c r="D5" i="71"/>
  <c r="C5" i="71"/>
  <c r="F13" i="71" l="1"/>
  <c r="E13" i="71"/>
  <c r="C13" i="71"/>
  <c r="G6" i="71"/>
  <c r="G13" i="71" s="1"/>
  <c r="F6" i="71"/>
  <c r="E6" i="71"/>
  <c r="D6" i="71"/>
  <c r="D13" i="71" s="1"/>
  <c r="C6" i="71"/>
  <c r="C12" i="79" l="1"/>
  <c r="C35" i="79"/>
  <c r="H22" i="74" l="1"/>
  <c r="B1" i="79"/>
  <c r="B1" i="37"/>
  <c r="B1" i="36"/>
  <c r="B1" i="74"/>
  <c r="B1" i="64"/>
  <c r="B1" i="35"/>
  <c r="B1" i="69"/>
  <c r="B1" i="77"/>
  <c r="B1" i="28"/>
  <c r="B1" i="73"/>
  <c r="B1" i="72"/>
  <c r="B1" i="52"/>
  <c r="B1" i="71"/>
  <c r="B1" i="75"/>
  <c r="B1" i="53"/>
  <c r="B1" i="62"/>
  <c r="B1" i="6"/>
  <c r="C21" i="77" l="1"/>
  <c r="D16" i="77"/>
  <c r="D17" i="77"/>
  <c r="D15" i="77"/>
  <c r="D12" i="77"/>
  <c r="D13" i="77"/>
  <c r="D11" i="77"/>
  <c r="D8" i="77"/>
  <c r="D9" i="77"/>
  <c r="D7" i="77"/>
  <c r="C20" i="77"/>
  <c r="C19" i="77"/>
  <c r="D21" i="77" l="1"/>
  <c r="D19" i="77"/>
  <c r="D20" i="77"/>
  <c r="C30" i="79"/>
  <c r="C26" i="79"/>
  <c r="C18" i="79"/>
  <c r="C36" i="79" s="1"/>
  <c r="C38" i="79" s="1"/>
  <c r="C8" i="79"/>
  <c r="H14" i="74" l="1"/>
  <c r="E8" i="37" l="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C5" i="73" l="1"/>
  <c r="E21" i="72" l="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9" i="74"/>
  <c r="H10" i="74"/>
  <c r="H11" i="74"/>
  <c r="H12" i="74"/>
  <c r="H13" i="74"/>
  <c r="H15" i="74"/>
  <c r="H16" i="74"/>
  <c r="H17" i="74"/>
  <c r="H18" i="74"/>
  <c r="H19" i="74"/>
  <c r="H20"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F54" i="53" s="1"/>
  <c r="D34" i="53"/>
  <c r="D45" i="53" s="1"/>
  <c r="D54" i="53" s="1"/>
  <c r="C34" i="53"/>
  <c r="C45" i="53" s="1"/>
  <c r="C54" i="53" s="1"/>
  <c r="G54" i="53" l="1"/>
  <c r="G30" i="53"/>
  <c r="F30" i="53"/>
  <c r="D30" i="53"/>
  <c r="C30" i="53"/>
  <c r="G9" i="53"/>
  <c r="G22" i="53" s="1"/>
  <c r="G31" i="53" s="1"/>
  <c r="G56" i="53" s="1"/>
  <c r="G63" i="53" s="1"/>
  <c r="G65" i="53" s="1"/>
  <c r="G67" i="53" s="1"/>
  <c r="F9" i="53"/>
  <c r="F22" i="53" s="1"/>
  <c r="D9" i="53"/>
  <c r="D22" i="53" s="1"/>
  <c r="D31" i="53" s="1"/>
  <c r="D56" i="53" s="1"/>
  <c r="D63" i="53" s="1"/>
  <c r="D65" i="53" s="1"/>
  <c r="D67" i="53" s="1"/>
  <c r="C9" i="53"/>
  <c r="C22" i="53" s="1"/>
  <c r="D31" i="62"/>
  <c r="D41" i="62" s="1"/>
  <c r="C31" i="62"/>
  <c r="C41" i="62" s="1"/>
  <c r="C14" i="62"/>
  <c r="C20" i="62" s="1"/>
  <c r="C31" i="53" l="1"/>
  <c r="C56" i="53" s="1"/>
  <c r="C63" i="53" s="1"/>
  <c r="C65" i="53" s="1"/>
  <c r="C67" i="53" s="1"/>
  <c r="E22" i="53"/>
  <c r="F31" i="53"/>
  <c r="F56" i="53" s="1"/>
  <c r="F63" i="53" s="1"/>
  <c r="F65" i="53" s="1"/>
  <c r="F67" i="53" s="1"/>
  <c r="H22" i="53"/>
  <c r="G31" i="62"/>
  <c r="G41" i="62" s="1"/>
  <c r="F31" i="62"/>
  <c r="F41" i="62" s="1"/>
  <c r="F14" i="62"/>
  <c r="F20" i="62" s="1"/>
  <c r="G14" i="62"/>
  <c r="G20" i="62" s="1"/>
  <c r="D14" i="62"/>
  <c r="D20" i="62" s="1"/>
  <c r="E41" i="62" l="1"/>
  <c r="E31" i="62"/>
  <c r="D22" i="74"/>
  <c r="E22" i="74"/>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6" i="62"/>
  <c r="E17" i="62"/>
  <c r="E18" i="62"/>
  <c r="E19" i="62"/>
  <c r="E20" i="62"/>
  <c r="E7" i="62"/>
  <c r="C45" i="69" l="1"/>
  <c r="C37" i="69"/>
  <c r="C25" i="69"/>
</calcChain>
</file>

<file path=xl/sharedStrings.xml><?xml version="1.0" encoding="utf-8"?>
<sst xmlns="http://schemas.openxmlformats.org/spreadsheetml/2006/main" count="1540" uniqueCount="1012">
  <si>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</si>
  <si>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</si>
  <si>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</si>
  <si>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</si>
  <si>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</si>
  <si>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</si>
  <si>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</si>
  <si>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</si>
  <si>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</si>
  <si>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</si>
  <si>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</si>
  <si>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</si>
  <si>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</si>
  <si>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</si>
  <si>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</si>
  <si>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</si>
  <si>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</si>
  <si>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</si>
  <si>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</si>
  <si>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</si>
  <si>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</si>
  <si>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</si>
  <si>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</si>
  <si>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</si>
  <si>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</si>
  <si>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</si>
  <si>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</si>
  <si>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</si>
  <si>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</si>
  <si>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</si>
  <si>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</si>
  <si>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</si>
  <si>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</si>
  <si>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</si>
  <si>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</si>
  <si>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</si>
  <si>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</si>
  <si>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</si>
  <si>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</si>
  <si>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</si>
  <si>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</si>
  <si>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</si>
  <si>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</si>
  <si>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</si>
  <si>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</si>
  <si>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</si>
  <si>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</si>
  <si>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</si>
  <si>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</si>
  <si>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</si>
  <si>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</si>
  <si>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</si>
  <si>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</si>
  <si>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</si>
  <si>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</si>
  <si>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</si>
  <si>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</si>
  <si>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</si>
  <si>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</si>
  <si>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</si>
  <si>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</si>
  <si>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</si>
  <si>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</si>
  <si>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</si>
  <si>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</si>
  <si>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</si>
  <si>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</si>
  <si>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</si>
  <si>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</si>
  <si>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</si>
  <si>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</si>
  <si>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</si>
  <si>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</si>
  <si>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</si>
  <si>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</si>
  <si>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</si>
  <si>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</si>
  <si>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</si>
  <si>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</si>
  <si>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</si>
  <si>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</si>
  <si>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</si>
  <si>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</si>
  <si>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</si>
  <si>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</si>
  <si>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</si>
  <si>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</si>
  <si>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</si>
  <si>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</si>
  <si>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</si>
  <si>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</si>
  <si>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</si>
  <si>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</si>
  <si>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</si>
  <si>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</si>
  <si>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</si>
  <si>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</si>
  <si>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</si>
  <si>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</si>
  <si>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</si>
  <si>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</si>
  <si>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</si>
  <si>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</si>
  <si>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</si>
  <si>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</si>
  <si>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</si>
  <si>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</si>
  <si>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</si>
  <si>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</si>
  <si>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</si>
  <si>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</si>
  <si>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</si>
  <si>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</si>
  <si>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</si>
  <si>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</si>
  <si>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</si>
  <si>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</si>
  <si>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</si>
  <si>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</si>
  <si>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</si>
  <si>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</si>
  <si>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</si>
  <si>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</si>
  <si>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</si>
  <si>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</si>
  <si>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</si>
  <si>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</si>
  <si>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</si>
  <si>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</si>
  <si>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</si>
  <si>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</si>
  <si>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</si>
  <si>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</si>
  <si>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</si>
  <si>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</si>
  <si>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</si>
  <si>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</si>
  <si>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</si>
  <si>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</si>
  <si>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</si>
  <si>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</si>
  <si>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</si>
  <si>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</si>
  <si>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</si>
  <si>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</si>
  <si>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</si>
  <si>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</si>
  <si>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</si>
  <si>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</si>
  <si>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</si>
  <si>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</si>
  <si>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</si>
  <si>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</si>
  <si>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</si>
  <si>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</si>
  <si>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</si>
  <si>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</si>
  <si>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</si>
  <si>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</si>
  <si>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</si>
  <si>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</si>
  <si>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</si>
  <si>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</si>
  <si>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</si>
  <si>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</si>
  <si>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</si>
  <si>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</si>
  <si>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</si>
  <si>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</si>
  <si>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</si>
  <si>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</si>
  <si>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</si>
  <si>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</si>
  <si>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</si>
  <si>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</si>
  <si>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</si>
  <si>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</si>
  <si>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</si>
  <si>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</si>
  <si>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</si>
  <si>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</si>
  <si>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</si>
  <si>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</si>
  <si>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</si>
  <si>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</si>
  <si>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</si>
  <si>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</si>
  <si>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</si>
  <si>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</si>
  <si>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</si>
  <si>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</si>
  <si>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</si>
  <si>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</si>
  <si>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</si>
  <si>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</si>
  <si>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</si>
  <si>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</si>
  <si>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</si>
  <si>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</si>
  <si>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</si>
  <si>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</si>
  <si>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</si>
  <si>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</si>
  <si>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</si>
  <si>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</si>
  <si>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</si>
  <si>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</si>
  <si>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</si>
  <si>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</si>
  <si>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</si>
  <si>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</si>
  <si>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</si>
  <si>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</si>
  <si>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</si>
  <si>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</si>
  <si>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</si>
  <si>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</si>
  <si>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</si>
  <si>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</si>
  <si>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</si>
  <si>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</si>
  <si>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</si>
  <si>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</si>
  <si>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</si>
  <si>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</si>
  <si>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</si>
  <si>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</si>
  <si>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</si>
  <si>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</si>
  <si>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</si>
  <si>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</si>
  <si>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</si>
  <si>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</si>
  <si>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</si>
  <si>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</si>
  <si>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</si>
  <si>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</si>
  <si>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</si>
  <si>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</si>
  <si>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</si>
  <si>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</si>
  <si>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</si>
  <si>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</si>
  <si>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</si>
  <si>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</si>
  <si>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</si>
  <si>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</si>
  <si>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</si>
  <si>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</si>
  <si>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</si>
  <si>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</si>
  <si>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</si>
  <si>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</si>
  <si>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</si>
  <si>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</si>
  <si>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</si>
  <si>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</si>
  <si>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</si>
  <si>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</si>
  <si>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</si>
  <si>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</si>
  <si>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</si>
  <si>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</si>
  <si>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</si>
  <si>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</si>
  <si>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</si>
  <si>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</si>
  <si>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</si>
  <si>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</si>
  <si>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</si>
  <si>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</si>
  <si>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</si>
  <si>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</si>
  <si>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</si>
  <si>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</si>
  <si>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</si>
  <si>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</si>
  <si>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</si>
  <si>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</si>
  <si>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</si>
  <si>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</si>
  <si>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</si>
  <si>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</si>
  <si>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</si>
  <si>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</si>
  <si>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</si>
  <si>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</si>
  <si>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</si>
  <si>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</si>
  <si>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</si>
  <si>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</si>
  <si>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</si>
  <si>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</si>
  <si>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</si>
  <si>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</si>
  <si>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</si>
  <si>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</si>
  <si>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</si>
  <si>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</si>
  <si>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</si>
  <si>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</si>
  <si>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</si>
  <si>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</si>
  <si>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</si>
  <si>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</si>
  <si>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</si>
  <si>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</si>
  <si>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</si>
  <si>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</si>
  <si>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</si>
  <si>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</si>
  <si>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</si>
  <si>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</si>
  <si>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</si>
  <si>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</si>
  <si>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</si>
  <si>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</si>
  <si>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</si>
  <si>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</si>
  <si>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</si>
  <si>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</si>
  <si>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</si>
  <si>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</si>
  <si>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</si>
  <si>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</si>
  <si>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</si>
  <si>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</si>
  <si>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</si>
  <si>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</si>
  <si>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</si>
  <si>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</si>
  <si>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</si>
  <si>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</si>
  <si>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</si>
  <si>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</si>
  <si>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</si>
  <si>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</si>
  <si>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</si>
  <si>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</si>
  <si>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</si>
  <si>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</si>
  <si>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</si>
  <si>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</si>
  <si>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</si>
  <si>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</si>
  <si>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</si>
  <si>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</si>
  <si>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</si>
  <si>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</si>
  <si>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</si>
  <si>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</si>
  <si>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</si>
  <si>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</si>
  <si>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</si>
  <si>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</si>
  <si>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</si>
  <si>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</si>
  <si>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</si>
  <si>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</si>
  <si>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</si>
  <si>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</si>
  <si>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</si>
  <si>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</si>
  <si>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</si>
  <si>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</si>
  <si>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</si>
  <si>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</si>
  <si>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</si>
  <si>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</si>
  <si>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</si>
  <si>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</si>
  <si>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</si>
  <si>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</si>
  <si>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</si>
  <si>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</si>
  <si>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</si>
  <si>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</si>
  <si>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</si>
  <si>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</si>
  <si>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</si>
  <si>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</si>
  <si>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</si>
  <si>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</si>
  <si>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</si>
  <si>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</si>
  <si>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</si>
  <si>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</si>
  <si>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</si>
  <si>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</si>
  <si>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</si>
  <si>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</si>
  <si>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</si>
  <si>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</si>
  <si>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</si>
  <si>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</si>
  <si>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</si>
  <si>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</si>
  <si>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</si>
  <si>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</si>
  <si>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</si>
  <si>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</si>
  <si>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</si>
  <si>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</si>
  <si>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</si>
  <si>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</si>
  <si>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</si>
  <si>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</si>
  <si>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</si>
  <si>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</si>
  <si>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</si>
  <si>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</si>
  <si>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</si>
  <si>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</si>
  <si>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</si>
  <si>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</si>
  <si>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</si>
  <si>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</si>
  <si>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</si>
  <si>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</si>
  <si>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</si>
  <si>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</si>
  <si>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</si>
  <si>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</si>
  <si>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</si>
  <si>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</si>
  <si>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</si>
  <si>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</si>
  <si>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</si>
  <si>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</si>
  <si>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</si>
  <si>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</si>
  <si>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</si>
  <si>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</si>
  <si>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</si>
  <si>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</si>
  <si>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</si>
  <si>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</si>
  <si>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</si>
  <si>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</si>
  <si>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</si>
  <si>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</si>
  <si>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</si>
  <si>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</si>
  <si>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</si>
  <si>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</si>
  <si>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</si>
  <si>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</si>
  <si>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</si>
  <si>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</si>
  <si>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</si>
  <si>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</si>
  <si>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</si>
  <si>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</si>
  <si>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</si>
  <si>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</si>
  <si>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</si>
  <si>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</si>
  <si>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</si>
  <si>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</si>
  <si>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</si>
  <si>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</si>
  <si>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</si>
  <si>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</si>
  <si>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</si>
  <si>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</si>
  <si>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</si>
  <si>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</si>
  <si>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</si>
  <si>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</si>
  <si>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</si>
  <si>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</si>
  <si>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</si>
  <si>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</si>
  <si>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</si>
  <si>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</si>
  <si>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</si>
  <si>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</si>
  <si>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</si>
  <si>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</si>
  <si>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</si>
  <si>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</si>
  <si>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</si>
  <si>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</si>
  <si>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</si>
  <si>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</si>
  <si>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</si>
  <si>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</si>
  <si>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</si>
  <si>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</si>
  <si>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</si>
  <si>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</si>
  <si>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</si>
  <si>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</si>
  <si>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</si>
  <si>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</si>
  <si>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</si>
  <si>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</si>
  <si>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</si>
  <si>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</si>
  <si>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</si>
  <si>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</si>
  <si>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</si>
  <si>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</si>
  <si>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</si>
  <si>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</si>
  <si>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</si>
  <si>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</si>
  <si>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</si>
  <si>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</si>
  <si>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</si>
  <si>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</si>
  <si>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</si>
  <si>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</si>
  <si>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</si>
  <si>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</si>
  <si>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</si>
  <si>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</si>
  <si>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</si>
  <si>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</si>
  <si>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</si>
  <si>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</si>
  <si>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</si>
  <si>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</si>
  <si>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</si>
  <si>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</si>
  <si>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</si>
  <si>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</si>
  <si>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</si>
  <si>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</si>
  <si>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</si>
  <si>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</si>
  <si>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</si>
  <si>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</si>
  <si>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</si>
  <si>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</si>
  <si>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</si>
  <si>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</si>
  <si>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</si>
  <si>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</si>
  <si>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</si>
  <si>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</si>
  <si>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</si>
  <si>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</si>
  <si>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</si>
  <si>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</si>
  <si>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</si>
  <si>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</si>
  <si>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</si>
  <si>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</si>
  <si>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</si>
  <si>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</si>
  <si>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</si>
  <si>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</si>
  <si>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</si>
  <si>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</si>
  <si>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</si>
  <si>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</si>
  <si>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</si>
  <si>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</si>
  <si>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</si>
  <si>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</si>
  <si>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</si>
  <si>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</si>
  <si>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</si>
  <si>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</si>
  <si>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</si>
  <si>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</si>
  <si>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</si>
  <si>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</si>
  <si>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</si>
  <si>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</si>
  <si>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</si>
  <si>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</si>
  <si>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</si>
  <si>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</si>
  <si>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</si>
  <si>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</si>
  <si>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</si>
  <si>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</si>
  <si>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</si>
  <si>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</si>
  <si>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</si>
  <si>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</si>
  <si>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</si>
  <si>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</si>
  <si>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</si>
  <si>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</si>
  <si>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</si>
  <si>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</si>
  <si>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</si>
  <si>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</si>
  <si>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</si>
  <si>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</si>
  <si>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</si>
  <si>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</si>
  <si>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</si>
  <si>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</si>
  <si>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</si>
  <si>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</si>
  <si>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</si>
  <si>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</si>
  <si>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</si>
  <si>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</si>
  <si>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</si>
  <si>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</si>
  <si>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</si>
  <si>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</si>
  <si>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</si>
  <si>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</si>
  <si>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</si>
  <si>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</si>
  <si>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</si>
  <si>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</si>
  <si>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</si>
  <si>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</si>
  <si>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</si>
  <si>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</si>
  <si>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</si>
  <si>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</si>
  <si>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</si>
  <si>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</si>
  <si>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</si>
  <si>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</si>
  <si>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</si>
  <si>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</si>
  <si>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</si>
  <si>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</si>
  <si>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</si>
  <si>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</si>
  <si>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</si>
  <si>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</si>
  <si>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</si>
  <si>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</si>
  <si>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</si>
  <si>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</si>
  <si>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</si>
  <si>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</si>
  <si>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</si>
  <si>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</si>
  <si>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</si>
  <si>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</si>
  <si>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</si>
  <si>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</si>
  <si>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</si>
  <si>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</si>
  <si>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</si>
  <si>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</si>
  <si>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</si>
  <si>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</si>
  <si>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</si>
  <si>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</si>
  <si>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</si>
  <si>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</si>
  <si>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</si>
  <si>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</si>
  <si>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</si>
  <si>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</si>
  <si>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</si>
  <si>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</si>
  <si>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</si>
  <si>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</si>
  <si>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</si>
  <si>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</si>
  <si>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</si>
  <si>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</si>
  <si>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</si>
  <si>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</si>
  <si>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</si>
  <si>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</si>
  <si>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</si>
  <si>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</si>
  <si>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</si>
  <si>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</si>
  <si>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</si>
  <si>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</si>
  <si>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</si>
  <si>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</si>
  <si>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</si>
  <si>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</si>
  <si>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</si>
  <si>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</si>
  <si>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</si>
  <si>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</si>
  <si>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</si>
  <si>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</si>
  <si>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</si>
  <si>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</si>
  <si>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</si>
  <si>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</si>
  <si>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</si>
  <si>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</si>
  <si>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</si>
  <si>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</si>
  <si>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</si>
  <si>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</si>
  <si>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</si>
  <si>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</si>
  <si>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</si>
  <si>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</si>
  <si>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</si>
  <si>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</si>
  <si>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</si>
  <si>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</si>
  <si>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</si>
  <si>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</si>
  <si>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</si>
  <si>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</si>
  <si>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</si>
  <si>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</si>
  <si>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</si>
  <si>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</si>
  <si>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</si>
  <si>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</si>
  <si>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</si>
  <si>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</si>
  <si>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</si>
  <si>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</si>
  <si>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</si>
  <si>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</si>
  <si>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</si>
  <si>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</si>
  <si>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</si>
  <si>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</si>
  <si>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</si>
  <si>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</si>
  <si>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</si>
  <si>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</si>
  <si>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</si>
  <si>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</si>
  <si>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</si>
  <si>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</si>
  <si>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</si>
  <si>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</si>
  <si>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</si>
  <si>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</si>
  <si>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</si>
  <si>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</si>
  <si>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</si>
  <si>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</si>
  <si>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</si>
  <si>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</si>
  <si>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</si>
  <si>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</si>
  <si>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</si>
  <si>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</si>
  <si>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</si>
  <si>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</si>
  <si>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</si>
  <si>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</si>
  <si>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</si>
  <si>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</si>
  <si>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</si>
  <si>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</si>
  <si>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</si>
  <si>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</si>
  <si>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</si>
  <si>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</si>
  <si>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</si>
  <si>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</si>
  <si>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</si>
  <si>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</si>
  <si>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</si>
  <si>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</si>
  <si>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</si>
  <si>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</si>
  <si>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</si>
  <si>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</si>
  <si>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</si>
  <si>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</si>
  <si>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</si>
  <si>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</si>
  <si>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</si>
  <si>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</si>
  <si>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</si>
  <si>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</si>
  <si>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</si>
  <si>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</si>
  <si>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</si>
  <si>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</si>
  <si>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</si>
  <si>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</si>
  <si>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</si>
  <si>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</si>
  <si>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</si>
  <si>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</si>
  <si>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</si>
  <si>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</si>
  <si>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</si>
  <si>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</si>
  <si>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</si>
  <si>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</si>
  <si>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</si>
  <si>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</si>
  <si>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</si>
  <si>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</si>
  <si>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</si>
  <si>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</si>
  <si>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</si>
  <si>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</si>
  <si>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</si>
  <si>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</si>
  <si>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</si>
  <si>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</si>
  <si>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</si>
  <si>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</si>
  <si>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</si>
  <si>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</si>
  <si>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</si>
  <si>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</si>
  <si>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</si>
  <si>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</si>
  <si>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</si>
  <si>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</si>
  <si>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</si>
  <si>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</si>
  <si>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</si>
  <si>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</si>
  <si>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</si>
  <si>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</si>
  <si>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</si>
  <si>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</si>
  <si>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</si>
  <si>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</si>
  <si>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</si>
  <si>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</si>
  <si>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</si>
  <si>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</si>
  <si>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</si>
  <si>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</si>
  <si>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</si>
  <si>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</si>
  <si>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</si>
  <si>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</si>
  <si>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</si>
  <si>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</si>
  <si>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</si>
  <si>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</si>
  <si>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</si>
  <si>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</si>
  <si>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</si>
  <si>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</si>
  <si>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</si>
  <si>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</si>
  <si>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</si>
  <si>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</si>
  <si>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</si>
  <si>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</si>
  <si>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</si>
  <si>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</si>
  <si>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</si>
  <si>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</si>
  <si>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</si>
  <si>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</si>
  <si>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</si>
  <si>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</si>
  <si>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</si>
  <si>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</si>
  <si>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</si>
  <si>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</si>
  <si>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</si>
  <si>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</si>
  <si>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</si>
  <si>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</si>
  <si>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</si>
  <si>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</si>
  <si>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</si>
  <si>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</si>
  <si>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</si>
  <si>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</si>
  <si>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</si>
  <si>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</si>
  <si>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</si>
  <si>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</si>
  <si>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</si>
  <si>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</si>
  <si>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</si>
  <si>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</si>
  <si>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</si>
  <si>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</si>
  <si>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</si>
  <si>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</si>
  <si>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</si>
  <si>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</si>
  <si>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</si>
  <si>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</si>
  <si>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</si>
  <si>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</si>
  <si>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</si>
  <si>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</si>
  <si>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</si>
  <si>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</si>
  <si>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</si>
  <si>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</si>
  <si>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</si>
  <si>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</si>
  <si>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</si>
  <si>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</si>
  <si>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</si>
  <si>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</si>
  <si>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</si>
  <si>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</si>
  <si>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</si>
  <si>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</si>
  <si>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</si>
  <si>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</si>
  <si>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</si>
  <si>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</si>
  <si>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</si>
  <si>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</si>
  <si>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</si>
  <si>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</si>
  <si>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</si>
  <si>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</si>
  <si>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</si>
  <si>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</si>
  <si>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</si>
  <si>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</si>
  <si>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</si>
  <si>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</si>
  <si>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</si>
  <si>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</si>
  <si>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</si>
  <si>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</si>
  <si>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</si>
  <si>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</si>
  <si>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</si>
  <si>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</si>
  <si>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</si>
  <si>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</si>
  <si>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</si>
  <si>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</si>
  <si>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</si>
  <si>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</si>
  <si>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</si>
  <si>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</si>
  <si>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</si>
  <si>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</si>
  <si>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</si>
  <si>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</si>
  <si>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</si>
  <si>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</si>
  <si>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</si>
  <si>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</si>
  <si>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</si>
  <si>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</si>
  <si>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</si>
  <si>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</si>
  <si>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</si>
  <si>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</si>
  <si>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</si>
  <si>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</si>
  <si>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</si>
  <si>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</si>
  <si>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</si>
  <si>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</si>
  <si>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</si>
  <si>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</si>
  <si>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</si>
  <si>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</si>
  <si>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</si>
  <si>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</si>
  <si>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მათ შორის მეორად კაპიტალში ჩასათვლელი ინსტრუმენტები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</si>
  <si>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</si>
  <si>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მათ შორის საერთო რეზერვები სხვა ვალდებულებებზე</t>
  </si>
  <si>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</si>
  <si>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</si>
  <si>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</si>
  <si>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</si>
  <si>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</si>
  <si>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</si>
  <si>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</si>
  <si>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</si>
  <si>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</si>
  <si>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</si>
  <si>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</si>
  <si>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</si>
  <si>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</si>
  <si>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</si>
  <si>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</si>
  <si>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</si>
  <si>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</si>
  <si>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</si>
  <si>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</si>
  <si>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</si>
  <si>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</si>
  <si>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</si>
  <si>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</si>
  <si>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</si>
  <si>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</si>
  <si>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</si>
  <si>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</si>
  <si>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</si>
  <si>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პორტფელში არსებული სესხების რაოდენობა.</t>
  </si>
  <si>
    <t>სესხების სასესხო ხელშეკრულებაში მითითებული ვადის ბოლომდე დარჩენილი თვეების რაოდენობა (პორტფელის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</si>
  <si>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</si>
  <si>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</si>
  <si>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</si>
  <si>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</si>
  <si>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კვარტლის შიგნით გაცემული სესხების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</si>
  <si>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</si>
  <si>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</si>
  <si>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</si>
  <si>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</si>
  <si>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</si>
  <si>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სესხების მთლიანი ღირებულება, ანგარიშგების თარიღისთვის. (არ შედის დარიცხული პროცენტი, ჯარიმა).</t>
  </si>
  <si>
    <t>სესხის მთლიანი ღირებულების მიხედვით დათვლილი საშუალო შეწონილი ნომინალური საპროცენტო განაკვეთი.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</si>
  <si>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</si>
  <si>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</si>
  <si>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</si>
  <si>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</si>
  <si>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r>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რეზერვის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2.3 და 3.5 სტრიქონები).  ერთი სესხის  ჭრილში, რეზერვის კურსის ეფექტით ცვლილების ველები (2.3, 3.5) პერიოდზე შეივსება მხოლოდ ზრდაში ან შემცირებაში.</t>
    </r>
  </si>
  <si>
    <r>
      <t xml:space="preserve">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მე-12 სტრიქონები). ერთი სესხის ჭრილში კურსის ეფექტით ცვლილების ველები (3,12) პერიოდზე შეივსება მხოლოდ ზრდაში ან შემცირებაში.</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</si>
</sst>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5">
    <font>
      <sz val="11"/>
      <color theme="1"/>
      <name val="Sylfaen"/>
      <family val="2"/>
      <scheme val="minor"/>
    </font>
    <font>
      <sz val="11"/>
      <color theme="1"/>
      <name val="Sylfaen"/>
      <family val="2"/>
      <scheme val="minor"/>
    </font>
    <font>
      <sz val="10"/>
      <name val="Arial"/>
      <family val="2"/>
    </font>
    <font>
      <b/>
      <sz val="11"/>
      <color theme="1"/>
      <name val="Sylfaen"/>
      <family val="2"/>
      <scheme val="minor"/>
    </font>
    <font>
      <sz val="10"/>
      <color theme="1"/>
      <name val="Sylfaen"/>
      <family val="2"/>
      <scheme val="minor"/>
    </font>
    <font>
      <i/>
      <sz val="11"/>
      <color theme="1"/>
      <name val="Sylfaen"/>
      <family val="2"/>
      <scheme val="minor"/>
    </font>
    <font>
      <b/>
      <sz val="10"/>
      <color theme="1"/>
      <name val="Sylfaen"/>
      <family val="2"/>
      <scheme val="minor"/>
    </font>
    <font>
      <sz val="10"/>
      <name val="Sylfaen"/>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Sylfaen"/>
      <family val="2"/>
      <scheme val="minor"/>
    </font>
    <font>
      <sz val="10"/>
      <name val="Geo_Arial"/>
      <family val="2"/>
    </font>
    <font>
      <i/>
      <sz val="10"/>
      <color theme="1"/>
      <name val="Sylfaen"/>
      <family val="2"/>
      <scheme val="minor"/>
    </font>
    <font>
      <b/>
      <sz val="10"/>
      <name val="Sylfaen"/>
      <family val="2"/>
      <scheme val="minor"/>
    </font>
    <font>
      <b/>
      <i/>
      <sz val="10"/>
      <name val="Sylfaen"/>
      <family val="2"/>
      <scheme val="minor"/>
    </font>
    <font>
      <sz val="10"/>
      <color rgb="FF333333"/>
      <name val="Sylfaen"/>
      <family val="1"/>
    </font>
    <font>
      <i/>
      <sz val="10"/>
      <name val="Sylfaen"/>
      <family val="1"/>
    </font>
    <font>
      <i/>
      <sz val="10"/>
      <color theme="1"/>
      <name val="Sylfaen"/>
      <family val="1"/>
    </font>
    <font>
      <sz val="10"/>
      <name val="Sylfaen"/>
      <family val="2"/>
      <charset val="204"/>
      <scheme val="minor"/>
    </font>
    <font>
      <b/>
      <sz val="10"/>
      <name val="Sylfaen"/>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Sylfaen"/>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Sylfaen"/>
      <family val="2"/>
      <scheme val="minor"/>
    </font>
    <font>
      <sz val="10"/>
      <color indexed="9"/>
      <name val="Calibri"/>
      <family val="2"/>
    </font>
    <font>
      <sz val="11"/>
      <color indexed="20"/>
      <name val="Calibri"/>
      <family val="2"/>
    </font>
    <font>
      <sz val="10"/>
      <color rgb="FF9C0006"/>
      <name val="Sylfaen"/>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Sylfaen"/>
      <family val="2"/>
      <scheme val="minor"/>
    </font>
    <font>
      <b/>
      <sz val="10"/>
      <color indexed="52"/>
      <name val="Calibri"/>
      <family val="2"/>
    </font>
    <font>
      <b/>
      <sz val="11"/>
      <color indexed="9"/>
      <name val="Calibri"/>
      <family val="2"/>
    </font>
    <font>
      <b/>
      <sz val="10"/>
      <color theme="0"/>
      <name val="Sylfaen"/>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Sylfaen"/>
      <family val="2"/>
      <scheme val="minor"/>
    </font>
    <font>
      <i/>
      <sz val="10"/>
      <color indexed="23"/>
      <name val="Calibri"/>
      <family val="2"/>
    </font>
    <font>
      <sz val="11"/>
      <color indexed="17"/>
      <name val="Calibri"/>
      <family val="2"/>
    </font>
    <font>
      <sz val="10"/>
      <color rgb="FF006100"/>
      <name val="Sylfaen"/>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Sylfaen"/>
      <family val="2"/>
      <scheme val="minor"/>
    </font>
    <font>
      <sz val="10"/>
      <color indexed="62"/>
      <name val="Calibri"/>
      <family val="2"/>
    </font>
    <font>
      <sz val="11"/>
      <color indexed="52"/>
      <name val="Calibri"/>
      <family val="2"/>
    </font>
    <font>
      <sz val="10"/>
      <color rgb="FFFA7D00"/>
      <name val="Sylfaen"/>
      <family val="2"/>
      <scheme val="minor"/>
    </font>
    <font>
      <sz val="10"/>
      <color indexed="52"/>
      <name val="Calibri"/>
      <family val="2"/>
    </font>
    <font>
      <sz val="11"/>
      <color indexed="60"/>
      <name val="Calibri"/>
      <family val="2"/>
    </font>
    <font>
      <sz val="10"/>
      <color rgb="FF9C6500"/>
      <name val="Sylfaen"/>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Sylfaen"/>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Sylfaen"/>
      <family val="2"/>
      <scheme val="minor"/>
    </font>
    <font>
      <b/>
      <i/>
      <u/>
      <sz val="8"/>
      <name val="Sylfaen"/>
      <family val="1"/>
    </font>
    <font>
      <sz val="10"/>
      <color theme="1"/>
      <name val="Sylfaen"/>
      <family val="1"/>
      <scheme val="minor"/>
    </font>
    <font>
      <b/>
      <sz val="10"/>
      <name val="Sylfaen"/>
      <family val="1"/>
      <scheme val="minor"/>
    </font>
    <font>
      <sz val="10"/>
      <name val="Sylfaen"/>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Sylfaen"/>
      <family val="1"/>
      <scheme val="minor"/>
    </font>
    <font>
      <b/>
      <sz val="9"/>
      <name val="Sylfaen"/>
      <family val="1"/>
      <scheme val="minor"/>
    </font>
    <font>
      <i/>
      <sz val="9"/>
      <name val="Sylfaen"/>
      <family val="1"/>
      <scheme val="minor"/>
    </font>
    <font>
      <b/>
      <u/>
      <sz val="9"/>
      <color theme="1"/>
      <name val="Sylfaen"/>
      <family val="1"/>
    </font>
    <font>
      <sz val="9"/>
      <color theme="1"/>
      <name val="Sylfaen"/>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b/>
      <sz val="9"/>
      <color theme="1"/>
      <name val="Sylfaen"/>
      <family val="1"/>
      <scheme val="minor"/>
    </font>
    <font>
      <sz val="9"/>
      <color rgb="FF000000"/>
      <name val="Sylfaen"/>
      <family val="1"/>
    </font>
    <font>
      <b/>
      <sz val="9"/>
      <color rgb="FF000000"/>
      <name val="Sylfaen"/>
      <family val="1"/>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9"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88" fontId="2" fillId="70" borderId="108" applyFont="0">
      <alignment horizontal="right" vertical="center"/>
    </xf>
    <xf numFmtId="3" fontId="2" fillId="70" borderId="108" applyFont="0">
      <alignment horizontal="right" vertical="center"/>
    </xf>
    <xf numFmtId="0" fontId="85"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9"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3" fontId="2" fillId="75" borderId="108" applyFont="0">
      <alignment horizontal="right" vertical="center"/>
      <protection locked="0"/>
    </xf>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3" fontId="2" fillId="72" borderId="108" applyFont="0">
      <alignment horizontal="right" vertical="center"/>
      <protection locked="0"/>
    </xf>
    <xf numFmtId="0" fontId="68"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9"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2" fillId="71" borderId="109" applyNumberFormat="0" applyFont="0" applyBorder="0" applyProtection="0">
      <alignment horizontal="left" vertical="center"/>
    </xf>
    <xf numFmtId="9" fontId="2" fillId="71" borderId="108" applyFont="0" applyProtection="0">
      <alignment horizontal="right" vertical="center"/>
    </xf>
    <xf numFmtId="3" fontId="2" fillId="71" borderId="108" applyFont="0" applyProtection="0">
      <alignment horizontal="right" vertical="center"/>
    </xf>
    <xf numFmtId="0" fontId="64" fillId="70" borderId="109" applyFont="0" applyBorder="0">
      <alignment horizontal="center" wrapText="1"/>
    </xf>
    <xf numFmtId="168" fontId="56" fillId="0" borderId="106">
      <alignment horizontal="left" vertical="center"/>
    </xf>
    <xf numFmtId="0" fontId="56" fillId="0" borderId="106">
      <alignment horizontal="left" vertical="center"/>
    </xf>
    <xf numFmtId="0" fontId="56" fillId="0" borderId="106">
      <alignment horizontal="left" vertical="center"/>
    </xf>
    <xf numFmtId="0" fontId="2" fillId="69" borderId="108" applyNumberFormat="0" applyFont="0" applyBorder="0" applyProtection="0">
      <alignment horizontal="center" vertical="center"/>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40"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9"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cellStyleXfs>
  <cellXfs count="875">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167" fontId="25" fillId="0" borderId="71"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2"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7"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8"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7" xfId="0" applyNumberFormat="1" applyFont="1" applyFill="1" applyBorder="1" applyAlignment="1">
      <alignment horizontal="right" vertical="center"/>
    </xf>
    <xf numFmtId="49" fontId="108" fillId="0" borderId="85" xfId="0" applyNumberFormat="1" applyFont="1" applyFill="1" applyBorder="1" applyAlignment="1">
      <alignment horizontal="right" vertical="center"/>
    </xf>
    <xf numFmtId="49" fontId="108" fillId="0" borderId="88" xfId="0" applyNumberFormat="1" applyFont="1" applyFill="1" applyBorder="1" applyAlignment="1">
      <alignment horizontal="right" vertical="center"/>
    </xf>
    <xf numFmtId="49" fontId="108" fillId="0" borderId="93" xfId="0" applyNumberFormat="1" applyFont="1" applyFill="1" applyBorder="1" applyAlignment="1">
      <alignment horizontal="right" vertical="center"/>
    </xf>
    <xf numFmtId="0" fontId="108" fillId="0" borderId="0" xfId="0" applyFont="1" applyFill="1" applyBorder="1" applyAlignment="1">
      <alignment horizontal="left"/>
    </xf>
    <xf numFmtId="0" fontId="108" fillId="0" borderId="93" xfId="0" applyNumberFormat="1" applyFont="1" applyFill="1" applyBorder="1" applyAlignment="1">
      <alignment horizontal="right" vertical="center"/>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67" fontId="18" fillId="77" borderId="67"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17" fillId="2" borderId="26" xfId="0" applyNumberFormat="1" applyFont="1" applyFill="1" applyBorder="1" applyAlignment="1" applyProtection="1">
      <alignment vertical="center"/>
      <protection locked="0"/>
    </xf>
    <xf numFmtId="193" fontId="17" fillId="2" borderId="27"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6" xfId="0" applyNumberFormat="1" applyFont="1" applyFill="1" applyBorder="1" applyAlignment="1">
      <alignment vertical="center" wrapText="1"/>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0" fontId="4" fillId="36" borderId="27" xfId="0" applyFont="1" applyFill="1" applyBorder="1"/>
    <xf numFmtId="167" fontId="6" fillId="36" borderId="26" xfId="0" applyNumberFormat="1" applyFont="1" applyFill="1" applyBorder="1" applyAlignment="1">
      <alignment horizontal="center" vertical="center"/>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8" fillId="37" borderId="0" xfId="20" applyBorder="1"/>
    <xf numFmtId="169" fontId="28" fillId="37" borderId="101" xfId="20" applyBorder="1"/>
    <xf numFmtId="0" fontId="4" fillId="0" borderId="7" xfId="0" applyFont="1" applyFill="1" applyBorder="1" applyAlignment="1">
      <alignment vertical="center"/>
    </xf>
    <xf numFmtId="0" fontId="4" fillId="0" borderId="59" xfId="0" applyFont="1" applyFill="1" applyBorder="1" applyAlignment="1">
      <alignment vertical="center"/>
    </xf>
    <xf numFmtId="0" fontId="4" fillId="0" borderId="108" xfId="0" applyFont="1" applyFill="1" applyBorder="1" applyAlignment="1">
      <alignment vertical="center"/>
    </xf>
    <xf numFmtId="0" fontId="4" fillId="0" borderId="109" xfId="0" applyFont="1" applyFill="1" applyBorder="1" applyAlignment="1">
      <alignment vertical="center"/>
    </xf>
    <xf numFmtId="0" fontId="6" fillId="0" borderId="108" xfId="0" applyFont="1" applyFill="1" applyBorder="1" applyAlignment="1">
      <alignment vertical="center"/>
    </xf>
    <xf numFmtId="0" fontId="4" fillId="0" borderId="20" xfId="0" applyFont="1" applyFill="1" applyBorder="1" applyAlignment="1">
      <alignment vertical="center"/>
    </xf>
    <xf numFmtId="0" fontId="4" fillId="0" borderId="30" xfId="0" applyFont="1" applyFill="1" applyBorder="1" applyAlignment="1">
      <alignment vertical="center"/>
    </xf>
    <xf numFmtId="0" fontId="4" fillId="0" borderId="103" xfId="0" applyFont="1" applyFill="1" applyBorder="1" applyAlignment="1">
      <alignment vertical="center"/>
    </xf>
    <xf numFmtId="0" fontId="4" fillId="0" borderId="104" xfId="0" applyFont="1" applyFill="1" applyBorder="1" applyAlignment="1">
      <alignment vertical="center"/>
    </xf>
    <xf numFmtId="0" fontId="4" fillId="0" borderId="105" xfId="0" applyFont="1" applyFill="1" applyBorder="1" applyAlignment="1">
      <alignment vertical="center"/>
    </xf>
    <xf numFmtId="0" fontId="4" fillId="0" borderId="102" xfId="0" applyFont="1" applyFill="1" applyBorder="1" applyAlignment="1">
      <alignment vertical="center"/>
    </xf>
    <xf numFmtId="0" fontId="4" fillId="0" borderId="73" xfId="0" applyFont="1" applyFill="1" applyBorder="1" applyAlignment="1">
      <alignment vertical="center"/>
    </xf>
    <xf numFmtId="0" fontId="4" fillId="0" borderId="19" xfId="0" applyFont="1" applyFill="1" applyBorder="1" applyAlignment="1">
      <alignment horizontal="center" vertical="center"/>
    </xf>
    <xf numFmtId="0" fontId="4" fillId="0" borderId="21" xfId="0" applyFont="1" applyFill="1" applyBorder="1" applyAlignment="1">
      <alignment vertical="center"/>
    </xf>
    <xf numFmtId="0" fontId="4" fillId="0" borderId="116" xfId="0" applyFont="1" applyFill="1" applyBorder="1" applyAlignment="1">
      <alignment horizontal="center" vertical="center"/>
    </xf>
    <xf numFmtId="0" fontId="4" fillId="0" borderId="117" xfId="0" applyFont="1" applyFill="1" applyBorder="1" applyAlignment="1">
      <alignment vertical="center"/>
    </xf>
    <xf numFmtId="0" fontId="4" fillId="0" borderId="118" xfId="0" applyFont="1" applyFill="1" applyBorder="1" applyAlignment="1">
      <alignment horizontal="center" vertical="center"/>
    </xf>
    <xf numFmtId="0" fontId="4" fillId="0" borderId="119" xfId="0" applyFont="1" applyFill="1" applyBorder="1" applyAlignment="1">
      <alignment vertical="center"/>
    </xf>
    <xf numFmtId="169" fontId="28" fillId="37" borderId="34" xfId="20" applyBorder="1"/>
    <xf numFmtId="169" fontId="28" fillId="37" borderId="120" xfId="20" applyBorder="1"/>
    <xf numFmtId="169" fontId="28" fillId="37" borderId="110" xfId="20" applyBorder="1"/>
    <xf numFmtId="169" fontId="28" fillId="37" borderId="61" xfId="20" applyBorder="1"/>
    <xf numFmtId="0" fontId="4" fillId="3" borderId="72" xfId="0" applyFont="1" applyFill="1" applyBorder="1" applyAlignment="1">
      <alignment horizontal="center" vertical="center"/>
    </xf>
    <xf numFmtId="0" fontId="4" fillId="3" borderId="0" xfId="0" applyFont="1" applyFill="1" applyBorder="1" applyAlignment="1">
      <alignment vertical="center"/>
    </xf>
    <xf numFmtId="0" fontId="4" fillId="0" borderId="78" xfId="0" applyFont="1" applyFill="1" applyBorder="1" applyAlignment="1">
      <alignment horizontal="center" vertical="center"/>
    </xf>
    <xf numFmtId="0" fontId="4" fillId="3" borderId="106" xfId="0" applyFont="1" applyFill="1" applyBorder="1" applyAlignment="1">
      <alignment vertical="center"/>
    </xf>
    <xf numFmtId="0" fontId="14" fillId="3" borderId="121" xfId="0" applyFont="1" applyFill="1" applyBorder="1" applyAlignment="1">
      <alignment horizontal="left"/>
    </xf>
    <xf numFmtId="0" fontId="14" fillId="3" borderId="122" xfId="0" applyFont="1" applyFill="1" applyBorder="1" applyAlignment="1">
      <alignment horizontal="left"/>
    </xf>
    <xf numFmtId="0" fontId="4" fillId="0" borderId="0" xfId="0" applyFont="1"/>
    <xf numFmtId="0" fontId="4" fillId="0" borderId="0" xfId="0" applyFont="1" applyFill="1"/>
    <xf numFmtId="0" fontId="4" fillId="0" borderId="108" xfId="0" applyFont="1" applyFill="1" applyBorder="1" applyAlignment="1">
      <alignment horizontal="center" vertical="center" wrapText="1"/>
    </xf>
    <xf numFmtId="0" fontId="108" fillId="0" borderId="95" xfId="0" applyFont="1" applyFill="1" applyBorder="1" applyAlignment="1">
      <alignment horizontal="right" vertical="center"/>
    </xf>
    <xf numFmtId="0" fontId="4" fillId="0" borderId="123" xfId="0" applyFont="1" applyFill="1" applyBorder="1" applyAlignment="1">
      <alignment horizontal="center" vertical="center" wrapText="1"/>
    </xf>
    <xf numFmtId="0" fontId="6" fillId="3" borderId="124" xfId="0" applyFont="1" applyFill="1" applyBorder="1" applyAlignment="1">
      <alignment vertical="center"/>
    </xf>
    <xf numFmtId="0" fontId="4" fillId="3" borderId="24" xfId="0" applyFont="1" applyFill="1" applyBorder="1" applyAlignment="1">
      <alignment vertical="center"/>
    </xf>
    <xf numFmtId="0" fontId="4" fillId="0" borderId="125" xfId="0" applyFont="1" applyFill="1" applyBorder="1" applyAlignment="1">
      <alignment horizontal="center" vertical="center"/>
    </xf>
    <xf numFmtId="0" fontId="4" fillId="0" borderId="123" xfId="0" applyFont="1" applyFill="1" applyBorder="1" applyAlignment="1">
      <alignment vertical="center"/>
    </xf>
    <xf numFmtId="0" fontId="6" fillId="0" borderId="26" xfId="0" applyFont="1" applyFill="1" applyBorder="1" applyAlignment="1">
      <alignment vertical="center"/>
    </xf>
    <xf numFmtId="0" fontId="4" fillId="0" borderId="26" xfId="0" applyFont="1" applyFill="1" applyBorder="1" applyAlignment="1">
      <alignment vertical="center"/>
    </xf>
    <xf numFmtId="0" fontId="4" fillId="0" borderId="28" xfId="0" applyFont="1" applyFill="1" applyBorder="1" applyAlignment="1">
      <alignment vertical="center"/>
    </xf>
    <xf numFmtId="0" fontId="4" fillId="0" borderId="27"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3" xfId="0" applyFont="1" applyFill="1" applyBorder="1" applyAlignment="1">
      <alignment horizontal="center" vertical="center" wrapText="1"/>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5" xfId="0" applyBorder="1"/>
    <xf numFmtId="0" fontId="0" fillId="0" borderId="125" xfId="0" applyBorder="1" applyAlignment="1">
      <alignment horizontal="center"/>
    </xf>
    <xf numFmtId="0" fontId="4" fillId="0" borderId="107" xfId="0" applyFont="1" applyBorder="1" applyAlignment="1">
      <alignment vertical="center" wrapText="1"/>
    </xf>
    <xf numFmtId="167" fontId="4" fillId="0" borderId="108" xfId="0" applyNumberFormat="1" applyFont="1" applyBorder="1" applyAlignment="1">
      <alignment horizontal="center" vertical="center"/>
    </xf>
    <xf numFmtId="167" fontId="4" fillId="0" borderId="123" xfId="0" applyNumberFormat="1" applyFont="1" applyBorder="1" applyAlignment="1">
      <alignment horizontal="center" vertical="center"/>
    </xf>
    <xf numFmtId="167" fontId="14" fillId="0" borderId="108" xfId="0" applyNumberFormat="1" applyFont="1" applyBorder="1" applyAlignment="1">
      <alignment horizontal="center" vertical="center"/>
    </xf>
    <xf numFmtId="0" fontId="14" fillId="0" borderId="107" xfId="0" applyFont="1" applyBorder="1" applyAlignment="1">
      <alignment vertical="center" wrapText="1"/>
    </xf>
    <xf numFmtId="0" fontId="0" fillId="0" borderId="25" xfId="0" applyBorder="1"/>
    <xf numFmtId="0" fontId="6" fillId="36" borderId="126"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5" xfId="0" applyFont="1" applyFill="1" applyBorder="1" applyAlignment="1">
      <alignment horizontal="left" vertical="center" wrapText="1"/>
    </xf>
    <xf numFmtId="0" fontId="6" fillId="36" borderId="108" xfId="0" applyFont="1" applyFill="1" applyBorder="1" applyAlignment="1">
      <alignment horizontal="left" vertical="center" wrapText="1"/>
    </xf>
    <xf numFmtId="0" fontId="6" fillId="36" borderId="123" xfId="0" applyFont="1" applyFill="1" applyBorder="1" applyAlignment="1">
      <alignment horizontal="left" vertical="center" wrapText="1"/>
    </xf>
    <xf numFmtId="0" fontId="4" fillId="0" borderId="125" xfId="0" applyFont="1" applyFill="1" applyBorder="1" applyAlignment="1">
      <alignment horizontal="right" vertical="center" wrapText="1"/>
    </xf>
    <xf numFmtId="0" fontId="4" fillId="0" borderId="108" xfId="0" applyFont="1" applyFill="1" applyBorder="1" applyAlignment="1">
      <alignment horizontal="left" vertical="center" wrapText="1"/>
    </xf>
    <xf numFmtId="0" fontId="111" fillId="0" borderId="125" xfId="0" applyFont="1" applyFill="1" applyBorder="1" applyAlignment="1">
      <alignment horizontal="right" vertical="center" wrapText="1"/>
    </xf>
    <xf numFmtId="0" fontId="111" fillId="0" borderId="108" xfId="0" applyFont="1" applyFill="1" applyBorder="1" applyAlignment="1">
      <alignment horizontal="left" vertical="center" wrapText="1"/>
    </xf>
    <xf numFmtId="0" fontId="6" fillId="0" borderId="125"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1" fillId="0" borderId="0" xfId="0" applyFont="1" applyFill="1" applyAlignment="1">
      <alignment horizontal="left" vertical="center"/>
    </xf>
    <xf numFmtId="49" fontId="112" fillId="0" borderId="25" xfId="5" applyNumberFormat="1" applyFont="1" applyFill="1" applyBorder="1" applyAlignment="1" applyProtection="1">
      <alignment horizontal="left" vertical="center"/>
      <protection locked="0"/>
    </xf>
    <xf numFmtId="0" fontId="113" fillId="0" borderId="26" xfId="9" applyFont="1" applyFill="1" applyBorder="1" applyAlignment="1" applyProtection="1">
      <alignment horizontal="left" vertical="center" wrapText="1"/>
      <protection locked="0"/>
    </xf>
    <xf numFmtId="0" fontId="22" fillId="0" borderId="125" xfId="0" applyFont="1" applyBorder="1" applyAlignment="1">
      <alignment horizontal="center" vertical="center" wrapText="1"/>
    </xf>
    <xf numFmtId="3" fontId="23" fillId="36" borderId="108" xfId="0" applyNumberFormat="1" applyFont="1" applyFill="1" applyBorder="1" applyAlignment="1">
      <alignment vertical="center" wrapText="1"/>
    </xf>
    <xf numFmtId="3" fontId="23" fillId="36" borderId="123" xfId="0" applyNumberFormat="1" applyFont="1" applyFill="1" applyBorder="1" applyAlignment="1">
      <alignment vertical="center" wrapText="1"/>
    </xf>
    <xf numFmtId="14" fontId="7" fillId="3" borderId="108" xfId="8" quotePrefix="1" applyNumberFormat="1" applyFont="1" applyFill="1" applyBorder="1" applyAlignment="1" applyProtection="1">
      <alignment horizontal="left" vertical="center" wrapText="1" indent="2"/>
      <protection locked="0"/>
    </xf>
    <xf numFmtId="3" fontId="23" fillId="0" borderId="108" xfId="0" applyNumberFormat="1" applyFont="1" applyBorder="1" applyAlignment="1">
      <alignment vertical="center" wrapText="1"/>
    </xf>
    <xf numFmtId="14" fontId="7" fillId="3" borderId="108" xfId="8" quotePrefix="1" applyNumberFormat="1" applyFont="1" applyFill="1" applyBorder="1" applyAlignment="1" applyProtection="1">
      <alignment horizontal="left" vertical="center" wrapText="1" indent="3"/>
      <protection locked="0"/>
    </xf>
    <xf numFmtId="3" fontId="23" fillId="0" borderId="108" xfId="0" applyNumberFormat="1" applyFont="1" applyFill="1" applyBorder="1" applyAlignment="1">
      <alignment vertical="center" wrapText="1"/>
    </xf>
    <xf numFmtId="0" fontId="11" fillId="0" borderId="108" xfId="17" applyFill="1" applyBorder="1" applyAlignment="1" applyProtection="1"/>
    <xf numFmtId="49" fontId="111" fillId="0" borderId="125" xfId="0" applyNumberFormat="1" applyFont="1" applyFill="1" applyBorder="1" applyAlignment="1">
      <alignment horizontal="right" vertical="center" wrapText="1"/>
    </xf>
    <xf numFmtId="0" fontId="7" fillId="3" borderId="108" xfId="20960" applyFont="1" applyFill="1" applyBorder="1" applyAlignment="1" applyProtection="1"/>
    <xf numFmtId="0" fontId="105" fillId="0" borderId="108" xfId="20960" applyFont="1" applyFill="1" applyBorder="1" applyAlignment="1" applyProtection="1">
      <alignment horizontal="center" vertical="center"/>
    </xf>
    <xf numFmtId="0" fontId="4" fillId="0" borderId="108" xfId="0" applyFont="1" applyBorder="1"/>
    <xf numFmtId="0" fontId="11" fillId="0" borderId="108" xfId="17" applyFill="1" applyBorder="1" applyAlignment="1" applyProtection="1">
      <alignment horizontal="left" vertical="center" wrapText="1"/>
    </xf>
    <xf numFmtId="49" fontId="111" fillId="0" borderId="108" xfId="0" applyNumberFormat="1" applyFont="1" applyFill="1" applyBorder="1" applyAlignment="1">
      <alignment horizontal="right" vertical="center" wrapText="1"/>
    </xf>
    <xf numFmtId="0" fontId="11" fillId="0" borderId="108" xfId="17" applyFill="1" applyBorder="1" applyAlignment="1" applyProtection="1">
      <alignment horizontal="left" vertical="center"/>
    </xf>
    <xf numFmtId="0" fontId="11" fillId="0" borderId="108" xfId="17" applyBorder="1" applyAlignment="1" applyProtection="1"/>
    <xf numFmtId="0" fontId="4" fillId="0" borderId="108" xfId="0" applyFont="1" applyFill="1" applyBorder="1"/>
    <xf numFmtId="0" fontId="22" fillId="0" borderId="125" xfId="0" applyFont="1" applyFill="1" applyBorder="1" applyAlignment="1">
      <alignment horizontal="center" vertical="center" wrapText="1"/>
    </xf>
    <xf numFmtId="0" fontId="114" fillId="79" borderId="109" xfId="21412" applyFont="1" applyFill="1" applyBorder="1" applyAlignment="1" applyProtection="1">
      <alignment vertical="center" wrapText="1"/>
      <protection locked="0"/>
    </xf>
    <xf numFmtId="0" fontId="115" fillId="70" borderId="103" xfId="21412" applyFont="1" applyFill="1" applyBorder="1" applyAlignment="1" applyProtection="1">
      <alignment horizontal="center" vertical="center"/>
      <protection locked="0"/>
    </xf>
    <xf numFmtId="0" fontId="114" fillId="80" borderId="108" xfId="21412" applyFont="1" applyFill="1" applyBorder="1" applyAlignment="1" applyProtection="1">
      <alignment horizontal="center" vertical="center"/>
      <protection locked="0"/>
    </xf>
    <xf numFmtId="0" fontId="114" fillId="79" borderId="109" xfId="21412" applyFont="1" applyFill="1" applyBorder="1" applyAlignment="1" applyProtection="1">
      <alignment vertical="center"/>
      <protection locked="0"/>
    </xf>
    <xf numFmtId="0" fontId="116" fillId="70" borderId="103" xfId="21412" applyFont="1" applyFill="1" applyBorder="1" applyAlignment="1" applyProtection="1">
      <alignment horizontal="center" vertical="center"/>
      <protection locked="0"/>
    </xf>
    <xf numFmtId="0" fontId="116" fillId="3" borderId="103" xfId="21412" applyFont="1" applyFill="1" applyBorder="1" applyAlignment="1" applyProtection="1">
      <alignment horizontal="center" vertical="center"/>
      <protection locked="0"/>
    </xf>
    <xf numFmtId="0" fontId="116" fillId="0" borderId="103" xfId="21412" applyFont="1" applyFill="1" applyBorder="1" applyAlignment="1" applyProtection="1">
      <alignment horizontal="center" vertical="center"/>
      <protection locked="0"/>
    </xf>
    <xf numFmtId="0" fontId="117" fillId="80" borderId="108" xfId="21412" applyFont="1" applyFill="1" applyBorder="1" applyAlignment="1" applyProtection="1">
      <alignment horizontal="center" vertical="center"/>
      <protection locked="0"/>
    </xf>
    <xf numFmtId="0" fontId="114" fillId="79" borderId="109" xfId="21412" applyFont="1" applyFill="1" applyBorder="1" applyAlignment="1" applyProtection="1">
      <alignment horizontal="center" vertical="center"/>
      <protection locked="0"/>
    </xf>
    <xf numFmtId="0" fontId="64" fillId="79" borderId="109" xfId="21412" applyFont="1" applyFill="1" applyBorder="1" applyAlignment="1" applyProtection="1">
      <alignment vertical="center"/>
      <protection locked="0"/>
    </xf>
    <xf numFmtId="0" fontId="116" fillId="70" borderId="108" xfId="21412" applyFont="1" applyFill="1" applyBorder="1" applyAlignment="1" applyProtection="1">
      <alignment horizontal="center" vertical="center"/>
      <protection locked="0"/>
    </xf>
    <xf numFmtId="0" fontId="38" fillId="70" borderId="108" xfId="21412" applyFont="1" applyFill="1" applyBorder="1" applyAlignment="1" applyProtection="1">
      <alignment horizontal="center" vertical="center"/>
      <protection locked="0"/>
    </xf>
    <xf numFmtId="0" fontId="64" fillId="79" borderId="107" xfId="21412" applyFont="1" applyFill="1" applyBorder="1" applyAlignment="1" applyProtection="1">
      <alignment vertical="center"/>
      <protection locked="0"/>
    </xf>
    <xf numFmtId="0" fontId="115" fillId="0" borderId="107" xfId="21412" applyFont="1" applyFill="1" applyBorder="1" applyAlignment="1" applyProtection="1">
      <alignment horizontal="left" vertical="center" wrapText="1"/>
      <protection locked="0"/>
    </xf>
    <xf numFmtId="164" fontId="115" fillId="0" borderId="108" xfId="948" applyNumberFormat="1" applyFont="1" applyFill="1" applyBorder="1" applyAlignment="1" applyProtection="1">
      <alignment horizontal="right" vertical="center"/>
      <protection locked="0"/>
    </xf>
    <xf numFmtId="0" fontId="114" fillId="80" borderId="107" xfId="21412" applyFont="1" applyFill="1" applyBorder="1" applyAlignment="1" applyProtection="1">
      <alignment vertical="top" wrapText="1"/>
      <protection locked="0"/>
    </xf>
    <xf numFmtId="164" fontId="115" fillId="80" borderId="108" xfId="948" applyNumberFormat="1" applyFont="1" applyFill="1" applyBorder="1" applyAlignment="1" applyProtection="1">
      <alignment horizontal="right" vertical="center"/>
    </xf>
    <xf numFmtId="164" fontId="64" fillId="79" borderId="107" xfId="948" applyNumberFormat="1" applyFont="1" applyFill="1" applyBorder="1" applyAlignment="1" applyProtection="1">
      <alignment horizontal="right" vertical="center"/>
      <protection locked="0"/>
    </xf>
    <xf numFmtId="0" fontId="115" fillId="70" borderId="107" xfId="21412" applyFont="1" applyFill="1" applyBorder="1" applyAlignment="1" applyProtection="1">
      <alignment vertical="center" wrapText="1"/>
      <protection locked="0"/>
    </xf>
    <xf numFmtId="0" fontId="115" fillId="70" borderId="107" xfId="21412" applyFont="1" applyFill="1" applyBorder="1" applyAlignment="1" applyProtection="1">
      <alignment horizontal="left" vertical="center" wrapText="1"/>
      <protection locked="0"/>
    </xf>
    <xf numFmtId="0" fontId="115" fillId="0" borderId="107" xfId="21412" applyFont="1" applyFill="1" applyBorder="1" applyAlignment="1" applyProtection="1">
      <alignment vertical="center" wrapText="1"/>
      <protection locked="0"/>
    </xf>
    <xf numFmtId="0" fontId="115" fillId="3" borderId="107" xfId="21412" applyFont="1" applyFill="1" applyBorder="1" applyAlignment="1" applyProtection="1">
      <alignment horizontal="left" vertical="center" wrapText="1"/>
      <protection locked="0"/>
    </xf>
    <xf numFmtId="0" fontId="114" fillId="80" borderId="107" xfId="21412" applyFont="1" applyFill="1" applyBorder="1" applyAlignment="1" applyProtection="1">
      <alignment vertical="center" wrapText="1"/>
      <protection locked="0"/>
    </xf>
    <xf numFmtId="164" fontId="114" fillId="79" borderId="107" xfId="948" applyNumberFormat="1" applyFont="1" applyFill="1" applyBorder="1" applyAlignment="1" applyProtection="1">
      <alignment horizontal="right" vertical="center"/>
      <protection locked="0"/>
    </xf>
    <xf numFmtId="164" fontId="115" fillId="3" borderId="108" xfId="948" applyNumberFormat="1" applyFont="1" applyFill="1" applyBorder="1" applyAlignment="1" applyProtection="1">
      <alignment horizontal="right" vertical="center"/>
      <protection locked="0"/>
    </xf>
    <xf numFmtId="1" fontId="4" fillId="0" borderId="123" xfId="0" applyNumberFormat="1" applyFont="1" applyFill="1" applyBorder="1" applyAlignment="1">
      <alignment horizontal="right" vertical="center" wrapText="1"/>
    </xf>
    <xf numFmtId="1" fontId="6" fillId="36" borderId="123" xfId="0" applyNumberFormat="1" applyFont="1" applyFill="1" applyBorder="1" applyAlignment="1">
      <alignment horizontal="right" vertical="center" wrapText="1"/>
    </xf>
    <xf numFmtId="1" fontId="111" fillId="0" borderId="123" xfId="0" applyNumberFormat="1" applyFont="1" applyFill="1" applyBorder="1" applyAlignment="1">
      <alignment horizontal="right" vertical="center" wrapText="1"/>
    </xf>
    <xf numFmtId="1" fontId="6" fillId="36" borderId="123" xfId="0" applyNumberFormat="1" applyFont="1" applyFill="1" applyBorder="1" applyAlignment="1">
      <alignment horizontal="center" vertical="center" wrapText="1"/>
    </xf>
    <xf numFmtId="1" fontId="7" fillId="0" borderId="27" xfId="1" applyNumberFormat="1" applyFont="1" applyFill="1" applyBorder="1" applyAlignment="1" applyProtection="1">
      <alignment horizontal="right" vertical="center"/>
    </xf>
    <xf numFmtId="10" fontId="7" fillId="0" borderId="108" xfId="20961" applyNumberFormat="1" applyFont="1" applyFill="1" applyBorder="1" applyAlignment="1">
      <alignment horizontal="left" vertical="center" wrapText="1"/>
    </xf>
    <xf numFmtId="10" fontId="4" fillId="0" borderId="108" xfId="20961" applyNumberFormat="1" applyFont="1" applyFill="1" applyBorder="1" applyAlignment="1">
      <alignment horizontal="left" vertical="center" wrapText="1"/>
    </xf>
    <xf numFmtId="10" fontId="6" fillId="36" borderId="108" xfId="0" applyNumberFormat="1" applyFont="1" applyFill="1" applyBorder="1" applyAlignment="1">
      <alignment horizontal="left" vertical="center" wrapText="1"/>
    </xf>
    <xf numFmtId="10" fontId="111" fillId="0" borderId="108" xfId="20961" applyNumberFormat="1" applyFont="1" applyFill="1" applyBorder="1" applyAlignment="1">
      <alignment horizontal="left" vertical="center" wrapText="1"/>
    </xf>
    <xf numFmtId="10" fontId="6" fillId="36" borderId="108" xfId="20961" applyNumberFormat="1" applyFont="1" applyFill="1" applyBorder="1" applyAlignment="1">
      <alignment horizontal="left" vertical="center" wrapText="1"/>
    </xf>
    <xf numFmtId="10" fontId="6" fillId="36" borderId="108" xfId="0" applyNumberFormat="1" applyFont="1" applyFill="1" applyBorder="1" applyAlignment="1">
      <alignment horizontal="center" vertical="center" wrapText="1"/>
    </xf>
    <xf numFmtId="10" fontId="113" fillId="0" borderId="26" xfId="20961" applyNumberFormat="1" applyFont="1" applyFill="1" applyBorder="1" applyAlignment="1" applyProtection="1">
      <alignment horizontal="left" vertical="center"/>
    </xf>
    <xf numFmtId="43" fontId="7" fillId="0" borderId="0" xfId="7" applyFont="1"/>
    <xf numFmtId="0" fontId="109" fillId="0" borderId="0" xfId="0" applyFont="1" applyAlignment="1">
      <alignment wrapText="1"/>
    </xf>
    <xf numFmtId="0" fontId="10" fillId="0" borderId="30" xfId="0" applyFont="1" applyBorder="1" applyAlignment="1">
      <alignment horizontal="center" wrapText="1"/>
    </xf>
    <xf numFmtId="0" fontId="10" fillId="0" borderId="8" xfId="0" applyFont="1" applyBorder="1" applyAlignment="1">
      <alignment horizontal="center" vertical="center" wrapText="1"/>
    </xf>
    <xf numFmtId="0" fontId="9" fillId="0" borderId="125" xfId="0" applyFont="1" applyBorder="1" applyAlignment="1">
      <alignment horizontal="right" vertical="center" wrapText="1"/>
    </xf>
    <xf numFmtId="0" fontId="9" fillId="0" borderId="125" xfId="0" applyFont="1" applyFill="1" applyBorder="1" applyAlignment="1">
      <alignment horizontal="right" vertical="center" wrapText="1"/>
    </xf>
    <xf numFmtId="0" fontId="7" fillId="0" borderId="108" xfId="0" applyFont="1" applyFill="1" applyBorder="1" applyAlignment="1">
      <alignment vertical="center" wrapText="1"/>
    </xf>
    <xf numFmtId="0" fontId="4" fillId="0" borderId="108" xfId="0" applyFont="1" applyBorder="1" applyAlignment="1">
      <alignment vertical="center" wrapText="1"/>
    </xf>
    <xf numFmtId="0" fontId="4" fillId="0" borderId="108" xfId="0" applyFont="1" applyFill="1" applyBorder="1" applyAlignment="1">
      <alignment horizontal="left" vertical="center" wrapText="1" indent="2"/>
    </xf>
    <xf numFmtId="0" fontId="4" fillId="0" borderId="108" xfId="0" applyFont="1" applyFill="1" applyBorder="1" applyAlignment="1">
      <alignment vertical="center" wrapText="1"/>
    </xf>
    <xf numFmtId="3" fontId="23" fillId="36" borderId="109" xfId="0" applyNumberFormat="1" applyFont="1" applyFill="1" applyBorder="1" applyAlignment="1">
      <alignment vertical="center" wrapText="1"/>
    </xf>
    <xf numFmtId="3" fontId="23" fillId="36" borderId="24" xfId="0" applyNumberFormat="1" applyFont="1" applyFill="1" applyBorder="1" applyAlignment="1">
      <alignment vertical="center" wrapText="1"/>
    </xf>
    <xf numFmtId="3" fontId="23" fillId="0" borderId="109" xfId="0" applyNumberFormat="1" applyFont="1" applyBorder="1" applyAlignment="1">
      <alignment vertical="center" wrapText="1"/>
    </xf>
    <xf numFmtId="3" fontId="23" fillId="0" borderId="24" xfId="0" applyNumberFormat="1" applyFont="1" applyBorder="1" applyAlignment="1">
      <alignment vertical="center" wrapText="1"/>
    </xf>
    <xf numFmtId="3" fontId="23" fillId="0" borderId="24" xfId="0" applyNumberFormat="1" applyFont="1" applyFill="1" applyBorder="1" applyAlignment="1">
      <alignment vertical="center" wrapText="1"/>
    </xf>
    <xf numFmtId="3" fontId="23" fillId="36" borderId="28" xfId="0" applyNumberFormat="1" applyFont="1" applyFill="1" applyBorder="1" applyAlignment="1">
      <alignment vertical="center" wrapText="1"/>
    </xf>
    <xf numFmtId="3" fontId="23" fillId="36" borderId="43" xfId="0" applyNumberFormat="1" applyFont="1" applyFill="1" applyBorder="1" applyAlignment="1">
      <alignment vertical="center" wrapText="1"/>
    </xf>
    <xf numFmtId="0" fontId="6" fillId="0" borderId="26" xfId="0" applyFont="1" applyBorder="1" applyAlignment="1">
      <alignment vertical="center" wrapText="1"/>
    </xf>
    <xf numFmtId="0" fontId="4" fillId="0" borderId="123" xfId="0" applyFont="1" applyBorder="1" applyAlignment="1"/>
    <xf numFmtId="0" fontId="4" fillId="0" borderId="27" xfId="0" applyFont="1" applyBorder="1" applyAlignment="1"/>
    <xf numFmtId="0" fontId="9" fillId="0" borderId="123" xfId="0" applyFont="1" applyBorder="1" applyAlignment="1"/>
    <xf numFmtId="0" fontId="9" fillId="0" borderId="123" xfId="0" applyFont="1" applyBorder="1" applyAlignment="1">
      <alignment wrapText="1"/>
    </xf>
    <xf numFmtId="0" fontId="10" fillId="0" borderId="21" xfId="0" applyFont="1" applyBorder="1" applyAlignment="1">
      <alignment horizontal="center"/>
    </xf>
    <xf numFmtId="0" fontId="10" fillId="0" borderId="123" xfId="0" applyFont="1" applyBorder="1" applyAlignment="1">
      <alignment horizontal="center" vertical="center" wrapText="1"/>
    </xf>
    <xf numFmtId="14" fontId="7" fillId="0" borderId="0" xfId="0" applyNumberFormat="1" applyFont="1"/>
    <xf numFmtId="0" fontId="2" fillId="0" borderId="20" xfId="0" applyNumberFormat="1" applyFont="1" applyFill="1" applyBorder="1" applyAlignment="1">
      <alignment horizontal="left" vertical="center" wrapText="1" indent="1"/>
    </xf>
    <xf numFmtId="0" fontId="2" fillId="0" borderId="21" xfId="0" applyNumberFormat="1" applyFont="1" applyFill="1" applyBorder="1" applyAlignment="1">
      <alignment horizontal="left" vertical="center" wrapText="1" indent="1"/>
    </xf>
    <xf numFmtId="0" fontId="9" fillId="0" borderId="125" xfId="0" applyFont="1" applyFill="1" applyBorder="1" applyAlignment="1">
      <alignment horizontal="center" vertical="center" wrapText="1"/>
    </xf>
    <xf numFmtId="0" fontId="15" fillId="0" borderId="108" xfId="0" applyFont="1" applyFill="1" applyBorder="1" applyAlignment="1">
      <alignment horizontal="center" vertical="center" wrapText="1"/>
    </xf>
    <xf numFmtId="0" fontId="16" fillId="0" borderId="108" xfId="0" applyFont="1" applyFill="1" applyBorder="1" applyAlignment="1">
      <alignment horizontal="left" vertical="center" wrapText="1"/>
    </xf>
    <xf numFmtId="193" fontId="7" fillId="0" borderId="108" xfId="0" applyNumberFormat="1" applyFont="1" applyFill="1" applyBorder="1" applyAlignment="1" applyProtection="1">
      <alignment vertical="center" wrapText="1"/>
      <protection locked="0"/>
    </xf>
    <xf numFmtId="193" fontId="4" fillId="0" borderId="108" xfId="0" applyNumberFormat="1" applyFont="1" applyFill="1" applyBorder="1" applyAlignment="1" applyProtection="1">
      <alignment vertical="center" wrapText="1"/>
      <protection locked="0"/>
    </xf>
    <xf numFmtId="193" fontId="4" fillId="0" borderId="123" xfId="0" applyNumberFormat="1" applyFont="1" applyFill="1" applyBorder="1" applyAlignment="1" applyProtection="1">
      <alignment vertical="center" wrapText="1"/>
      <protection locked="0"/>
    </xf>
    <xf numFmtId="193" fontId="7" fillId="0" borderId="108" xfId="0" applyNumberFormat="1" applyFont="1" applyFill="1" applyBorder="1" applyAlignment="1" applyProtection="1">
      <alignment horizontal="right" vertical="center" wrapText="1"/>
      <protection locked="0"/>
    </xf>
    <xf numFmtId="0" fontId="7" fillId="0" borderId="108" xfId="0" applyFont="1" applyBorder="1" applyAlignment="1">
      <alignment vertical="center" wrapText="1"/>
    </xf>
    <xf numFmtId="0" fontId="9" fillId="2" borderId="125" xfId="0" applyFont="1" applyFill="1" applyBorder="1" applyAlignment="1">
      <alignment horizontal="right" vertical="center"/>
    </xf>
    <xf numFmtId="0" fontId="9" fillId="2" borderId="108" xfId="0" applyFont="1" applyFill="1" applyBorder="1" applyAlignment="1">
      <alignment vertical="center"/>
    </xf>
    <xf numFmtId="193" fontId="9" fillId="2" borderId="108" xfId="0" applyNumberFormat="1" applyFont="1" applyFill="1" applyBorder="1" applyAlignment="1" applyProtection="1">
      <alignment vertical="center"/>
      <protection locked="0"/>
    </xf>
    <xf numFmtId="193" fontId="17" fillId="2" borderId="108" xfId="0" applyNumberFormat="1" applyFont="1" applyFill="1" applyBorder="1" applyAlignment="1" applyProtection="1">
      <alignment vertical="center"/>
      <protection locked="0"/>
    </xf>
    <xf numFmtId="193" fontId="17" fillId="2" borderId="123" xfId="0" applyNumberFormat="1" applyFont="1" applyFill="1" applyBorder="1" applyAlignment="1" applyProtection="1">
      <alignment vertical="center"/>
      <protection locked="0"/>
    </xf>
    <xf numFmtId="193" fontId="9" fillId="2" borderId="123" xfId="0" applyNumberFormat="1" applyFont="1" applyFill="1" applyBorder="1" applyAlignment="1" applyProtection="1">
      <alignment vertical="center"/>
      <protection locked="0"/>
    </xf>
    <xf numFmtId="0" fontId="15" fillId="0" borderId="125" xfId="0" applyFont="1" applyFill="1" applyBorder="1" applyAlignment="1">
      <alignment horizontal="center" vertical="center" wrapText="1"/>
    </xf>
    <xf numFmtId="14" fontId="4" fillId="0" borderId="0" xfId="0" applyNumberFormat="1" applyFont="1"/>
    <xf numFmtId="10" fontId="4" fillId="0" borderId="108" xfId="20961" applyNumberFormat="1" applyFont="1" applyFill="1" applyBorder="1" applyAlignment="1" applyProtection="1">
      <alignment horizontal="right" vertical="center" wrapText="1"/>
      <protection locked="0"/>
    </xf>
    <xf numFmtId="10" fontId="4" fillId="0" borderId="108" xfId="20961" applyNumberFormat="1" applyFont="1" applyBorder="1" applyAlignment="1" applyProtection="1">
      <alignment vertical="center" wrapText="1"/>
      <protection locked="0"/>
    </xf>
    <xf numFmtId="10" fontId="4" fillId="0" borderId="123" xfId="20961" applyNumberFormat="1" applyFont="1" applyBorder="1" applyAlignment="1" applyProtection="1">
      <alignment vertical="center" wrapText="1"/>
      <protection locked="0"/>
    </xf>
    <xf numFmtId="0" fontId="6" fillId="0" borderId="0" xfId="0" applyFont="1" applyAlignment="1">
      <alignment horizontal="center" wrapText="1"/>
    </xf>
    <xf numFmtId="0" fontId="4" fillId="3" borderId="60" xfId="0" applyFont="1" applyFill="1" applyBorder="1"/>
    <xf numFmtId="0" fontId="4" fillId="3" borderId="128" xfId="0" applyFont="1" applyFill="1" applyBorder="1" applyAlignment="1">
      <alignment wrapText="1"/>
    </xf>
    <xf numFmtId="0" fontId="4" fillId="3" borderId="129" xfId="0" applyFont="1" applyFill="1" applyBorder="1"/>
    <xf numFmtId="0" fontId="6" fillId="3" borderId="11" xfId="0" applyFont="1" applyFill="1" applyBorder="1" applyAlignment="1">
      <alignment horizontal="center" wrapText="1"/>
    </xf>
    <xf numFmtId="0" fontId="4" fillId="0" borderId="108" xfId="0" applyFont="1" applyFill="1" applyBorder="1" applyAlignment="1">
      <alignment horizontal="center"/>
    </xf>
    <xf numFmtId="0" fontId="4" fillId="0" borderId="108" xfId="0" applyFont="1" applyBorder="1" applyAlignment="1">
      <alignment horizontal="center"/>
    </xf>
    <xf numFmtId="0" fontId="4" fillId="3" borderId="72"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101" xfId="0" applyFont="1" applyFill="1" applyBorder="1" applyAlignment="1">
      <alignment horizontal="center" vertical="center" wrapText="1"/>
    </xf>
    <xf numFmtId="0" fontId="4" fillId="0" borderId="125" xfId="0" applyFont="1" applyBorder="1"/>
    <xf numFmtId="0" fontId="4" fillId="0" borderId="108" xfId="0" applyFont="1" applyBorder="1" applyAlignment="1">
      <alignment wrapText="1"/>
    </xf>
    <xf numFmtId="164" fontId="4" fillId="0" borderId="108" xfId="7" applyNumberFormat="1" applyFont="1" applyBorder="1"/>
    <xf numFmtId="164" fontId="4" fillId="0" borderId="123" xfId="7" applyNumberFormat="1" applyFont="1" applyBorder="1"/>
    <xf numFmtId="0" fontId="14" fillId="0" borderId="108" xfId="0" applyFont="1" applyBorder="1" applyAlignment="1">
      <alignment horizontal="left" wrapText="1" indent="2"/>
    </xf>
    <xf numFmtId="169" fontId="28" fillId="37" borderId="108" xfId="20" applyBorder="1"/>
    <xf numFmtId="164" fontId="4" fillId="0" borderId="108" xfId="7" applyNumberFormat="1" applyFont="1" applyBorder="1" applyAlignment="1">
      <alignment vertical="center"/>
    </xf>
    <xf numFmtId="0" fontId="6" fillId="0" borderId="125" xfId="0" applyFont="1" applyBorder="1"/>
    <xf numFmtId="0" fontId="6" fillId="0" borderId="108" xfId="0" applyFont="1" applyBorder="1" applyAlignment="1">
      <alignment wrapText="1"/>
    </xf>
    <xf numFmtId="164" fontId="6" fillId="0" borderId="123" xfId="7" applyNumberFormat="1" applyFont="1" applyBorder="1"/>
    <xf numFmtId="0" fontId="3" fillId="3" borderId="72"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101" xfId="7" applyNumberFormat="1" applyFont="1" applyFill="1" applyBorder="1"/>
    <xf numFmtId="164" fontId="4" fillId="0" borderId="108" xfId="7" applyNumberFormat="1" applyFont="1" applyFill="1" applyBorder="1"/>
    <xf numFmtId="164" fontId="4" fillId="0" borderId="108" xfId="7" applyNumberFormat="1" applyFont="1" applyFill="1" applyBorder="1" applyAlignment="1">
      <alignment vertical="center"/>
    </xf>
    <xf numFmtId="0" fontId="14" fillId="0" borderId="108"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101" xfId="0" applyFont="1" applyFill="1" applyBorder="1"/>
    <xf numFmtId="0" fontId="6" fillId="0" borderId="25" xfId="0" applyFont="1" applyBorder="1"/>
    <xf numFmtId="0" fontId="6" fillId="0" borderId="26" xfId="0" applyFont="1" applyBorder="1" applyAlignment="1">
      <alignment wrapText="1"/>
    </xf>
    <xf numFmtId="169" fontId="28" fillId="37" borderId="126" xfId="20" applyBorder="1"/>
    <xf numFmtId="10" fontId="6" fillId="0" borderId="27" xfId="20961" applyNumberFormat="1" applyFont="1" applyBorder="1"/>
    <xf numFmtId="0" fontId="9" fillId="2" borderId="116" xfId="0" applyFont="1" applyFill="1" applyBorder="1" applyAlignment="1">
      <alignment horizontal="right" vertical="center"/>
    </xf>
    <xf numFmtId="0" fontId="9" fillId="2" borderId="103" xfId="0" applyFont="1" applyFill="1" applyBorder="1" applyAlignment="1">
      <alignment vertical="center"/>
    </xf>
    <xf numFmtId="193" fontId="9" fillId="2" borderId="103" xfId="0" applyNumberFormat="1" applyFont="1" applyFill="1" applyBorder="1" applyAlignment="1" applyProtection="1">
      <alignment vertical="center"/>
      <protection locked="0"/>
    </xf>
    <xf numFmtId="193" fontId="17" fillId="2" borderId="103" xfId="0" applyNumberFormat="1" applyFont="1" applyFill="1" applyBorder="1" applyAlignment="1" applyProtection="1">
      <alignment vertical="center"/>
      <protection locked="0"/>
    </xf>
    <xf numFmtId="193" fontId="17" fillId="2" borderId="117" xfId="0" applyNumberFormat="1" applyFont="1" applyFill="1" applyBorder="1" applyAlignment="1" applyProtection="1">
      <alignment vertical="center"/>
      <protection locked="0"/>
    </xf>
    <xf numFmtId="0" fontId="9" fillId="0" borderId="108" xfId="0" applyFont="1" applyFill="1" applyBorder="1" applyAlignment="1">
      <alignment horizontal="left" vertical="center" wrapText="1"/>
    </xf>
    <xf numFmtId="0" fontId="6" fillId="3" borderId="0" xfId="0" applyFont="1" applyFill="1" applyBorder="1" applyAlignment="1">
      <alignment horizontal="center"/>
    </xf>
    <xf numFmtId="0" fontId="108" fillId="0" borderId="95" xfId="0" applyFont="1" applyFill="1" applyBorder="1" applyAlignment="1">
      <alignment horizontal="left" vertical="center"/>
    </xf>
    <xf numFmtId="0" fontId="108" fillId="0" borderId="93" xfId="0" applyFont="1" applyFill="1" applyBorder="1" applyAlignment="1">
      <alignment vertical="center" wrapText="1"/>
    </xf>
    <xf numFmtId="0" fontId="108" fillId="0" borderId="93" xfId="0" applyFont="1" applyFill="1" applyBorder="1" applyAlignment="1">
      <alignment horizontal="left" vertical="center" wrapText="1"/>
    </xf>
    <xf numFmtId="0" fontId="118" fillId="0" borderId="0" xfId="11" applyFont="1" applyFill="1" applyBorder="1" applyProtection="1"/>
    <xf numFmtId="0" fontId="119" fillId="0" borderId="0" xfId="0" applyFont="1"/>
    <xf numFmtId="0" fontId="118" fillId="0" borderId="0" xfId="11" applyFont="1" applyFill="1" applyBorder="1" applyAlignment="1" applyProtection="1"/>
    <xf numFmtId="0" fontId="120" fillId="0" borderId="0" xfId="11" applyFont="1" applyFill="1" applyBorder="1" applyAlignment="1" applyProtection="1"/>
    <xf numFmtId="14" fontId="119" fillId="0" borderId="0" xfId="0" applyNumberFormat="1" applyFont="1"/>
    <xf numFmtId="0" fontId="122" fillId="0" borderId="108" xfId="0" applyFont="1" applyBorder="1" applyAlignment="1">
      <alignment horizontal="center" vertical="center" wrapText="1"/>
    </xf>
    <xf numFmtId="49" fontId="123" fillId="3" borderId="108" xfId="5" applyNumberFormat="1" applyFont="1" applyFill="1" applyBorder="1" applyAlignment="1" applyProtection="1">
      <alignment horizontal="right" vertical="center"/>
      <protection locked="0"/>
    </xf>
    <xf numFmtId="0" fontId="123" fillId="3" borderId="108" xfId="13" applyFont="1" applyFill="1" applyBorder="1" applyAlignment="1" applyProtection="1">
      <alignment horizontal="left" vertical="center" wrapText="1"/>
      <protection locked="0"/>
    </xf>
    <xf numFmtId="0" fontId="122" fillId="0" borderId="108" xfId="0" applyFont="1" applyBorder="1"/>
    <xf numFmtId="0" fontId="123" fillId="0" borderId="108" xfId="13" applyFont="1" applyFill="1" applyBorder="1" applyAlignment="1" applyProtection="1">
      <alignment horizontal="left" vertical="center" wrapText="1"/>
      <protection locked="0"/>
    </xf>
    <xf numFmtId="49" fontId="123" fillId="0" borderId="108" xfId="5" applyNumberFormat="1" applyFont="1" applyFill="1" applyBorder="1" applyAlignment="1" applyProtection="1">
      <alignment horizontal="right" vertical="center"/>
      <protection locked="0"/>
    </xf>
    <xf numFmtId="49" fontId="124" fillId="0" borderId="108" xfId="5" applyNumberFormat="1" applyFont="1" applyFill="1" applyBorder="1" applyAlignment="1" applyProtection="1">
      <alignment horizontal="right" vertical="center"/>
      <protection locked="0"/>
    </xf>
    <xf numFmtId="0" fontId="119" fillId="0" borderId="0" xfId="0" applyFont="1" applyAlignment="1">
      <alignment wrapText="1"/>
    </xf>
    <xf numFmtId="0" fontId="119" fillId="0" borderId="108" xfId="0" applyFont="1" applyBorder="1" applyAlignment="1">
      <alignment horizontal="center" vertical="center"/>
    </xf>
    <xf numFmtId="0" fontId="119" fillId="0" borderId="108" xfId="0" applyFont="1" applyBorder="1" applyAlignment="1">
      <alignment horizontal="center" vertical="center" wrapText="1"/>
    </xf>
    <xf numFmtId="49" fontId="123" fillId="3" borderId="108" xfId="5" applyNumberFormat="1" applyFont="1" applyFill="1" applyBorder="1" applyAlignment="1" applyProtection="1">
      <alignment horizontal="right" vertical="center" wrapText="1"/>
      <protection locked="0"/>
    </xf>
    <xf numFmtId="0" fontId="119" fillId="0" borderId="108" xfId="0" applyFont="1" applyBorder="1"/>
    <xf numFmtId="0" fontId="119" fillId="0" borderId="108" xfId="0" applyFont="1" applyFill="1" applyBorder="1"/>
    <xf numFmtId="166" fontId="118" fillId="36" borderId="108" xfId="21413" applyFont="1" applyFill="1" applyBorder="1"/>
    <xf numFmtId="49" fontId="123" fillId="0" borderId="108" xfId="5" applyNumberFormat="1" applyFont="1" applyFill="1" applyBorder="1" applyAlignment="1" applyProtection="1">
      <alignment horizontal="right" vertical="center" wrapText="1"/>
      <protection locked="0"/>
    </xf>
    <xf numFmtId="49" fontId="124" fillId="0" borderId="108" xfId="5" applyNumberFormat="1" applyFont="1" applyFill="1" applyBorder="1" applyAlignment="1" applyProtection="1">
      <alignment horizontal="right" vertical="center" wrapText="1"/>
      <protection locked="0"/>
    </xf>
    <xf numFmtId="0" fontId="122" fillId="0" borderId="0" xfId="0" applyFont="1"/>
    <xf numFmtId="0" fontId="119" fillId="0" borderId="108" xfId="0" applyFont="1" applyBorder="1" applyAlignment="1">
      <alignment wrapText="1"/>
    </xf>
    <xf numFmtId="0" fontId="119" fillId="0" borderId="108" xfId="0" applyFont="1" applyBorder="1" applyAlignment="1">
      <alignment horizontal="left" indent="8"/>
    </xf>
    <xf numFmtId="0" fontId="119" fillId="0" borderId="0" xfId="0" applyFont="1" applyFill="1"/>
    <xf numFmtId="0" fontId="118" fillId="0" borderId="108" xfId="0" applyNumberFormat="1" applyFont="1" applyFill="1" applyBorder="1" applyAlignment="1">
      <alignment horizontal="left" vertical="center" wrapText="1"/>
    </xf>
    <xf numFmtId="0" fontId="119" fillId="0" borderId="0" xfId="0" applyFont="1" applyBorder="1"/>
    <xf numFmtId="0" fontId="122" fillId="0" borderId="108" xfId="0" applyFont="1" applyFill="1" applyBorder="1"/>
    <xf numFmtId="0" fontId="119" fillId="0" borderId="0" xfId="0" applyFont="1" applyBorder="1" applyAlignment="1">
      <alignment horizontal="left"/>
    </xf>
    <xf numFmtId="0" fontId="122" fillId="0" borderId="0" xfId="0" applyFont="1" applyBorder="1"/>
    <xf numFmtId="0" fontId="119" fillId="0" borderId="0" xfId="0" applyFont="1" applyFill="1" applyBorder="1"/>
    <xf numFmtId="0" fontId="122" fillId="0" borderId="108" xfId="0" applyFont="1" applyFill="1" applyBorder="1" applyAlignment="1">
      <alignment horizontal="center" vertical="center" wrapText="1"/>
    </xf>
    <xf numFmtId="0" fontId="121" fillId="0" borderId="108" xfId="0" applyFont="1" applyFill="1" applyBorder="1" applyAlignment="1">
      <alignment horizontal="left" indent="1"/>
    </xf>
    <xf numFmtId="0" fontId="121" fillId="0" borderId="108" xfId="0" applyFont="1" applyFill="1" applyBorder="1" applyAlignment="1">
      <alignment horizontal="left" wrapText="1" indent="1"/>
    </xf>
    <xf numFmtId="0" fontId="118" fillId="0" borderId="108" xfId="0" applyFont="1" applyFill="1" applyBorder="1" applyAlignment="1">
      <alignment horizontal="left" indent="1"/>
    </xf>
    <xf numFmtId="0" fontId="118" fillId="0" borderId="108" xfId="0" applyNumberFormat="1" applyFont="1" applyFill="1" applyBorder="1" applyAlignment="1">
      <alignment horizontal="left" indent="1"/>
    </xf>
    <xf numFmtId="0" fontId="118" fillId="0" borderId="108" xfId="0" applyFont="1" applyFill="1" applyBorder="1" applyAlignment="1">
      <alignment horizontal="left" wrapText="1" indent="2"/>
    </xf>
    <xf numFmtId="0" fontId="121" fillId="0" borderId="108" xfId="0" applyFont="1" applyFill="1" applyBorder="1" applyAlignment="1">
      <alignment horizontal="left" vertical="center" indent="1"/>
    </xf>
    <xf numFmtId="0" fontId="119" fillId="81" borderId="108" xfId="0" applyFont="1" applyFill="1" applyBorder="1"/>
    <xf numFmtId="0" fontId="119" fillId="0" borderId="108" xfId="0" applyFont="1" applyFill="1" applyBorder="1" applyAlignment="1">
      <alignment horizontal="left" wrapText="1"/>
    </xf>
    <xf numFmtId="0" fontId="119" fillId="0" borderId="108" xfId="0" applyFont="1" applyFill="1" applyBorder="1" applyAlignment="1">
      <alignment horizontal="left" wrapText="1" indent="2"/>
    </xf>
    <xf numFmtId="0" fontId="122" fillId="0" borderId="7" xfId="0" applyFont="1" applyBorder="1"/>
    <xf numFmtId="0" fontId="122" fillId="81" borderId="108" xfId="0" applyFont="1" applyFill="1" applyBorder="1"/>
    <xf numFmtId="0" fontId="119" fillId="0" borderId="0" xfId="0" applyFont="1" applyBorder="1" applyAlignment="1">
      <alignment horizontal="center" vertical="center"/>
    </xf>
    <xf numFmtId="0" fontId="119" fillId="0" borderId="0" xfId="0" applyFont="1" applyFill="1" applyBorder="1" applyAlignment="1">
      <alignment horizontal="center" vertical="center" wrapText="1"/>
    </xf>
    <xf numFmtId="0" fontId="119" fillId="0" borderId="0" xfId="0" applyFont="1" applyBorder="1" applyAlignment="1">
      <alignment horizontal="center" vertical="center" wrapText="1"/>
    </xf>
    <xf numFmtId="0" fontId="119" fillId="0" borderId="7" xfId="0" applyFont="1" applyBorder="1" applyAlignment="1">
      <alignment wrapText="1"/>
    </xf>
    <xf numFmtId="0" fontId="119" fillId="0" borderId="7" xfId="0" applyFont="1" applyBorder="1" applyAlignment="1">
      <alignment horizontal="center" vertical="center" wrapText="1"/>
    </xf>
    <xf numFmtId="49" fontId="119" fillId="0" borderId="108" xfId="0" applyNumberFormat="1" applyFont="1" applyBorder="1" applyAlignment="1">
      <alignment horizontal="center" vertical="center" wrapText="1"/>
    </xf>
    <xf numFmtId="0" fontId="119" fillId="0" borderId="108" xfId="0" applyFont="1" applyBorder="1" applyAlignment="1">
      <alignment horizontal="center"/>
    </xf>
    <xf numFmtId="0" fontId="119" fillId="0" borderId="108" xfId="0" applyFont="1" applyBorder="1" applyAlignment="1">
      <alignment horizontal="left" indent="1"/>
    </xf>
    <xf numFmtId="0" fontId="119" fillId="82" borderId="108" xfId="0" applyFont="1" applyFill="1" applyBorder="1"/>
    <xf numFmtId="0" fontId="119" fillId="0" borderId="7" xfId="0" applyFont="1" applyBorder="1"/>
    <xf numFmtId="0" fontId="119" fillId="0" borderId="108" xfId="0" applyFont="1" applyBorder="1" applyAlignment="1">
      <alignment horizontal="left" indent="2"/>
    </xf>
    <xf numFmtId="49" fontId="119" fillId="0" borderId="108" xfId="0" applyNumberFormat="1" applyFont="1" applyBorder="1" applyAlignment="1">
      <alignment horizontal="left" indent="3"/>
    </xf>
    <xf numFmtId="49" fontId="119" fillId="0" borderId="108" xfId="0" applyNumberFormat="1" applyFont="1" applyFill="1" applyBorder="1" applyAlignment="1">
      <alignment horizontal="left" indent="3"/>
    </xf>
    <xf numFmtId="49" fontId="119" fillId="0" borderId="108" xfId="0" applyNumberFormat="1" applyFont="1" applyBorder="1" applyAlignment="1">
      <alignment horizontal="left" indent="1"/>
    </xf>
    <xf numFmtId="49" fontId="119" fillId="0" borderId="108" xfId="0" applyNumberFormat="1" applyFont="1" applyFill="1" applyBorder="1" applyAlignment="1">
      <alignment horizontal="left" indent="1"/>
    </xf>
    <xf numFmtId="0" fontId="119" fillId="0" borderId="108" xfId="0" applyNumberFormat="1" applyFont="1" applyBorder="1" applyAlignment="1">
      <alignment horizontal="left" indent="1"/>
    </xf>
    <xf numFmtId="0" fontId="119" fillId="83" borderId="108" xfId="0" applyFont="1" applyFill="1" applyBorder="1"/>
    <xf numFmtId="49" fontId="119" fillId="0" borderId="108" xfId="0" applyNumberFormat="1" applyFont="1" applyBorder="1" applyAlignment="1">
      <alignment horizontal="left" wrapText="1" indent="2"/>
    </xf>
    <xf numFmtId="49" fontId="119" fillId="0" borderId="108" xfId="0" applyNumberFormat="1" applyFont="1" applyFill="1" applyBorder="1" applyAlignment="1">
      <alignment horizontal="left" vertical="top" wrapText="1" indent="2"/>
    </xf>
    <xf numFmtId="49" fontId="119" fillId="0" borderId="108" xfId="0" applyNumberFormat="1" applyFont="1" applyFill="1" applyBorder="1" applyAlignment="1">
      <alignment horizontal="left" wrapText="1" indent="3"/>
    </xf>
    <xf numFmtId="49" fontId="119" fillId="0" borderId="108" xfId="0" applyNumberFormat="1" applyFont="1" applyFill="1" applyBorder="1" applyAlignment="1">
      <alignment horizontal="left" wrapText="1" indent="2"/>
    </xf>
    <xf numFmtId="0" fontId="119" fillId="0" borderId="108" xfId="0" applyNumberFormat="1" applyFont="1" applyFill="1" applyBorder="1" applyAlignment="1">
      <alignment horizontal="left" wrapText="1" indent="1"/>
    </xf>
    <xf numFmtId="0" fontId="121" fillId="0" borderId="139" xfId="0" applyNumberFormat="1" applyFont="1" applyFill="1" applyBorder="1" applyAlignment="1">
      <alignment horizontal="left" vertical="center" wrapText="1"/>
    </xf>
    <xf numFmtId="0" fontId="119" fillId="0" borderId="103"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19" fillId="0" borderId="108" xfId="0" applyFont="1" applyBorder="1" applyAlignment="1">
      <alignment horizontal="center" vertical="center" textRotation="90" wrapText="1"/>
    </xf>
    <xf numFmtId="0" fontId="121" fillId="0" borderId="108" xfId="0" applyNumberFormat="1" applyFont="1" applyFill="1" applyBorder="1" applyAlignment="1">
      <alignment horizontal="left" vertical="center" wrapText="1"/>
    </xf>
    <xf numFmtId="0" fontId="119" fillId="0" borderId="0" xfId="0" applyFont="1" applyAlignment="1">
      <alignment horizontal="center" vertical="center"/>
    </xf>
    <xf numFmtId="0" fontId="127" fillId="0" borderId="0" xfId="0" applyFont="1"/>
    <xf numFmtId="0" fontId="127" fillId="0" borderId="0" xfId="0" applyFont="1" applyAlignment="1">
      <alignment horizontal="center" vertical="center"/>
    </xf>
    <xf numFmtId="0" fontId="119" fillId="0" borderId="108" xfId="0" applyFont="1" applyFill="1" applyBorder="1" applyAlignment="1">
      <alignment horizontal="left" indent="1"/>
    </xf>
    <xf numFmtId="49" fontId="108" fillId="0" borderId="108" xfId="0" applyNumberFormat="1" applyFont="1" applyFill="1" applyBorder="1" applyAlignment="1">
      <alignment horizontal="right" vertical="center"/>
    </xf>
    <xf numFmtId="0" fontId="108" fillId="3" borderId="108" xfId="5" applyNumberFormat="1" applyFont="1" applyFill="1" applyBorder="1" applyAlignment="1" applyProtection="1">
      <alignment horizontal="right" vertical="center"/>
      <protection locked="0"/>
    </xf>
    <xf numFmtId="0" fontId="108" fillId="0" borderId="108" xfId="0" applyNumberFormat="1" applyFont="1" applyFill="1" applyBorder="1" applyAlignment="1">
      <alignment vertical="center" wrapText="1"/>
    </xf>
    <xf numFmtId="0" fontId="128" fillId="0" borderId="108" xfId="0" applyNumberFormat="1" applyFont="1" applyFill="1" applyBorder="1" applyAlignment="1">
      <alignment horizontal="left" vertical="center" wrapText="1"/>
    </xf>
    <xf numFmtId="0" fontId="108" fillId="0" borderId="108" xfId="0" applyNumberFormat="1" applyFont="1" applyFill="1" applyBorder="1" applyAlignment="1">
      <alignment vertical="center"/>
    </xf>
    <xf numFmtId="0" fontId="128" fillId="0" borderId="108" xfId="0" applyNumberFormat="1" applyFont="1" applyFill="1" applyBorder="1" applyAlignment="1">
      <alignment vertical="center" wrapText="1"/>
    </xf>
    <xf numFmtId="2" fontId="108" fillId="3" borderId="108" xfId="5" applyNumberFormat="1" applyFont="1" applyFill="1" applyBorder="1" applyAlignment="1" applyProtection="1">
      <alignment horizontal="right" vertical="center"/>
      <protection locked="0"/>
    </xf>
    <xf numFmtId="0" fontId="108" fillId="0" borderId="108" xfId="0" applyNumberFormat="1" applyFont="1" applyFill="1" applyBorder="1" applyAlignment="1">
      <alignment horizontal="left" vertical="center" wrapText="1"/>
    </xf>
    <xf numFmtId="0" fontId="108" fillId="0" borderId="108" xfId="0" applyNumberFormat="1" applyFont="1" applyFill="1" applyBorder="1" applyAlignment="1">
      <alignment horizontal="right" vertical="center"/>
    </xf>
    <xf numFmtId="0" fontId="129" fillId="0" borderId="0" xfId="0" applyFont="1" applyFill="1" applyBorder="1" applyAlignment="1"/>
    <xf numFmtId="0" fontId="108" fillId="0" borderId="108" xfId="12672" applyFont="1" applyFill="1" applyBorder="1" applyAlignment="1">
      <alignment horizontal="left" vertical="center" wrapText="1"/>
    </xf>
    <xf numFmtId="0" fontId="108" fillId="0" borderId="103" xfId="0" applyNumberFormat="1" applyFont="1" applyFill="1" applyBorder="1" applyAlignment="1">
      <alignment horizontal="left" vertical="top" wrapText="1"/>
    </xf>
    <xf numFmtId="0" fontId="130" fillId="0" borderId="108" xfId="0" applyFont="1" applyBorder="1"/>
    <xf numFmtId="0" fontId="128" fillId="0" borderId="108" xfId="0" applyFont="1" applyBorder="1" applyAlignment="1">
      <alignment horizontal="left" vertical="top" wrapText="1"/>
    </xf>
    <xf numFmtId="0" fontId="128" fillId="0" borderId="108" xfId="0" applyFont="1" applyBorder="1"/>
    <xf numFmtId="0" fontId="128" fillId="0" borderId="108" xfId="0" applyFont="1" applyBorder="1" applyAlignment="1">
      <alignment horizontal="left" wrapText="1" indent="2"/>
    </xf>
    <xf numFmtId="0" fontId="108" fillId="0" borderId="108" xfId="12672" applyFont="1" applyFill="1" applyBorder="1" applyAlignment="1">
      <alignment horizontal="left" vertical="center" wrapText="1" indent="2"/>
    </xf>
    <xf numFmtId="0" fontId="128" fillId="0" borderId="108" xfId="0" applyFont="1" applyBorder="1" applyAlignment="1">
      <alignment horizontal="left" vertical="top" wrapText="1" indent="2"/>
    </xf>
    <xf numFmtId="0" fontId="130" fillId="0" borderId="7" xfId="0" applyFont="1" applyBorder="1"/>
    <xf numFmtId="0" fontId="128" fillId="0" borderId="108" xfId="0" applyFont="1" applyFill="1" applyBorder="1" applyAlignment="1">
      <alignment horizontal="left" wrapText="1" indent="2"/>
    </xf>
    <xf numFmtId="0" fontId="128" fillId="0" borderId="108" xfId="0" applyFont="1" applyBorder="1" applyAlignment="1">
      <alignment horizontal="left" indent="1"/>
    </xf>
    <xf numFmtId="0" fontId="128" fillId="0" borderId="108" xfId="0" applyFont="1" applyBorder="1" applyAlignment="1">
      <alignment horizontal="left" indent="2"/>
    </xf>
    <xf numFmtId="49" fontId="128" fillId="0" borderId="108" xfId="0" applyNumberFormat="1" applyFont="1" applyFill="1" applyBorder="1" applyAlignment="1">
      <alignment horizontal="left" indent="3"/>
    </xf>
    <xf numFmtId="49" fontId="128" fillId="0" borderId="108" xfId="0" applyNumberFormat="1" applyFont="1" applyFill="1" applyBorder="1" applyAlignment="1">
      <alignment horizontal="left" vertical="center" indent="1"/>
    </xf>
    <xf numFmtId="0" fontId="108" fillId="0" borderId="108" xfId="0" applyFont="1" applyFill="1" applyBorder="1" applyAlignment="1">
      <alignment vertical="center" wrapText="1"/>
    </xf>
    <xf numFmtId="49" fontId="128" fillId="0" borderId="108" xfId="0" applyNumberFormat="1" applyFont="1" applyFill="1" applyBorder="1" applyAlignment="1">
      <alignment horizontal="left" vertical="top" wrapText="1" indent="2"/>
    </xf>
    <xf numFmtId="49" fontId="128" fillId="0" borderId="108" xfId="0" applyNumberFormat="1" applyFont="1" applyFill="1" applyBorder="1" applyAlignment="1">
      <alignment horizontal="left" vertical="top" wrapText="1"/>
    </xf>
    <xf numFmtId="49" fontId="128" fillId="0" borderId="108" xfId="0" applyNumberFormat="1" applyFont="1" applyFill="1" applyBorder="1" applyAlignment="1">
      <alignment horizontal="left" wrapText="1" indent="3"/>
    </xf>
    <xf numFmtId="49" fontId="128" fillId="0" borderId="108" xfId="0" applyNumberFormat="1" applyFont="1" applyFill="1" applyBorder="1" applyAlignment="1">
      <alignment horizontal="left" wrapText="1" indent="2"/>
    </xf>
    <xf numFmtId="49" fontId="128" fillId="0" borderId="108" xfId="0" applyNumberFormat="1" applyFont="1" applyFill="1" applyBorder="1" applyAlignment="1">
      <alignment vertical="top" wrapText="1"/>
    </xf>
    <xf numFmtId="0" fontId="11" fillId="0" borderId="108" xfId="17" applyFill="1" applyBorder="1" applyAlignment="1" applyProtection="1">
      <alignment wrapText="1"/>
    </xf>
    <xf numFmtId="49" fontId="128" fillId="0" borderId="108" xfId="0" applyNumberFormat="1" applyFont="1" applyFill="1" applyBorder="1" applyAlignment="1">
      <alignment horizontal="left" vertical="center" wrapText="1" indent="3"/>
    </xf>
    <xf numFmtId="49" fontId="119" fillId="0" borderId="108" xfId="0" applyNumberFormat="1" applyFont="1" applyFill="1" applyBorder="1" applyAlignment="1">
      <alignment horizontal="left" wrapText="1" indent="1"/>
    </xf>
    <xf numFmtId="0" fontId="128" fillId="0" borderId="108" xfId="0" applyFont="1" applyBorder="1" applyAlignment="1">
      <alignment horizontal="left" vertical="center" wrapText="1" indent="2"/>
    </xf>
    <xf numFmtId="0" fontId="108" fillId="0" borderId="108" xfId="0" applyFont="1" applyFill="1" applyBorder="1" applyAlignment="1">
      <alignment horizontal="left" vertical="center" wrapText="1"/>
    </xf>
    <xf numFmtId="0" fontId="119" fillId="0" borderId="0" xfId="0" applyFont="1" applyBorder="1" applyAlignment="1">
      <alignment horizontal="left" indent="1"/>
    </xf>
    <xf numFmtId="0" fontId="119" fillId="0" borderId="0" xfId="0" applyFont="1" applyBorder="1" applyAlignment="1">
      <alignment horizontal="left" indent="2"/>
    </xf>
    <xf numFmtId="49" fontId="119" fillId="0" borderId="0" xfId="0" applyNumberFormat="1" applyFont="1" applyBorder="1" applyAlignment="1">
      <alignment horizontal="left" indent="3"/>
    </xf>
    <xf numFmtId="49" fontId="119" fillId="0" borderId="0" xfId="0" applyNumberFormat="1" applyFont="1" applyBorder="1" applyAlignment="1">
      <alignment horizontal="left" indent="1"/>
    </xf>
    <xf numFmtId="49" fontId="119" fillId="0" borderId="0" xfId="0" applyNumberFormat="1" applyFont="1" applyBorder="1" applyAlignment="1">
      <alignment horizontal="left" wrapText="1" indent="2"/>
    </xf>
    <xf numFmtId="49" fontId="119" fillId="0" borderId="0" xfId="0" applyNumberFormat="1" applyFont="1" applyFill="1" applyBorder="1" applyAlignment="1">
      <alignment horizontal="left" wrapText="1" indent="3"/>
    </xf>
    <xf numFmtId="0" fontId="119" fillId="0" borderId="0" xfId="0" applyNumberFormat="1" applyFont="1" applyFill="1" applyBorder="1" applyAlignment="1">
      <alignment horizontal="left" wrapText="1" indent="1"/>
    </xf>
    <xf numFmtId="49" fontId="107" fillId="0" borderId="108" xfId="0" applyNumberFormat="1" applyFont="1" applyFill="1" applyBorder="1" applyAlignment="1">
      <alignment horizontal="right" vertical="center"/>
    </xf>
    <xf numFmtId="0" fontId="108" fillId="0" borderId="108" xfId="0" applyFont="1" applyFill="1" applyBorder="1" applyAlignment="1">
      <alignment horizontal="left" vertical="center" wrapText="1"/>
    </xf>
    <xf numFmtId="0" fontId="122" fillId="0" borderId="108" xfId="0" applyFont="1" applyFill="1" applyBorder="1" applyAlignment="1">
      <alignment horizontal="center" vertical="center" wrapText="1"/>
    </xf>
    <xf numFmtId="0" fontId="119" fillId="0" borderId="0" xfId="0" applyFont="1" applyFill="1" applyBorder="1" applyAlignment="1">
      <alignment horizontal="center" vertical="center" wrapText="1"/>
    </xf>
    <xf numFmtId="0" fontId="108" fillId="0" borderId="107" xfId="0" applyNumberFormat="1" applyFont="1" applyFill="1" applyBorder="1" applyAlignment="1">
      <alignment horizontal="left" vertical="center" wrapText="1"/>
    </xf>
    <xf numFmtId="0" fontId="119" fillId="0" borderId="0" xfId="0" applyFont="1" applyFill="1" applyAlignment="1">
      <alignment horizontal="left" vertical="top" wrapText="1"/>
    </xf>
    <xf numFmtId="0" fontId="125" fillId="0" borderId="108" xfId="13" applyFont="1" applyFill="1" applyBorder="1" applyAlignment="1" applyProtection="1">
      <alignment horizontal="left" vertical="center" wrapText="1"/>
      <protection locked="0"/>
    </xf>
    <xf numFmtId="0" fontId="119" fillId="0" borderId="108" xfId="0" applyFont="1" applyFill="1" applyBorder="1" applyAlignment="1">
      <alignment horizontal="center" vertical="center" wrapText="1"/>
    </xf>
    <xf numFmtId="0" fontId="119" fillId="0" borderId="0" xfId="0" applyFont="1" applyFill="1" applyBorder="1" applyAlignment="1">
      <alignment horizontal="center" vertical="center"/>
    </xf>
    <xf numFmtId="0" fontId="119" fillId="0" borderId="7" xfId="0" applyFont="1" applyFill="1" applyBorder="1"/>
    <xf numFmtId="49" fontId="119" fillId="0" borderId="108" xfId="0" applyNumberFormat="1" applyFont="1" applyFill="1" applyBorder="1" applyAlignment="1">
      <alignment horizontal="center" vertical="center" wrapText="1"/>
    </xf>
    <xf numFmtId="0" fontId="108" fillId="0" borderId="108" xfId="0" applyFont="1" applyFill="1" applyBorder="1" applyAlignment="1">
      <alignment horizontal="left" vertical="center" wrapText="1"/>
    </xf>
    <xf numFmtId="0" fontId="25" fillId="0" borderId="125" xfId="0" applyFont="1" applyBorder="1" applyAlignment="1">
      <alignment horizontal="center"/>
    </xf>
    <xf numFmtId="0" fontId="118" fillId="0" borderId="108" xfId="0" applyNumberFormat="1" applyFont="1" applyFill="1" applyBorder="1" applyAlignment="1">
      <alignment vertical="center" wrapText="1"/>
    </xf>
    <xf numFmtId="0" fontId="118" fillId="0" borderId="108" xfId="0" applyFont="1" applyFill="1" applyBorder="1" applyAlignment="1">
      <alignment vertical="center" wrapText="1"/>
    </xf>
    <xf numFmtId="0" fontId="118" fillId="0" borderId="108" xfId="0" applyNumberFormat="1" applyFont="1" applyFill="1" applyBorder="1" applyAlignment="1">
      <alignment horizontal="left" vertical="center" wrapText="1" indent="1"/>
    </xf>
    <xf numFmtId="0" fontId="118" fillId="0" borderId="108" xfId="0" applyNumberFormat="1" applyFont="1" applyFill="1" applyBorder="1" applyAlignment="1">
      <alignment horizontal="left" vertical="center" indent="1"/>
    </xf>
    <xf numFmtId="0" fontId="127" fillId="0" borderId="108" xfId="0" applyFont="1" applyBorder="1" applyAlignment="1">
      <alignment horizontal="left" indent="2"/>
    </xf>
    <xf numFmtId="0" fontId="133" fillId="0" borderId="143" xfId="0" applyNumberFormat="1" applyFont="1" applyFill="1" applyBorder="1" applyAlignment="1">
      <alignment vertical="center" wrapText="1" readingOrder="1"/>
    </xf>
    <xf numFmtId="0" fontId="127" fillId="0" borderId="108" xfId="0" applyFont="1" applyBorder="1"/>
    <xf numFmtId="0" fontId="133" fillId="0" borderId="144" xfId="0" applyNumberFormat="1" applyFont="1" applyFill="1" applyBorder="1" applyAlignment="1">
      <alignment vertical="center" wrapText="1" readingOrder="1"/>
    </xf>
    <xf numFmtId="0" fontId="133" fillId="0" borderId="144" xfId="0" applyNumberFormat="1" applyFont="1" applyFill="1" applyBorder="1" applyAlignment="1">
      <alignment horizontal="left" vertical="center" wrapText="1" indent="1" readingOrder="1"/>
    </xf>
    <xf numFmtId="0" fontId="127" fillId="0" borderId="103" xfId="0" applyFont="1" applyBorder="1" applyAlignment="1">
      <alignment horizontal="left" indent="2"/>
    </xf>
    <xf numFmtId="0" fontId="133" fillId="0" borderId="145" xfId="0" applyNumberFormat="1" applyFont="1" applyFill="1" applyBorder="1" applyAlignment="1">
      <alignment vertical="center" wrapText="1" readingOrder="1"/>
    </xf>
    <xf numFmtId="0" fontId="127" fillId="0" borderId="103" xfId="0" applyFont="1" applyBorder="1"/>
    <xf numFmtId="0" fontId="127" fillId="0" borderId="108" xfId="0" applyFont="1" applyFill="1" applyBorder="1" applyAlignment="1">
      <alignment horizontal="left" indent="2"/>
    </xf>
    <xf numFmtId="0" fontId="134" fillId="0" borderId="108" xfId="0" applyNumberFormat="1" applyFont="1" applyFill="1" applyBorder="1" applyAlignment="1">
      <alignment vertical="center" wrapText="1" readingOrder="1"/>
    </xf>
    <xf numFmtId="0" fontId="127" fillId="0" borderId="108" xfId="0" applyFont="1" applyBorder="1" applyAlignment="1">
      <alignment horizontal="left" vertical="center" wrapText="1"/>
    </xf>
    <xf numFmtId="0" fontId="118" fillId="0" borderId="108" xfId="0" applyFont="1" applyFill="1" applyBorder="1" applyAlignment="1">
      <alignment horizontal="left" vertical="center" wrapText="1"/>
    </xf>
    <xf numFmtId="0" fontId="0" fillId="0" borderId="7" xfId="0" applyBorder="1"/>
    <xf numFmtId="0" fontId="133" fillId="0" borderId="144" xfId="0" applyNumberFormat="1" applyFont="1" applyFill="1" applyBorder="1" applyAlignment="1">
      <alignment horizontal="left" vertical="center" wrapText="1" readingOrder="1"/>
    </xf>
    <xf numFmtId="0" fontId="127" fillId="0" borderId="108" xfId="0" applyFont="1" applyBorder="1" applyAlignment="1">
      <alignment horizontal="left" indent="3"/>
    </xf>
    <xf numFmtId="0" fontId="106" fillId="0" borderId="75" xfId="0" applyFont="1" applyBorder="1" applyAlignment="1">
      <alignment horizontal="left" vertical="center" wrapText="1"/>
    </xf>
    <xf numFmtId="0" fontId="106" fillId="0" borderId="74"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8"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8" xfId="0" applyFont="1" applyFill="1" applyBorder="1" applyAlignment="1">
      <alignment horizontal="center" vertical="center" wrapText="1"/>
    </xf>
    <xf numFmtId="0" fontId="4" fillId="0" borderId="109" xfId="0" applyFont="1" applyFill="1" applyBorder="1" applyAlignment="1">
      <alignment horizontal="center"/>
    </xf>
    <xf numFmtId="0" fontId="4" fillId="0" borderId="24" xfId="0" applyFont="1" applyFill="1" applyBorder="1" applyAlignment="1">
      <alignment horizontal="center"/>
    </xf>
    <xf numFmtId="0" fontId="6" fillId="36" borderId="127"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4" xfId="0" applyFont="1" applyFill="1" applyBorder="1" applyAlignment="1">
      <alignment horizontal="center" vertical="center" wrapText="1"/>
    </xf>
    <xf numFmtId="0" fontId="6" fillId="36" borderId="107" xfId="0" applyFont="1" applyFill="1" applyBorder="1" applyAlignment="1">
      <alignment horizontal="center" vertical="center" wrapText="1"/>
    </xf>
    <xf numFmtId="0" fontId="103" fillId="3" borderId="76" xfId="13" applyFont="1" applyFill="1" applyBorder="1" applyAlignment="1" applyProtection="1">
      <alignment horizontal="center" vertical="center" wrapText="1"/>
      <protection locked="0"/>
    </xf>
    <xf numFmtId="0" fontId="103" fillId="3" borderId="7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99" xfId="1" applyNumberFormat="1" applyFont="1" applyFill="1" applyBorder="1" applyAlignment="1" applyProtection="1">
      <alignment horizontal="center" vertical="center" wrapText="1"/>
      <protection locked="0"/>
    </xf>
    <xf numFmtId="164" fontId="15" fillId="0" borderId="100"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15"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23" xfId="0" applyFont="1" applyBorder="1" applyAlignment="1">
      <alignment horizontal="center" vertical="center" wrapText="1"/>
    </xf>
    <xf numFmtId="0" fontId="121" fillId="0" borderId="130" xfId="0" applyNumberFormat="1" applyFont="1" applyFill="1" applyBorder="1" applyAlignment="1">
      <alignment horizontal="left" vertical="center" wrapText="1"/>
    </xf>
    <xf numFmtId="0" fontId="121" fillId="0" borderId="131" xfId="0" applyNumberFormat="1" applyFont="1" applyFill="1" applyBorder="1" applyAlignment="1">
      <alignment horizontal="left" vertical="center" wrapText="1"/>
    </xf>
    <xf numFmtId="0" fontId="121" fillId="0" borderId="133" xfId="0" applyNumberFormat="1" applyFont="1" applyFill="1" applyBorder="1" applyAlignment="1">
      <alignment horizontal="left" vertical="center" wrapText="1"/>
    </xf>
    <xf numFmtId="0" fontId="121" fillId="0" borderId="134" xfId="0" applyNumberFormat="1" applyFont="1" applyFill="1" applyBorder="1" applyAlignment="1">
      <alignment horizontal="left" vertical="center" wrapText="1"/>
    </xf>
    <xf numFmtId="0" fontId="121" fillId="0" borderId="136" xfId="0" applyNumberFormat="1" applyFont="1" applyFill="1" applyBorder="1" applyAlignment="1">
      <alignment horizontal="left" vertical="center" wrapText="1"/>
    </xf>
    <xf numFmtId="0" fontId="121" fillId="0" borderId="137" xfId="0" applyNumberFormat="1" applyFont="1" applyFill="1" applyBorder="1" applyAlignment="1">
      <alignment horizontal="left" vertical="center" wrapText="1"/>
    </xf>
    <xf numFmtId="0" fontId="122" fillId="0" borderId="104" xfId="0" applyFont="1" applyFill="1" applyBorder="1" applyAlignment="1">
      <alignment horizontal="center" vertical="center" wrapText="1"/>
    </xf>
    <xf numFmtId="0" fontId="122" fillId="0" borderId="122" xfId="0" applyFont="1" applyFill="1" applyBorder="1" applyAlignment="1">
      <alignment horizontal="center" vertical="center" wrapText="1"/>
    </xf>
    <xf numFmtId="0" fontId="122" fillId="0" borderId="132" xfId="0" applyFont="1" applyFill="1" applyBorder="1" applyAlignment="1">
      <alignment horizontal="center" vertical="center" wrapText="1"/>
    </xf>
    <xf numFmtId="0" fontId="122" fillId="0" borderId="59" xfId="0" applyFont="1" applyFill="1" applyBorder="1" applyAlignment="1">
      <alignment horizontal="center" vertical="center" wrapText="1"/>
    </xf>
    <xf numFmtId="0" fontId="122" fillId="0" borderId="135" xfId="0" applyFont="1" applyFill="1" applyBorder="1" applyAlignment="1">
      <alignment horizontal="center" vertical="center" wrapText="1"/>
    </xf>
    <xf numFmtId="0" fontId="122" fillId="0" borderId="11" xfId="0" applyFont="1" applyFill="1" applyBorder="1" applyAlignment="1">
      <alignment horizontal="center" vertical="center" wrapText="1"/>
    </xf>
    <xf numFmtId="0" fontId="119" fillId="0" borderId="103" xfId="0" applyFont="1" applyBorder="1" applyAlignment="1">
      <alignment horizontal="center" vertical="center" wrapText="1"/>
    </xf>
    <xf numFmtId="0" fontId="119" fillId="0" borderId="7" xfId="0" applyFont="1" applyBorder="1" applyAlignment="1">
      <alignment horizontal="center" vertical="center" wrapText="1"/>
    </xf>
    <xf numFmtId="0" fontId="119" fillId="0" borderId="108" xfId="0" applyFont="1" applyBorder="1" applyAlignment="1">
      <alignment horizontal="center" vertical="center" wrapText="1"/>
    </xf>
    <xf numFmtId="0" fontId="126" fillId="0" borderId="108" xfId="0" applyFont="1" applyFill="1" applyBorder="1" applyAlignment="1">
      <alignment horizontal="center" vertical="center"/>
    </xf>
    <xf numFmtId="0" fontId="126" fillId="0" borderId="104" xfId="0" applyFont="1" applyFill="1" applyBorder="1" applyAlignment="1">
      <alignment horizontal="center" vertical="center"/>
    </xf>
    <xf numFmtId="0" fontId="126" fillId="0" borderId="132" xfId="0" applyFont="1" applyFill="1" applyBorder="1" applyAlignment="1">
      <alignment horizontal="center" vertical="center"/>
    </xf>
    <xf numFmtId="0" fontId="126" fillId="0" borderId="59" xfId="0" applyFont="1" applyFill="1" applyBorder="1" applyAlignment="1">
      <alignment horizontal="center" vertical="center"/>
    </xf>
    <xf numFmtId="0" fontId="126" fillId="0" borderId="11" xfId="0" applyFont="1" applyFill="1" applyBorder="1" applyAlignment="1">
      <alignment horizontal="center" vertical="center"/>
    </xf>
    <xf numFmtId="0" fontId="122" fillId="0" borderId="108" xfId="0" applyFont="1" applyFill="1" applyBorder="1" applyAlignment="1">
      <alignment horizontal="center" vertical="center" wrapText="1"/>
    </xf>
    <xf numFmtId="0" fontId="122" fillId="0" borderId="138" xfId="0" applyFont="1" applyFill="1" applyBorder="1" applyAlignment="1">
      <alignment horizontal="center" vertical="center" wrapText="1"/>
    </xf>
    <xf numFmtId="0" fontId="122" fillId="0" borderId="139" xfId="0" applyFont="1" applyFill="1" applyBorder="1" applyAlignment="1">
      <alignment horizontal="center" vertical="center" wrapText="1"/>
    </xf>
    <xf numFmtId="0" fontId="119" fillId="0" borderId="109" xfId="0" applyFont="1" applyFill="1" applyBorder="1" applyAlignment="1">
      <alignment horizontal="center" vertical="center" wrapText="1"/>
    </xf>
    <xf numFmtId="0" fontId="119" fillId="0" borderId="106" xfId="0" applyFont="1" applyFill="1" applyBorder="1" applyAlignment="1">
      <alignment horizontal="center" vertical="center" wrapText="1"/>
    </xf>
    <xf numFmtId="0" fontId="119" fillId="0" borderId="107" xfId="0" applyFont="1" applyFill="1" applyBorder="1" applyAlignment="1">
      <alignment horizontal="center" vertical="center" wrapText="1"/>
    </xf>
    <xf numFmtId="0" fontId="122" fillId="0" borderId="140" xfId="0" applyFont="1" applyFill="1" applyBorder="1" applyAlignment="1">
      <alignment horizontal="center" vertical="center" wrapText="1"/>
    </xf>
    <xf numFmtId="0" fontId="122" fillId="0" borderId="7" xfId="0" applyFont="1" applyFill="1" applyBorder="1" applyAlignment="1">
      <alignment horizontal="center" vertical="center" wrapText="1"/>
    </xf>
    <xf numFmtId="0" fontId="119" fillId="0" borderId="140"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19" fillId="0" borderId="138" xfId="0" applyFont="1" applyFill="1" applyBorder="1" applyAlignment="1">
      <alignment horizontal="center" vertical="center" wrapText="1"/>
    </xf>
    <xf numFmtId="0" fontId="119" fillId="0" borderId="0" xfId="0" applyFont="1" applyFill="1" applyBorder="1" applyAlignment="1">
      <alignment horizontal="center" vertical="center" wrapText="1"/>
    </xf>
    <xf numFmtId="0" fontId="119" fillId="0" borderId="139" xfId="0" applyFont="1" applyFill="1" applyBorder="1" applyAlignment="1">
      <alignment horizontal="center" vertical="center" wrapText="1"/>
    </xf>
    <xf numFmtId="0" fontId="119" fillId="0" borderId="11" xfId="0" applyFont="1" applyBorder="1" applyAlignment="1">
      <alignment horizontal="center" vertical="center" wrapText="1"/>
    </xf>
    <xf numFmtId="0" fontId="121" fillId="0" borderId="104" xfId="0" applyNumberFormat="1" applyFont="1" applyFill="1" applyBorder="1" applyAlignment="1">
      <alignment horizontal="left" vertical="top" wrapText="1"/>
    </xf>
    <xf numFmtId="0" fontId="121" fillId="0" borderId="132" xfId="0" applyNumberFormat="1" applyFont="1" applyFill="1" applyBorder="1" applyAlignment="1">
      <alignment horizontal="left" vertical="top" wrapText="1"/>
    </xf>
    <xf numFmtId="0" fontId="121" fillId="0" borderId="138" xfId="0" applyNumberFormat="1" applyFont="1" applyFill="1" applyBorder="1" applyAlignment="1">
      <alignment horizontal="left" vertical="top" wrapText="1"/>
    </xf>
    <xf numFmtId="0" fontId="121" fillId="0" borderId="139" xfId="0" applyNumberFormat="1" applyFont="1" applyFill="1" applyBorder="1" applyAlignment="1">
      <alignment horizontal="left" vertical="top" wrapText="1"/>
    </xf>
    <xf numFmtId="0" fontId="121" fillId="0" borderId="59" xfId="0" applyNumberFormat="1" applyFont="1" applyFill="1" applyBorder="1" applyAlignment="1">
      <alignment horizontal="left" vertical="top" wrapText="1"/>
    </xf>
    <xf numFmtId="0" fontId="121" fillId="0" borderId="11" xfId="0" applyNumberFormat="1" applyFont="1" applyFill="1" applyBorder="1" applyAlignment="1">
      <alignment horizontal="left" vertical="top" wrapText="1"/>
    </xf>
    <xf numFmtId="0" fontId="119" fillId="0" borderId="104" xfId="0" applyFont="1" applyFill="1" applyBorder="1" applyAlignment="1">
      <alignment horizontal="center" vertical="center"/>
    </xf>
    <xf numFmtId="0" fontId="119" fillId="0" borderId="122" xfId="0" applyFont="1" applyFill="1" applyBorder="1" applyAlignment="1">
      <alignment horizontal="center" vertical="center"/>
    </xf>
    <xf numFmtId="0" fontId="119" fillId="0" borderId="132" xfId="0" applyFont="1" applyFill="1" applyBorder="1" applyAlignment="1">
      <alignment horizontal="center" vertical="center"/>
    </xf>
    <xf numFmtId="0" fontId="119" fillId="0" borderId="104" xfId="0" applyFont="1" applyFill="1" applyBorder="1" applyAlignment="1">
      <alignment horizontal="center" vertical="center" wrapText="1"/>
    </xf>
    <xf numFmtId="0" fontId="119" fillId="0" borderId="122" xfId="0" applyFont="1" applyFill="1" applyBorder="1" applyAlignment="1">
      <alignment horizontal="center" vertical="center" wrapText="1"/>
    </xf>
    <xf numFmtId="0" fontId="119" fillId="0" borderId="132" xfId="0" applyFont="1" applyFill="1" applyBorder="1" applyAlignment="1">
      <alignment horizontal="center" vertical="center" wrapText="1"/>
    </xf>
    <xf numFmtId="0" fontId="119" fillId="0" borderId="104" xfId="0" applyFont="1" applyBorder="1" applyAlignment="1">
      <alignment horizontal="center" vertical="top" wrapText="1"/>
    </xf>
    <xf numFmtId="0" fontId="119" fillId="0" borderId="122" xfId="0" applyFont="1" applyBorder="1" applyAlignment="1">
      <alignment horizontal="center" vertical="top" wrapText="1"/>
    </xf>
    <xf numFmtId="0" fontId="119" fillId="0" borderId="132" xfId="0" applyFont="1" applyBorder="1" applyAlignment="1">
      <alignment horizontal="center" vertical="top" wrapText="1"/>
    </xf>
    <xf numFmtId="0" fontId="119" fillId="0" borderId="104" xfId="0" applyFont="1" applyFill="1" applyBorder="1" applyAlignment="1">
      <alignment horizontal="center" vertical="top" wrapText="1"/>
    </xf>
    <xf numFmtId="0" fontId="119" fillId="0" borderId="106" xfId="0" applyFont="1" applyFill="1" applyBorder="1" applyAlignment="1">
      <alignment horizontal="center" vertical="top" wrapText="1"/>
    </xf>
    <xf numFmtId="0" fontId="119" fillId="0" borderId="107" xfId="0" applyFont="1" applyFill="1" applyBorder="1" applyAlignment="1">
      <alignment horizontal="center" vertical="top" wrapText="1"/>
    </xf>
    <xf numFmtId="0" fontId="119" fillId="0" borderId="103" xfId="0" applyFont="1" applyBorder="1" applyAlignment="1">
      <alignment horizontal="center" vertical="top" wrapText="1"/>
    </xf>
    <xf numFmtId="0" fontId="119" fillId="0" borderId="7" xfId="0" applyFont="1" applyBorder="1" applyAlignment="1">
      <alignment horizontal="center" vertical="top" wrapText="1"/>
    </xf>
    <xf numFmtId="0" fontId="121" fillId="0" borderId="141" xfId="0" applyNumberFormat="1" applyFont="1" applyFill="1" applyBorder="1" applyAlignment="1">
      <alignment horizontal="left" vertical="top" wrapText="1"/>
    </xf>
    <xf numFmtId="0" fontId="121" fillId="0" borderId="142" xfId="0" applyNumberFormat="1" applyFont="1" applyFill="1" applyBorder="1" applyAlignment="1">
      <alignment horizontal="left" vertical="top" wrapText="1"/>
    </xf>
    <xf numFmtId="0" fontId="132" fillId="0" borderId="108" xfId="0" applyFont="1" applyBorder="1" applyAlignment="1">
      <alignment horizontal="center" vertical="center"/>
    </xf>
    <xf numFmtId="0" fontId="127" fillId="0" borderId="108" xfId="0" applyFont="1" applyBorder="1" applyAlignment="1">
      <alignment horizontal="center" vertical="center" wrapText="1"/>
    </xf>
    <xf numFmtId="0" fontId="127" fillId="0" borderId="103" xfId="0" applyFont="1" applyBorder="1" applyAlignment="1">
      <alignment horizontal="center" vertical="center" wrapText="1"/>
    </xf>
    <xf numFmtId="49" fontId="108" fillId="0" borderId="103" xfId="0" applyNumberFormat="1" applyFont="1" applyFill="1" applyBorder="1" applyAlignment="1">
      <alignment horizontal="center" vertical="center"/>
    </xf>
    <xf numFmtId="49" fontId="108" fillId="0" borderId="140" xfId="0" applyNumberFormat="1" applyFont="1" applyFill="1" applyBorder="1" applyAlignment="1">
      <alignment horizontal="center" vertical="center"/>
    </xf>
    <xf numFmtId="49" fontId="108" fillId="0" borderId="7" xfId="0" applyNumberFormat="1" applyFont="1" applyFill="1" applyBorder="1" applyAlignment="1">
      <alignment horizontal="center" vertical="center"/>
    </xf>
    <xf numFmtId="0" fontId="107" fillId="76" borderId="108" xfId="0" applyFont="1" applyFill="1" applyBorder="1" applyAlignment="1">
      <alignment horizontal="center" vertical="center" wrapText="1"/>
    </xf>
    <xf numFmtId="0" fontId="108" fillId="0" borderId="108" xfId="0" applyFont="1" applyFill="1" applyBorder="1" applyAlignment="1">
      <alignment horizontal="left" vertical="center" wrapText="1"/>
    </xf>
    <xf numFmtId="0" fontId="108" fillId="0" borderId="108" xfId="0" applyFont="1" applyFill="1" applyBorder="1" applyAlignment="1">
      <alignment horizontal="left" vertical="top" wrapText="1"/>
    </xf>
    <xf numFmtId="0" fontId="108" fillId="0" borderId="108" xfId="0" applyNumberFormat="1" applyFont="1" applyFill="1" applyBorder="1" applyAlignment="1">
      <alignment horizontal="left" vertical="top" wrapText="1"/>
    </xf>
    <xf numFmtId="0" fontId="107" fillId="76" borderId="109" xfId="0" applyFont="1" applyFill="1" applyBorder="1" applyAlignment="1">
      <alignment horizontal="center" vertical="center" wrapText="1"/>
    </xf>
    <xf numFmtId="0" fontId="107" fillId="76" borderId="107" xfId="0" applyFont="1" applyFill="1" applyBorder="1" applyAlignment="1">
      <alignment horizontal="center" vertical="center" wrapText="1"/>
    </xf>
    <xf numFmtId="0" fontId="108" fillId="0" borderId="109" xfId="0" applyFont="1" applyFill="1" applyBorder="1" applyAlignment="1">
      <alignment horizontal="left" vertical="center" wrapText="1"/>
    </xf>
    <xf numFmtId="0" fontId="108" fillId="0" borderId="107" xfId="0" applyFont="1" applyFill="1" applyBorder="1" applyAlignment="1">
      <alignment horizontal="left" vertical="center" wrapText="1"/>
    </xf>
    <xf numFmtId="0" fontId="108" fillId="0" borderId="109" xfId="0" applyNumberFormat="1" applyFont="1" applyFill="1" applyBorder="1" applyAlignment="1">
      <alignment horizontal="left" vertical="center" wrapText="1"/>
    </xf>
    <xf numFmtId="0" fontId="108" fillId="0" borderId="107" xfId="0" applyNumberFormat="1" applyFont="1" applyFill="1" applyBorder="1" applyAlignment="1">
      <alignment horizontal="left" vertical="center" wrapText="1"/>
    </xf>
    <xf numFmtId="0" fontId="108" fillId="0" borderId="109" xfId="0" applyFont="1" applyFill="1" applyBorder="1" applyAlignment="1">
      <alignment horizontal="left" vertical="top" wrapText="1"/>
    </xf>
    <xf numFmtId="0" fontId="108" fillId="0" borderId="109" xfId="0" applyNumberFormat="1" applyFont="1" applyFill="1" applyBorder="1" applyAlignment="1">
      <alignment horizontal="left" vertical="top" wrapText="1"/>
    </xf>
    <xf numFmtId="0" fontId="108" fillId="0" borderId="107" xfId="0" applyNumberFormat="1" applyFont="1" applyFill="1" applyBorder="1" applyAlignment="1">
      <alignment horizontal="left" vertical="top" wrapText="1"/>
    </xf>
    <xf numFmtId="0" fontId="108" fillId="0" borderId="109" xfId="13" applyFont="1" applyFill="1" applyBorder="1" applyAlignment="1" applyProtection="1">
      <alignment horizontal="left" vertical="top" wrapText="1"/>
      <protection locked="0"/>
    </xf>
    <xf numFmtId="0" fontId="108" fillId="0" borderId="107" xfId="13" applyFont="1" applyFill="1" applyBorder="1" applyAlignment="1" applyProtection="1">
      <alignment horizontal="left" vertical="top" wrapText="1"/>
      <protection locked="0"/>
    </xf>
    <xf numFmtId="0" fontId="108" fillId="0" borderId="103" xfId="12672" applyFont="1" applyFill="1" applyBorder="1" applyAlignment="1">
      <alignment horizontal="left" vertical="center" wrapText="1"/>
    </xf>
    <xf numFmtId="0" fontId="108" fillId="0" borderId="140" xfId="12672" applyFont="1" applyFill="1" applyBorder="1" applyAlignment="1">
      <alignment horizontal="left" vertical="center" wrapText="1"/>
    </xf>
    <xf numFmtId="0" fontId="108" fillId="0" borderId="7" xfId="12672" applyFont="1" applyFill="1" applyBorder="1" applyAlignment="1">
      <alignment horizontal="left" vertical="center" wrapText="1"/>
    </xf>
    <xf numFmtId="0" fontId="107" fillId="0" borderId="108" xfId="0" applyFont="1" applyFill="1" applyBorder="1" applyAlignment="1">
      <alignment horizontal="center" vertical="center"/>
    </xf>
    <xf numFmtId="0" fontId="108" fillId="3" borderId="109" xfId="13" applyFont="1" applyFill="1" applyBorder="1" applyAlignment="1" applyProtection="1">
      <alignment horizontal="left" vertical="top" wrapText="1"/>
      <protection locked="0"/>
    </xf>
    <xf numFmtId="0" fontId="108" fillId="3" borderId="107" xfId="13" applyFont="1" applyFill="1" applyBorder="1" applyAlignment="1" applyProtection="1">
      <alignment horizontal="left" vertical="top" wrapText="1"/>
      <protection locked="0"/>
    </xf>
    <xf numFmtId="0" fontId="107" fillId="0" borderId="94" xfId="0" applyFont="1" applyFill="1" applyBorder="1" applyAlignment="1">
      <alignment horizontal="center" vertical="center"/>
    </xf>
    <xf numFmtId="0" fontId="107" fillId="76" borderId="91"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2" xfId="0" applyFont="1" applyFill="1" applyBorder="1" applyAlignment="1">
      <alignment horizontal="center" vertical="center" wrapText="1"/>
    </xf>
    <xf numFmtId="0" fontId="108" fillId="78" borderId="109" xfId="0" applyFont="1" applyFill="1" applyBorder="1" applyAlignment="1">
      <alignment vertical="center" wrapText="1"/>
    </xf>
    <xf numFmtId="0" fontId="108" fillId="78" borderId="107" xfId="0" applyFont="1" applyFill="1" applyBorder="1" applyAlignment="1">
      <alignment vertical="center" wrapText="1"/>
    </xf>
    <xf numFmtId="0" fontId="108" fillId="0" borderId="109" xfId="0" applyFont="1" applyFill="1" applyBorder="1" applyAlignment="1">
      <alignment vertical="center" wrapText="1"/>
    </xf>
    <xf numFmtId="0" fontId="108" fillId="0" borderId="107" xfId="0" applyFont="1" applyFill="1" applyBorder="1" applyAlignment="1">
      <alignment vertical="center" wrapText="1"/>
    </xf>
    <xf numFmtId="0" fontId="107" fillId="76" borderId="96" xfId="0" applyFont="1" applyFill="1" applyBorder="1" applyAlignment="1">
      <alignment horizontal="center" vertical="center"/>
    </xf>
    <xf numFmtId="0" fontId="107" fillId="76" borderId="97" xfId="0" applyFont="1" applyFill="1" applyBorder="1" applyAlignment="1">
      <alignment horizontal="center" vertical="center"/>
    </xf>
    <xf numFmtId="0" fontId="107" fillId="76" borderId="98" xfId="0" applyFont="1" applyFill="1" applyBorder="1" applyAlignment="1">
      <alignment horizontal="center" vertical="center"/>
    </xf>
    <xf numFmtId="0" fontId="108" fillId="3" borderId="109" xfId="0" applyFont="1" applyFill="1" applyBorder="1" applyAlignment="1">
      <alignment horizontal="left" vertical="center" wrapText="1"/>
    </xf>
    <xf numFmtId="0" fontId="108" fillId="3" borderId="107" xfId="0" applyFont="1" applyFill="1" applyBorder="1" applyAlignment="1">
      <alignment horizontal="left" vertical="center" wrapText="1"/>
    </xf>
    <xf numFmtId="0" fontId="108" fillId="0" borderId="86" xfId="0" applyFont="1" applyFill="1" applyBorder="1" applyAlignment="1">
      <alignment horizontal="left" vertical="center" wrapText="1"/>
    </xf>
    <xf numFmtId="0" fontId="108" fillId="0" borderId="87" xfId="0" applyFont="1" applyFill="1" applyBorder="1" applyAlignment="1">
      <alignment horizontal="left"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7" fillId="76" borderId="84" xfId="0" applyFont="1" applyFill="1" applyBorder="1" applyAlignment="1">
      <alignment horizontal="center" vertical="center" wrapText="1"/>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3" borderId="109" xfId="0" applyFont="1" applyFill="1" applyBorder="1" applyAlignment="1">
      <alignment vertical="center" wrapText="1"/>
    </xf>
    <xf numFmtId="0" fontId="108" fillId="3" borderId="107" xfId="0" applyFont="1" applyFill="1" applyBorder="1" applyAlignment="1">
      <alignment vertical="center" wrapText="1"/>
    </xf>
    <xf numFmtId="0" fontId="108" fillId="0" borderId="86" xfId="0" applyFont="1" applyFill="1" applyBorder="1" applyAlignment="1">
      <alignment vertical="center" wrapText="1"/>
    </xf>
    <xf numFmtId="0" fontId="108" fillId="0" borderId="87" xfId="0" applyFont="1" applyFill="1" applyBorder="1" applyAlignment="1">
      <alignment vertical="center" wrapText="1"/>
    </xf>
    <xf numFmtId="0" fontId="108" fillId="3" borderId="86" xfId="0" applyFont="1" applyFill="1" applyBorder="1" applyAlignment="1">
      <alignment horizontal="left" vertical="center" wrapText="1"/>
    </xf>
    <xf numFmtId="0" fontId="108" fillId="3" borderId="87" xfId="0" applyFont="1" applyFill="1" applyBorder="1" applyAlignment="1">
      <alignment horizontal="left" vertical="center" wrapText="1"/>
    </xf>
    <xf numFmtId="0" fontId="108" fillId="0" borderId="89" xfId="0" applyFont="1" applyFill="1" applyBorder="1" applyAlignment="1">
      <alignment horizontal="left" vertical="center" wrapText="1"/>
    </xf>
    <xf numFmtId="0" fontId="108" fillId="0" borderId="90" xfId="0" applyFont="1" applyFill="1" applyBorder="1" applyAlignment="1">
      <alignment horizontal="lef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0" borderId="109" xfId="0" applyFont="1" applyFill="1" applyBorder="1" applyAlignment="1">
      <alignment horizontal="left"/>
    </xf>
    <xf numFmtId="0" fontId="108" fillId="0" borderId="107" xfId="0" applyFont="1" applyFill="1" applyBorder="1" applyAlignment="1">
      <alignment horizontal="left"/>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0" fontId="107" fillId="0" borderId="81" xfId="0" applyFont="1" applyFill="1" applyBorder="1" applyAlignment="1">
      <alignment horizontal="center" vertical="center"/>
    </xf>
  </cellXfs>
  <cellStyles count="21414">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workbookViewId="0">
      <pane xSplit="1" ySplit="7" topLeftCell="B20" activePane="bottomRight" state="frozen"/>
      <selection pane="topRight" activeCell="B1" sqref="B1"/>
      <selection pane="bottomLeft" activeCell="A8" sqref="A8"/>
      <selection pane="bottomRight" activeCell="B37" sqref="B37"/>
    </sheetView>
  </sheetViews>
  <sheetFormatPr defaultRowHeight="14.5"/>
  <cols>
    <col min="1" max="1" width="10.26953125" style="2" customWidth="1"/>
    <col min="2" max="2" width="153" bestFit="1" customWidth="1"/>
    <col min="3" max="3" width="39.453125" customWidth="1"/>
    <col min="7" max="7" width="25" customWidth="1"/>
  </cols>
  <sheetData>
    <row r="1" spans="1:3">
      <c r="A1" s="10"/>
      <c r="B1" s="188" t="s">
        <v>255</v>
      </c>
      <c r="C1" s="94"/>
    </row>
    <row r="2" spans="1:3" s="185" customFormat="1">
      <c r="A2" s="241">
        <v>1</v>
      </c>
      <c r="B2" s="186" t="s">
        <v>256</v>
      </c>
      <c r="C2" s="183"/>
    </row>
    <row r="3" spans="1:3" s="185" customFormat="1">
      <c r="A3" s="241">
        <v>2</v>
      </c>
      <c r="B3" s="187" t="s">
        <v>257</v>
      </c>
      <c r="C3" s="183"/>
    </row>
    <row r="4" spans="1:3" s="185" customFormat="1">
      <c r="A4" s="241">
        <v>3</v>
      </c>
      <c r="B4" s="187" t="s">
        <v>258</v>
      </c>
      <c r="C4" s="183"/>
    </row>
    <row r="5" spans="1:3" s="185" customFormat="1">
      <c r="A5" s="242">
        <v>4</v>
      </c>
      <c r="B5" s="190" t="s">
        <v>259</v>
      </c>
      <c r="C5" s="183"/>
    </row>
    <row r="6" spans="1:3" s="189" customFormat="1" ht="65.25" customHeight="1">
      <c r="A6" s="707" t="s">
        <v>490</v>
      </c>
      <c r="B6" s="708"/>
      <c r="C6" s="708"/>
    </row>
    <row r="7" spans="1:3">
      <c r="A7" s="422" t="s">
        <v>405</v>
      </c>
      <c r="B7" s="423" t="s">
        <v>260</v>
      </c>
    </row>
    <row r="8" spans="1:3">
      <c r="A8" s="424">
        <v>1</v>
      </c>
      <c r="B8" s="420" t="s">
        <v>224</v>
      </c>
    </row>
    <row r="9" spans="1:3">
      <c r="A9" s="424">
        <v>2</v>
      </c>
      <c r="B9" s="420" t="s">
        <v>261</v>
      </c>
    </row>
    <row r="10" spans="1:3">
      <c r="A10" s="424">
        <v>3</v>
      </c>
      <c r="B10" s="420" t="s">
        <v>262</v>
      </c>
    </row>
    <row r="11" spans="1:3">
      <c r="A11" s="424">
        <v>4</v>
      </c>
      <c r="B11" s="420" t="s">
        <v>263</v>
      </c>
      <c r="C11" s="184"/>
    </row>
    <row r="12" spans="1:3">
      <c r="A12" s="424">
        <v>5</v>
      </c>
      <c r="B12" s="420" t="s">
        <v>188</v>
      </c>
    </row>
    <row r="13" spans="1:3">
      <c r="A13" s="424">
        <v>6</v>
      </c>
      <c r="B13" s="425" t="s">
        <v>150</v>
      </c>
    </row>
    <row r="14" spans="1:3">
      <c r="A14" s="424">
        <v>7</v>
      </c>
      <c r="B14" s="420" t="s">
        <v>264</v>
      </c>
    </row>
    <row r="15" spans="1:3">
      <c r="A15" s="424">
        <v>8</v>
      </c>
      <c r="B15" s="420" t="s">
        <v>267</v>
      </c>
    </row>
    <row r="16" spans="1:3">
      <c r="A16" s="424">
        <v>9</v>
      </c>
      <c r="B16" s="420" t="s">
        <v>89</v>
      </c>
    </row>
    <row r="17" spans="1:2">
      <c r="A17" s="426" t="s">
        <v>547</v>
      </c>
      <c r="B17" s="420" t="s">
        <v>527</v>
      </c>
    </row>
    <row r="18" spans="1:2">
      <c r="A18" s="424">
        <v>10</v>
      </c>
      <c r="B18" s="420" t="s">
        <v>270</v>
      </c>
    </row>
    <row r="19" spans="1:2">
      <c r="A19" s="424">
        <v>11</v>
      </c>
      <c r="B19" s="425" t="s">
        <v>251</v>
      </c>
    </row>
    <row r="20" spans="1:2">
      <c r="A20" s="424">
        <v>12</v>
      </c>
      <c r="B20" s="425" t="s">
        <v>248</v>
      </c>
    </row>
    <row r="21" spans="1:2">
      <c r="A21" s="424">
        <v>13</v>
      </c>
      <c r="B21" s="427" t="s">
        <v>461</v>
      </c>
    </row>
    <row r="22" spans="1:2">
      <c r="A22" s="424">
        <v>14</v>
      </c>
      <c r="B22" s="428" t="s">
        <v>520</v>
      </c>
    </row>
    <row r="23" spans="1:2">
      <c r="A23" s="429">
        <v>15</v>
      </c>
      <c r="B23" s="425" t="s">
        <v>78</v>
      </c>
    </row>
    <row r="24" spans="1:2">
      <c r="A24" s="429">
        <v>15.1</v>
      </c>
      <c r="B24" s="420" t="s">
        <v>556</v>
      </c>
    </row>
    <row r="25" spans="1:2">
      <c r="A25" s="429">
        <v>16</v>
      </c>
      <c r="B25" s="420" t="s">
        <v>624</v>
      </c>
    </row>
    <row r="26" spans="1:2">
      <c r="A26" s="429">
        <v>17</v>
      </c>
      <c r="B26" s="420" t="s">
        <v>936</v>
      </c>
    </row>
    <row r="27" spans="1:2">
      <c r="A27" s="429">
        <v>18</v>
      </c>
      <c r="B27" s="420" t="s">
        <v>954</v>
      </c>
    </row>
    <row r="28" spans="1:2">
      <c r="A28" s="429">
        <v>19</v>
      </c>
      <c r="B28" s="420" t="s">
        <v>955</v>
      </c>
    </row>
    <row r="29" spans="1:2">
      <c r="A29" s="429">
        <v>20</v>
      </c>
      <c r="B29" s="428" t="s">
        <v>723</v>
      </c>
    </row>
    <row r="30" spans="1:2">
      <c r="A30" s="429">
        <v>21</v>
      </c>
      <c r="B30" s="420" t="s">
        <v>741</v>
      </c>
    </row>
    <row r="31" spans="1:2">
      <c r="A31" s="429">
        <v>22</v>
      </c>
      <c r="B31" s="663" t="s">
        <v>758</v>
      </c>
    </row>
    <row r="32" spans="1:2" ht="26">
      <c r="A32" s="429">
        <v>23</v>
      </c>
      <c r="B32" s="663" t="s">
        <v>937</v>
      </c>
    </row>
    <row r="33" spans="1:2">
      <c r="A33" s="429">
        <v>24</v>
      </c>
      <c r="B33" s="420" t="s">
        <v>938</v>
      </c>
    </row>
    <row r="34" spans="1:2">
      <c r="A34" s="429">
        <v>25</v>
      </c>
      <c r="B34" s="420" t="s">
        <v>939</v>
      </c>
    </row>
    <row r="35" spans="1:2">
      <c r="A35" s="424">
        <v>26</v>
      </c>
      <c r="B35" s="428" t="s">
        <v>1008</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pane="topRight" activeCell="B1" sqref="B1"/>
      <selection pane="bottomLeft" activeCell="A5" sqref="A5"/>
      <selection pane="bottomRight" activeCell="B2" sqref="B2"/>
    </sheetView>
  </sheetViews>
  <sheetFormatPr defaultRowHeight="14.5"/>
  <cols>
    <col min="1" max="1" width="9.54296875" style="5" bestFit="1" customWidth="1"/>
    <col min="2" max="2" width="132.453125" style="2" customWidth="1"/>
    <col min="3" max="3" width="18.453125" style="2" customWidth="1"/>
  </cols>
  <sheetData>
    <row r="1" spans="1:6">
      <c r="A1" s="18" t="s">
        <v>189</v>
      </c>
      <c r="B1" s="17">
        <f>Info!C2</f>
        <v>0</v>
      </c>
      <c r="D1" s="2"/>
      <c r="E1" s="2"/>
      <c r="F1" s="2"/>
    </row>
    <row r="2" spans="1:6" s="22" customFormat="1" ht="15.75" customHeight="1">
      <c r="A2" s="22" t="s">
        <v>190</v>
      </c>
      <c r="B2" s="510">
        <f>'1. key ratios'!B2</f>
        <v>44469</v>
      </c>
    </row>
    <row r="3" spans="1:6" s="22" customFormat="1" ht="15.75" customHeight="1"/>
    <row r="4" spans="1:6" ht="15" thickBot="1">
      <c r="A4" s="5" t="s">
        <v>414</v>
      </c>
      <c r="B4" s="61" t="s">
        <v>89</v>
      </c>
    </row>
    <row r="5" spans="1:6">
      <c r="A5" s="135" t="s">
        <v>27</v>
      </c>
      <c r="B5" s="136"/>
      <c r="C5" s="137" t="s">
        <v>28</v>
      </c>
    </row>
    <row r="6" spans="1:6">
      <c r="A6" s="138">
        <v>1</v>
      </c>
      <c r="B6" s="83" t="s">
        <v>29</v>
      </c>
      <c r="C6" s="283">
        <f>SUM(C7:C11)</f>
        <v>0</v>
      </c>
    </row>
    <row r="7" spans="1:6">
      <c r="A7" s="138">
        <v>2</v>
      </c>
      <c r="B7" s="80" t="s">
        <v>30</v>
      </c>
      <c r="C7" s="284"/>
    </row>
    <row r="8" spans="1:6">
      <c r="A8" s="138">
        <v>3</v>
      </c>
      <c r="B8" s="74" t="s">
        <v>31</v>
      </c>
      <c r="C8" s="284"/>
    </row>
    <row r="9" spans="1:6">
      <c r="A9" s="138">
        <v>4</v>
      </c>
      <c r="B9" s="74" t="s">
        <v>32</v>
      </c>
      <c r="C9" s="284"/>
    </row>
    <row r="10" spans="1:6">
      <c r="A10" s="138">
        <v>5</v>
      </c>
      <c r="B10" s="74" t="s">
        <v>33</v>
      </c>
      <c r="C10" s="284"/>
    </row>
    <row r="11" spans="1:6">
      <c r="A11" s="138">
        <v>6</v>
      </c>
      <c r="B11" s="81" t="s">
        <v>34</v>
      </c>
      <c r="C11" s="284"/>
    </row>
    <row r="12" spans="1:6" s="4" customFormat="1">
      <c r="A12" s="138">
        <v>7</v>
      </c>
      <c r="B12" s="83" t="s">
        <v>35</v>
      </c>
      <c r="C12" s="285">
        <f>SUM(C13:C27)</f>
        <v>0</v>
      </c>
    </row>
    <row r="13" spans="1:6" s="4" customFormat="1">
      <c r="A13" s="138">
        <v>8</v>
      </c>
      <c r="B13" s="82" t="s">
        <v>36</v>
      </c>
      <c r="C13" s="286"/>
    </row>
    <row r="14" spans="1:6" s="4" customFormat="1" ht="27">
      <c r="A14" s="138">
        <v>9</v>
      </c>
      <c r="B14" s="75" t="s">
        <v>37</v>
      </c>
      <c r="C14" s="286"/>
    </row>
    <row r="15" spans="1:6" s="4" customFormat="1">
      <c r="A15" s="138">
        <v>10</v>
      </c>
      <c r="B15" s="76" t="s">
        <v>38</v>
      </c>
      <c r="C15" s="286"/>
    </row>
    <row r="16" spans="1:6" s="4" customFormat="1">
      <c r="A16" s="138">
        <v>11</v>
      </c>
      <c r="B16" s="77" t="s">
        <v>39</v>
      </c>
      <c r="C16" s="286"/>
    </row>
    <row r="17" spans="1:3" s="4" customFormat="1">
      <c r="A17" s="138">
        <v>12</v>
      </c>
      <c r="B17" s="76" t="s">
        <v>40</v>
      </c>
      <c r="C17" s="286"/>
    </row>
    <row r="18" spans="1:3" s="4" customFormat="1">
      <c r="A18" s="138">
        <v>13</v>
      </c>
      <c r="B18" s="76" t="s">
        <v>41</v>
      </c>
      <c r="C18" s="286"/>
    </row>
    <row r="19" spans="1:3" s="4" customFormat="1">
      <c r="A19" s="138">
        <v>14</v>
      </c>
      <c r="B19" s="76" t="s">
        <v>42</v>
      </c>
      <c r="C19" s="286"/>
    </row>
    <row r="20" spans="1:3" s="4" customFormat="1" ht="27">
      <c r="A20" s="138">
        <v>15</v>
      </c>
      <c r="B20" s="76" t="s">
        <v>43</v>
      </c>
      <c r="C20" s="286"/>
    </row>
    <row r="21" spans="1:3" s="4" customFormat="1" ht="27">
      <c r="A21" s="138">
        <v>16</v>
      </c>
      <c r="B21" s="75" t="s">
        <v>44</v>
      </c>
      <c r="C21" s="286"/>
    </row>
    <row r="22" spans="1:3" s="4" customFormat="1">
      <c r="A22" s="138">
        <v>17</v>
      </c>
      <c r="B22" s="139" t="s">
        <v>45</v>
      </c>
      <c r="C22" s="286"/>
    </row>
    <row r="23" spans="1:3" s="4" customFormat="1" ht="27">
      <c r="A23" s="138">
        <v>18</v>
      </c>
      <c r="B23" s="75" t="s">
        <v>46</v>
      </c>
      <c r="C23" s="286"/>
    </row>
    <row r="24" spans="1:3" s="4" customFormat="1" ht="27">
      <c r="A24" s="138">
        <v>19</v>
      </c>
      <c r="B24" s="75" t="s">
        <v>47</v>
      </c>
      <c r="C24" s="286"/>
    </row>
    <row r="25" spans="1:3" s="4" customFormat="1" ht="27">
      <c r="A25" s="138">
        <v>20</v>
      </c>
      <c r="B25" s="78" t="s">
        <v>48</v>
      </c>
      <c r="C25" s="286"/>
    </row>
    <row r="26" spans="1:3" s="4" customFormat="1">
      <c r="A26" s="138">
        <v>21</v>
      </c>
      <c r="B26" s="78" t="s">
        <v>49</v>
      </c>
      <c r="C26" s="286"/>
    </row>
    <row r="27" spans="1:3" s="4" customFormat="1" ht="27">
      <c r="A27" s="138">
        <v>22</v>
      </c>
      <c r="B27" s="78" t="s">
        <v>50</v>
      </c>
      <c r="C27" s="286"/>
    </row>
    <row r="28" spans="1:3" s="4" customFormat="1">
      <c r="A28" s="138">
        <v>23</v>
      </c>
      <c r="B28" s="84" t="s">
        <v>24</v>
      </c>
      <c r="C28" s="285">
        <f>C6-C12</f>
        <v>0</v>
      </c>
    </row>
    <row r="29" spans="1:3" s="4" customFormat="1">
      <c r="A29" s="140"/>
      <c r="B29" s="79"/>
      <c r="C29" s="286"/>
    </row>
    <row r="30" spans="1:3" s="4" customFormat="1">
      <c r="A30" s="140">
        <v>24</v>
      </c>
      <c r="B30" s="84" t="s">
        <v>51</v>
      </c>
      <c r="C30" s="285">
        <f>C31+C34</f>
        <v>0</v>
      </c>
    </row>
    <row r="31" spans="1:3" s="4" customFormat="1">
      <c r="A31" s="140">
        <v>25</v>
      </c>
      <c r="B31" s="74" t="s">
        <v>52</v>
      </c>
      <c r="C31" s="287">
        <f>C32+C33</f>
        <v>0</v>
      </c>
    </row>
    <row r="32" spans="1:3" s="4" customFormat="1">
      <c r="A32" s="140">
        <v>26</v>
      </c>
      <c r="B32" s="181" t="s">
        <v>53</v>
      </c>
      <c r="C32" s="286"/>
    </row>
    <row r="33" spans="1:3" s="4" customFormat="1">
      <c r="A33" s="140">
        <v>27</v>
      </c>
      <c r="B33" s="181" t="s">
        <v>54</v>
      </c>
      <c r="C33" s="286"/>
    </row>
    <row r="34" spans="1:3" s="4" customFormat="1">
      <c r="A34" s="140">
        <v>28</v>
      </c>
      <c r="B34" s="74" t="s">
        <v>55</v>
      </c>
      <c r="C34" s="286"/>
    </row>
    <row r="35" spans="1:3" s="4" customFormat="1">
      <c r="A35" s="140">
        <v>29</v>
      </c>
      <c r="B35" s="84" t="s">
        <v>56</v>
      </c>
      <c r="C35" s="285">
        <f>SUM(C36:C40)</f>
        <v>0</v>
      </c>
    </row>
    <row r="36" spans="1:3" s="4" customFormat="1">
      <c r="A36" s="140">
        <v>30</v>
      </c>
      <c r="B36" s="75" t="s">
        <v>57</v>
      </c>
      <c r="C36" s="286"/>
    </row>
    <row r="37" spans="1:3" s="4" customFormat="1">
      <c r="A37" s="140">
        <v>31</v>
      </c>
      <c r="B37" s="76" t="s">
        <v>58</v>
      </c>
      <c r="C37" s="286"/>
    </row>
    <row r="38" spans="1:3" s="4" customFormat="1" ht="27">
      <c r="A38" s="140">
        <v>32</v>
      </c>
      <c r="B38" s="75" t="s">
        <v>59</v>
      </c>
      <c r="C38" s="286"/>
    </row>
    <row r="39" spans="1:3" s="4" customFormat="1" ht="27">
      <c r="A39" s="140">
        <v>33</v>
      </c>
      <c r="B39" s="75" t="s">
        <v>47</v>
      </c>
      <c r="C39" s="286"/>
    </row>
    <row r="40" spans="1:3" s="4" customFormat="1" ht="27">
      <c r="A40" s="140">
        <v>34</v>
      </c>
      <c r="B40" s="78" t="s">
        <v>60</v>
      </c>
      <c r="C40" s="286"/>
    </row>
    <row r="41" spans="1:3" s="4" customFormat="1">
      <c r="A41" s="140">
        <v>35</v>
      </c>
      <c r="B41" s="84" t="s">
        <v>25</v>
      </c>
      <c r="C41" s="285">
        <f>C30-C35</f>
        <v>0</v>
      </c>
    </row>
    <row r="42" spans="1:3" s="4" customFormat="1">
      <c r="A42" s="140"/>
      <c r="B42" s="79"/>
      <c r="C42" s="286"/>
    </row>
    <row r="43" spans="1:3" s="4" customFormat="1">
      <c r="A43" s="140">
        <v>36</v>
      </c>
      <c r="B43" s="85" t="s">
        <v>61</v>
      </c>
      <c r="C43" s="285">
        <f>SUM(C44:C46)</f>
        <v>0</v>
      </c>
    </row>
    <row r="44" spans="1:3" s="4" customFormat="1">
      <c r="A44" s="140">
        <v>37</v>
      </c>
      <c r="B44" s="74" t="s">
        <v>62</v>
      </c>
      <c r="C44" s="286"/>
    </row>
    <row r="45" spans="1:3" s="4" customFormat="1">
      <c r="A45" s="140">
        <v>38</v>
      </c>
      <c r="B45" s="74" t="s">
        <v>63</v>
      </c>
      <c r="C45" s="286"/>
    </row>
    <row r="46" spans="1:3" s="4" customFormat="1">
      <c r="A46" s="140">
        <v>39</v>
      </c>
      <c r="B46" s="74" t="s">
        <v>64</v>
      </c>
      <c r="C46" s="286"/>
    </row>
    <row r="47" spans="1:3" s="4" customFormat="1">
      <c r="A47" s="140">
        <v>40</v>
      </c>
      <c r="B47" s="85" t="s">
        <v>65</v>
      </c>
      <c r="C47" s="285">
        <f>SUM(C48:C51)</f>
        <v>0</v>
      </c>
    </row>
    <row r="48" spans="1:3" s="4" customFormat="1">
      <c r="A48" s="140">
        <v>41</v>
      </c>
      <c r="B48" s="75" t="s">
        <v>66</v>
      </c>
      <c r="C48" s="286"/>
    </row>
    <row r="49" spans="1:3" s="4" customFormat="1">
      <c r="A49" s="140">
        <v>42</v>
      </c>
      <c r="B49" s="76" t="s">
        <v>67</v>
      </c>
      <c r="C49" s="286"/>
    </row>
    <row r="50" spans="1:3" s="4" customFormat="1" ht="27">
      <c r="A50" s="140">
        <v>43</v>
      </c>
      <c r="B50" s="75" t="s">
        <v>68</v>
      </c>
      <c r="C50" s="286"/>
    </row>
    <row r="51" spans="1:3" s="4" customFormat="1" ht="27">
      <c r="A51" s="140">
        <v>44</v>
      </c>
      <c r="B51" s="75" t="s">
        <v>47</v>
      </c>
      <c r="C51" s="286"/>
    </row>
    <row r="52" spans="1:3" s="4" customFormat="1" ht="15" thickBot="1">
      <c r="A52" s="141">
        <v>45</v>
      </c>
      <c r="B52" s="142" t="s">
        <v>26</v>
      </c>
      <c r="C52" s="288">
        <f>C43-C47</f>
        <v>0</v>
      </c>
    </row>
    <row r="55" spans="1:3">
      <c r="B55" s="2" t="s">
        <v>226</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election activeCell="B2" sqref="B2"/>
    </sheetView>
  </sheetViews>
  <sheetFormatPr defaultColWidth="9.1796875" defaultRowHeight="13.5"/>
  <cols>
    <col min="1" max="1" width="10.81640625" style="365" bestFit="1" customWidth="1"/>
    <col min="2" max="2" width="59" style="365" customWidth="1"/>
    <col min="3" max="3" width="16.7265625" style="365" bestFit="1" customWidth="1"/>
    <col min="4" max="4" width="22.1796875" style="365" customWidth="1"/>
    <col min="5" max="16384" width="9.1796875" style="365"/>
  </cols>
  <sheetData>
    <row r="1" spans="1:4">
      <c r="A1" s="18" t="s">
        <v>189</v>
      </c>
      <c r="B1" s="17">
        <f>Info!C2</f>
        <v>0</v>
      </c>
    </row>
    <row r="2" spans="1:4" s="22" customFormat="1" ht="15.75" customHeight="1">
      <c r="A2" s="22" t="s">
        <v>190</v>
      </c>
      <c r="B2" s="510">
        <f>'1. key ratios'!B2</f>
        <v>44469</v>
      </c>
    </row>
    <row r="3" spans="1:4" s="22" customFormat="1" ht="15.75" customHeight="1"/>
    <row r="4" spans="1:4" ht="14" thickBot="1">
      <c r="A4" s="366" t="s">
        <v>526</v>
      </c>
      <c r="B4" s="407" t="s">
        <v>527</v>
      </c>
    </row>
    <row r="5" spans="1:4" s="408" customFormat="1">
      <c r="A5" s="726" t="s">
        <v>528</v>
      </c>
      <c r="B5" s="727"/>
      <c r="C5" s="397" t="s">
        <v>529</v>
      </c>
      <c r="D5" s="398" t="s">
        <v>530</v>
      </c>
    </row>
    <row r="6" spans="1:4" s="409" customFormat="1">
      <c r="A6" s="399">
        <v>1</v>
      </c>
      <c r="B6" s="400" t="s">
        <v>531</v>
      </c>
      <c r="C6" s="400"/>
      <c r="D6" s="401"/>
    </row>
    <row r="7" spans="1:4" s="409" customFormat="1">
      <c r="A7" s="402" t="s">
        <v>532</v>
      </c>
      <c r="B7" s="403" t="s">
        <v>533</v>
      </c>
      <c r="C7" s="461">
        <v>4.4999999999999998E-2</v>
      </c>
      <c r="D7" s="456">
        <f>C7*'5. RWA'!$C$13</f>
        <v>0</v>
      </c>
    </row>
    <row r="8" spans="1:4" s="409" customFormat="1">
      <c r="A8" s="402" t="s">
        <v>534</v>
      </c>
      <c r="B8" s="403" t="s">
        <v>535</v>
      </c>
      <c r="C8" s="462">
        <v>0.06</v>
      </c>
      <c r="D8" s="456">
        <f>C8*'5. RWA'!$C$13</f>
        <v>0</v>
      </c>
    </row>
    <row r="9" spans="1:4" s="409" customFormat="1">
      <c r="A9" s="402" t="s">
        <v>536</v>
      </c>
      <c r="B9" s="403" t="s">
        <v>537</v>
      </c>
      <c r="C9" s="462">
        <v>0.08</v>
      </c>
      <c r="D9" s="456">
        <f>C9*'5. RWA'!$C$13</f>
        <v>0</v>
      </c>
    </row>
    <row r="10" spans="1:4" s="409" customFormat="1">
      <c r="A10" s="399" t="s">
        <v>538</v>
      </c>
      <c r="B10" s="400" t="s">
        <v>539</v>
      </c>
      <c r="C10" s="463"/>
      <c r="D10" s="457"/>
    </row>
    <row r="11" spans="1:4" s="410" customFormat="1">
      <c r="A11" s="404" t="s">
        <v>540</v>
      </c>
      <c r="B11" s="405" t="s">
        <v>602</v>
      </c>
      <c r="C11" s="464">
        <v>0</v>
      </c>
      <c r="D11" s="458">
        <f>C11*'5. RWA'!$C$13</f>
        <v>0</v>
      </c>
    </row>
    <row r="12" spans="1:4" s="410" customFormat="1">
      <c r="A12" s="404" t="s">
        <v>541</v>
      </c>
      <c r="B12" s="405" t="s">
        <v>542</v>
      </c>
      <c r="C12" s="464">
        <v>0</v>
      </c>
      <c r="D12" s="458">
        <f>C12*'5. RWA'!$C$13</f>
        <v>0</v>
      </c>
    </row>
    <row r="13" spans="1:4" s="410" customFormat="1">
      <c r="A13" s="404" t="s">
        <v>543</v>
      </c>
      <c r="B13" s="405" t="s">
        <v>544</v>
      </c>
      <c r="C13" s="464"/>
      <c r="D13" s="458">
        <f>C13*'5. RWA'!$C$13</f>
        <v>0</v>
      </c>
    </row>
    <row r="14" spans="1:4" s="409" customFormat="1">
      <c r="A14" s="399" t="s">
        <v>545</v>
      </c>
      <c r="B14" s="400" t="s">
        <v>600</v>
      </c>
      <c r="C14" s="465"/>
      <c r="D14" s="457"/>
    </row>
    <row r="15" spans="1:4" s="409" customFormat="1">
      <c r="A15" s="421" t="s">
        <v>548</v>
      </c>
      <c r="B15" s="405" t="s">
        <v>601</v>
      </c>
      <c r="C15" s="464"/>
      <c r="D15" s="458">
        <f>C15*'5. RWA'!$C$13</f>
        <v>0</v>
      </c>
    </row>
    <row r="16" spans="1:4" s="409" customFormat="1">
      <c r="A16" s="421" t="s">
        <v>549</v>
      </c>
      <c r="B16" s="405" t="s">
        <v>551</v>
      </c>
      <c r="C16" s="464"/>
      <c r="D16" s="458">
        <f>C16*'5. RWA'!$C$13</f>
        <v>0</v>
      </c>
    </row>
    <row r="17" spans="1:6" s="409" customFormat="1">
      <c r="A17" s="421" t="s">
        <v>550</v>
      </c>
      <c r="B17" s="405" t="s">
        <v>598</v>
      </c>
      <c r="C17" s="464"/>
      <c r="D17" s="458">
        <f>C17*'5. RWA'!$C$13</f>
        <v>0</v>
      </c>
    </row>
    <row r="18" spans="1:6" s="408" customFormat="1">
      <c r="A18" s="728" t="s">
        <v>599</v>
      </c>
      <c r="B18" s="729"/>
      <c r="C18" s="466" t="s">
        <v>529</v>
      </c>
      <c r="D18" s="459" t="s">
        <v>530</v>
      </c>
    </row>
    <row r="19" spans="1:6" s="409" customFormat="1">
      <c r="A19" s="406">
        <v>4</v>
      </c>
      <c r="B19" s="405" t="s">
        <v>24</v>
      </c>
      <c r="C19" s="464">
        <f>C7+C11+C12+C13+C15</f>
        <v>4.4999999999999998E-2</v>
      </c>
      <c r="D19" s="456">
        <f>C19*'5. RWA'!$C$13</f>
        <v>0</v>
      </c>
    </row>
    <row r="20" spans="1:6" s="409" customFormat="1">
      <c r="A20" s="406">
        <v>5</v>
      </c>
      <c r="B20" s="405" t="s">
        <v>90</v>
      </c>
      <c r="C20" s="464">
        <f>C8+C11+C12+C13+C16</f>
        <v>0.06</v>
      </c>
      <c r="D20" s="456">
        <f>C20*'5. RWA'!$C$13</f>
        <v>0</v>
      </c>
    </row>
    <row r="21" spans="1:6" s="409" customFormat="1" ht="14" thickBot="1">
      <c r="A21" s="411" t="s">
        <v>546</v>
      </c>
      <c r="B21" s="412" t="s">
        <v>89</v>
      </c>
      <c r="C21" s="467">
        <f>C9+C11+C12+C13+C17</f>
        <v>0.08</v>
      </c>
      <c r="D21" s="460">
        <f>C21*'5. RWA'!$C$13</f>
        <v>0</v>
      </c>
    </row>
    <row r="22" spans="1:6">
      <c r="F22" s="366"/>
    </row>
    <row r="23" spans="1:6" ht="54">
      <c r="B23" s="24" t="s">
        <v>603</v>
      </c>
    </row>
  </sheetData>
  <mergeCells count="2">
    <mergeCell ref="A5:B5"/>
    <mergeCell ref="A18:B18"/>
  </mergeCells>
  <conditionalFormatting sqref="C21">
    <cfRule type="cellIs" dxfId="25"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Normal="100" workbookViewId="0">
      <pane xSplit="1" ySplit="5" topLeftCell="B28" activePane="bottomRight" state="frozen"/>
      <selection pane="topRight" activeCell="B1" sqref="B1"/>
      <selection pane="bottomLeft" activeCell="A5" sqref="A5"/>
      <selection pane="bottomRight" activeCell="B29" sqref="B29"/>
    </sheetView>
  </sheetViews>
  <sheetFormatPr defaultRowHeight="14.5"/>
  <cols>
    <col min="1" max="1" width="10.7265625" style="70" customWidth="1"/>
    <col min="2" max="2" width="91.81640625" style="70" customWidth="1"/>
    <col min="3" max="3" width="53.1796875" style="70" customWidth="1"/>
    <col min="4" max="4" width="32.26953125" style="70" customWidth="1"/>
    <col min="5" max="5" width="9.453125" customWidth="1"/>
  </cols>
  <sheetData>
    <row r="1" spans="1:6">
      <c r="A1" s="18" t="s">
        <v>189</v>
      </c>
      <c r="B1" s="20">
        <f>Info!C2</f>
        <v>0</v>
      </c>
      <c r="E1" s="2"/>
      <c r="F1" s="2"/>
    </row>
    <row r="2" spans="1:6" s="22" customFormat="1" ht="15.75" customHeight="1">
      <c r="A2" s="22" t="s">
        <v>190</v>
      </c>
      <c r="B2" s="510">
        <f>'1. key ratios'!B2</f>
        <v>44469</v>
      </c>
    </row>
    <row r="3" spans="1:6" s="22" customFormat="1" ht="15.75" customHeight="1">
      <c r="A3" s="27"/>
    </row>
    <row r="4" spans="1:6" s="22" customFormat="1" ht="15.75" customHeight="1" thickBot="1">
      <c r="A4" s="22" t="s">
        <v>415</v>
      </c>
      <c r="B4" s="205" t="s">
        <v>270</v>
      </c>
      <c r="D4" s="207" t="s">
        <v>94</v>
      </c>
    </row>
    <row r="5" spans="1:6" ht="40.5">
      <c r="A5" s="154" t="s">
        <v>27</v>
      </c>
      <c r="B5" s="155" t="s">
        <v>232</v>
      </c>
      <c r="C5" s="156" t="s">
        <v>237</v>
      </c>
      <c r="D5" s="206" t="s">
        <v>271</v>
      </c>
    </row>
    <row r="6" spans="1:6">
      <c r="A6" s="143">
        <v>1</v>
      </c>
      <c r="B6" s="86" t="s">
        <v>155</v>
      </c>
      <c r="C6" s="289"/>
      <c r="D6" s="144"/>
      <c r="E6" s="8"/>
    </row>
    <row r="7" spans="1:6">
      <c r="A7" s="143">
        <v>2</v>
      </c>
      <c r="B7" s="87" t="s">
        <v>156</v>
      </c>
      <c r="C7" s="290"/>
      <c r="D7" s="145"/>
      <c r="E7" s="8"/>
    </row>
    <row r="8" spans="1:6">
      <c r="A8" s="143">
        <v>3</v>
      </c>
      <c r="B8" s="87" t="s">
        <v>157</v>
      </c>
      <c r="C8" s="290"/>
      <c r="D8" s="145"/>
      <c r="E8" s="8"/>
    </row>
    <row r="9" spans="1:6">
      <c r="A9" s="143">
        <v>4</v>
      </c>
      <c r="B9" s="87" t="s">
        <v>186</v>
      </c>
      <c r="C9" s="290"/>
      <c r="D9" s="145"/>
      <c r="E9" s="8"/>
    </row>
    <row r="10" spans="1:6">
      <c r="A10" s="143">
        <v>5</v>
      </c>
      <c r="B10" s="87" t="s">
        <v>158</v>
      </c>
      <c r="C10" s="290"/>
      <c r="D10" s="145"/>
      <c r="E10" s="8"/>
    </row>
    <row r="11" spans="1:6">
      <c r="A11" s="143">
        <v>6.1</v>
      </c>
      <c r="B11" s="87" t="s">
        <v>159</v>
      </c>
      <c r="C11" s="291"/>
      <c r="D11" s="146"/>
      <c r="E11" s="9"/>
    </row>
    <row r="12" spans="1:6">
      <c r="A12" s="143">
        <v>6.2</v>
      </c>
      <c r="B12" s="88" t="s">
        <v>160</v>
      </c>
      <c r="C12" s="291"/>
      <c r="D12" s="146"/>
      <c r="E12" s="9"/>
    </row>
    <row r="13" spans="1:6">
      <c r="A13" s="143" t="s">
        <v>487</v>
      </c>
      <c r="B13" s="89" t="s">
        <v>488</v>
      </c>
      <c r="C13" s="291"/>
      <c r="D13" s="146"/>
      <c r="E13" s="9"/>
    </row>
    <row r="14" spans="1:6">
      <c r="A14" s="143" t="s">
        <v>622</v>
      </c>
      <c r="B14" s="89" t="s">
        <v>611</v>
      </c>
      <c r="C14" s="291"/>
      <c r="D14" s="146"/>
      <c r="E14" s="9"/>
    </row>
    <row r="15" spans="1:6">
      <c r="A15" s="143">
        <v>6</v>
      </c>
      <c r="B15" s="87" t="s">
        <v>161</v>
      </c>
      <c r="C15" s="297"/>
      <c r="D15" s="146"/>
      <c r="E15" s="8"/>
    </row>
    <row r="16" spans="1:6">
      <c r="A16" s="143">
        <v>7</v>
      </c>
      <c r="B16" s="87" t="s">
        <v>162</v>
      </c>
      <c r="C16" s="290"/>
      <c r="D16" s="145"/>
      <c r="E16" s="8"/>
    </row>
    <row r="17" spans="1:5">
      <c r="A17" s="143">
        <v>8</v>
      </c>
      <c r="B17" s="87" t="s">
        <v>163</v>
      </c>
      <c r="C17" s="290"/>
      <c r="D17" s="145"/>
      <c r="E17" s="8"/>
    </row>
    <row r="18" spans="1:5">
      <c r="A18" s="143">
        <v>9</v>
      </c>
      <c r="B18" s="87" t="s">
        <v>164</v>
      </c>
      <c r="C18" s="290"/>
      <c r="D18" s="145"/>
      <c r="E18" s="8"/>
    </row>
    <row r="19" spans="1:5">
      <c r="A19" s="143">
        <v>9.1</v>
      </c>
      <c r="B19" s="89" t="s">
        <v>247</v>
      </c>
      <c r="C19" s="291"/>
      <c r="D19" s="145"/>
      <c r="E19" s="8"/>
    </row>
    <row r="20" spans="1:5">
      <c r="A20" s="143">
        <v>9.1999999999999993</v>
      </c>
      <c r="B20" s="89" t="s">
        <v>236</v>
      </c>
      <c r="C20" s="291"/>
      <c r="D20" s="145"/>
      <c r="E20" s="8"/>
    </row>
    <row r="21" spans="1:5">
      <c r="A21" s="143">
        <v>9.3000000000000007</v>
      </c>
      <c r="B21" s="89" t="s">
        <v>235</v>
      </c>
      <c r="C21" s="291"/>
      <c r="D21" s="145"/>
      <c r="E21" s="8"/>
    </row>
    <row r="22" spans="1:5">
      <c r="A22" s="143">
        <v>10</v>
      </c>
      <c r="B22" s="87" t="s">
        <v>165</v>
      </c>
      <c r="C22" s="290"/>
      <c r="D22" s="145"/>
      <c r="E22" s="8"/>
    </row>
    <row r="23" spans="1:5">
      <c r="A23" s="143">
        <v>10.1</v>
      </c>
      <c r="B23" s="89" t="s">
        <v>234</v>
      </c>
      <c r="C23" s="290"/>
      <c r="D23" s="243" t="s">
        <v>441</v>
      </c>
      <c r="E23" s="8"/>
    </row>
    <row r="24" spans="1:5">
      <c r="A24" s="143">
        <v>11</v>
      </c>
      <c r="B24" s="90" t="s">
        <v>166</v>
      </c>
      <c r="C24" s="292"/>
      <c r="D24" s="147"/>
      <c r="E24" s="8"/>
    </row>
    <row r="25" spans="1:5">
      <c r="A25" s="143">
        <v>12</v>
      </c>
      <c r="B25" s="92" t="s">
        <v>167</v>
      </c>
      <c r="C25" s="293">
        <f>SUM(C6:C10,C15:C18,C22,C24)</f>
        <v>0</v>
      </c>
      <c r="D25" s="148"/>
      <c r="E25" s="7"/>
    </row>
    <row r="26" spans="1:5">
      <c r="A26" s="143">
        <v>13</v>
      </c>
      <c r="B26" s="87" t="s">
        <v>168</v>
      </c>
      <c r="C26" s="294"/>
      <c r="D26" s="149"/>
      <c r="E26" s="8"/>
    </row>
    <row r="27" spans="1:5">
      <c r="A27" s="143">
        <v>14</v>
      </c>
      <c r="B27" s="87" t="s">
        <v>169</v>
      </c>
      <c r="C27" s="290"/>
      <c r="D27" s="145"/>
      <c r="E27" s="8"/>
    </row>
    <row r="28" spans="1:5">
      <c r="A28" s="143">
        <v>15</v>
      </c>
      <c r="B28" s="87" t="s">
        <v>170</v>
      </c>
      <c r="C28" s="290"/>
      <c r="D28" s="145"/>
      <c r="E28" s="8"/>
    </row>
    <row r="29" spans="1:5">
      <c r="A29" s="143">
        <v>16</v>
      </c>
      <c r="B29" s="87" t="s">
        <v>171</v>
      </c>
      <c r="C29" s="290"/>
      <c r="D29" s="145"/>
      <c r="E29" s="8"/>
    </row>
    <row r="30" spans="1:5">
      <c r="A30" s="143">
        <v>17</v>
      </c>
      <c r="B30" s="87" t="s">
        <v>172</v>
      </c>
      <c r="C30" s="290"/>
      <c r="D30" s="145"/>
      <c r="E30" s="8"/>
    </row>
    <row r="31" spans="1:5">
      <c r="A31" s="143">
        <v>18</v>
      </c>
      <c r="B31" s="87" t="s">
        <v>173</v>
      </c>
      <c r="C31" s="290"/>
      <c r="D31" s="145"/>
      <c r="E31" s="8"/>
    </row>
    <row r="32" spans="1:5">
      <c r="A32" s="143">
        <v>19</v>
      </c>
      <c r="B32" s="87" t="s">
        <v>174</v>
      </c>
      <c r="C32" s="290"/>
      <c r="D32" s="145"/>
      <c r="E32" s="8"/>
    </row>
    <row r="33" spans="1:5">
      <c r="A33" s="143">
        <v>20</v>
      </c>
      <c r="B33" s="87" t="s">
        <v>96</v>
      </c>
      <c r="C33" s="290"/>
      <c r="D33" s="145"/>
      <c r="E33" s="8"/>
    </row>
    <row r="34" spans="1:5">
      <c r="A34" s="687">
        <v>20.100000000000001</v>
      </c>
      <c r="B34" s="91" t="s">
        <v>963</v>
      </c>
      <c r="C34" s="292"/>
      <c r="D34" s="147"/>
      <c r="E34" s="8"/>
    </row>
    <row r="35" spans="1:5">
      <c r="A35" s="143">
        <v>21</v>
      </c>
      <c r="B35" s="90" t="s">
        <v>175</v>
      </c>
      <c r="C35" s="292"/>
      <c r="D35" s="147"/>
      <c r="E35" s="8"/>
    </row>
    <row r="36" spans="1:5">
      <c r="A36" s="143">
        <v>21.1</v>
      </c>
      <c r="B36" s="91" t="s">
        <v>961</v>
      </c>
      <c r="C36" s="295"/>
      <c r="D36" s="150"/>
      <c r="E36" s="8"/>
    </row>
    <row r="37" spans="1:5">
      <c r="A37" s="143">
        <v>22</v>
      </c>
      <c r="B37" s="92" t="s">
        <v>176</v>
      </c>
      <c r="C37" s="293">
        <f>SUM(C26:C35)</f>
        <v>0</v>
      </c>
      <c r="D37" s="148"/>
      <c r="E37" s="7"/>
    </row>
    <row r="38" spans="1:5">
      <c r="A38" s="143">
        <v>23</v>
      </c>
      <c r="B38" s="90" t="s">
        <v>177</v>
      </c>
      <c r="C38" s="290"/>
      <c r="D38" s="145"/>
      <c r="E38" s="8"/>
    </row>
    <row r="39" spans="1:5">
      <c r="A39" s="143">
        <v>24</v>
      </c>
      <c r="B39" s="90" t="s">
        <v>178</v>
      </c>
      <c r="C39" s="290"/>
      <c r="D39" s="145"/>
      <c r="E39" s="8"/>
    </row>
    <row r="40" spans="1:5">
      <c r="A40" s="143">
        <v>25</v>
      </c>
      <c r="B40" s="90" t="s">
        <v>233</v>
      </c>
      <c r="C40" s="290"/>
      <c r="D40" s="145"/>
      <c r="E40" s="8"/>
    </row>
    <row r="41" spans="1:5">
      <c r="A41" s="143">
        <v>26</v>
      </c>
      <c r="B41" s="90" t="s">
        <v>180</v>
      </c>
      <c r="C41" s="290"/>
      <c r="D41" s="145"/>
      <c r="E41" s="8"/>
    </row>
    <row r="42" spans="1:5">
      <c r="A42" s="143">
        <v>27</v>
      </c>
      <c r="B42" s="90" t="s">
        <v>181</v>
      </c>
      <c r="C42" s="290"/>
      <c r="D42" s="145"/>
      <c r="E42" s="8"/>
    </row>
    <row r="43" spans="1:5">
      <c r="A43" s="143">
        <v>28</v>
      </c>
      <c r="B43" s="90" t="s">
        <v>182</v>
      </c>
      <c r="C43" s="290"/>
      <c r="D43" s="145"/>
      <c r="E43" s="8"/>
    </row>
    <row r="44" spans="1:5">
      <c r="A44" s="143">
        <v>29</v>
      </c>
      <c r="B44" s="90" t="s">
        <v>36</v>
      </c>
      <c r="C44" s="290"/>
      <c r="D44" s="145"/>
      <c r="E44" s="8"/>
    </row>
    <row r="45" spans="1:5" ht="15" thickBot="1">
      <c r="A45" s="151">
        <v>30</v>
      </c>
      <c r="B45" s="152" t="s">
        <v>183</v>
      </c>
      <c r="C45" s="296">
        <f>SUM(C38:C44)</f>
        <v>0</v>
      </c>
      <c r="D45" s="153"/>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C8" activePane="bottomRight" state="frozen"/>
      <selection pane="topRight" activeCell="C1" sqref="C1"/>
      <selection pane="bottomLeft" activeCell="A8" sqref="A8"/>
      <selection pane="bottomRight" activeCell="B2" sqref="B2"/>
    </sheetView>
  </sheetViews>
  <sheetFormatPr defaultColWidth="9.1796875" defaultRowHeight="13.5"/>
  <cols>
    <col min="1" max="1" width="10.54296875" style="2" bestFit="1" customWidth="1"/>
    <col min="2" max="2" width="95" style="2" customWidth="1"/>
    <col min="3" max="3" width="9.453125" style="2" bestFit="1" customWidth="1"/>
    <col min="4" max="4" width="13.26953125" style="2" bestFit="1" customWidth="1"/>
    <col min="5" max="5" width="9.453125" style="2" bestFit="1" customWidth="1"/>
    <col min="6" max="6" width="13.26953125" style="2" bestFit="1" customWidth="1"/>
    <col min="7" max="7" width="9.453125" style="2" bestFit="1" customWidth="1"/>
    <col min="8" max="8" width="13.26953125" style="2" bestFit="1" customWidth="1"/>
    <col min="9" max="9" width="9.453125" style="2" bestFit="1" customWidth="1"/>
    <col min="10" max="10" width="13.26953125" style="2" bestFit="1" customWidth="1"/>
    <col min="11" max="11" width="9.453125" style="2" bestFit="1" customWidth="1"/>
    <col min="12" max="12" width="13.26953125" style="2" bestFit="1" customWidth="1"/>
    <col min="13" max="13" width="9.453125" style="2" bestFit="1" customWidth="1"/>
    <col min="14" max="14" width="13.26953125" style="2" bestFit="1" customWidth="1"/>
    <col min="15" max="15" width="9.453125" style="2" bestFit="1" customWidth="1"/>
    <col min="16" max="16" width="13.26953125" style="2" bestFit="1" customWidth="1"/>
    <col min="17" max="17" width="9.453125" style="2" bestFit="1" customWidth="1"/>
    <col min="18" max="18" width="13.26953125" style="2" bestFit="1" customWidth="1"/>
    <col min="19" max="19" width="31.54296875" style="2" bestFit="1" customWidth="1"/>
    <col min="20" max="16384" width="9.1796875" style="13"/>
  </cols>
  <sheetData>
    <row r="1" spans="1:19">
      <c r="A1" s="2" t="s">
        <v>189</v>
      </c>
      <c r="B1" s="365">
        <f>Info!C2</f>
        <v>0</v>
      </c>
    </row>
    <row r="2" spans="1:19">
      <c r="A2" s="2" t="s">
        <v>190</v>
      </c>
      <c r="B2" s="510">
        <f>'1. key ratios'!B2</f>
        <v>44469</v>
      </c>
    </row>
    <row r="4" spans="1:19" ht="27.5" thickBot="1">
      <c r="A4" s="69" t="s">
        <v>416</v>
      </c>
      <c r="B4" s="325" t="s">
        <v>458</v>
      </c>
    </row>
    <row r="5" spans="1:19">
      <c r="A5" s="132"/>
      <c r="B5" s="134"/>
      <c r="C5" s="118" t="s">
        <v>0</v>
      </c>
      <c r="D5" s="118" t="s">
        <v>1</v>
      </c>
      <c r="E5" s="118" t="s">
        <v>2</v>
      </c>
      <c r="F5" s="118" t="s">
        <v>3</v>
      </c>
      <c r="G5" s="118" t="s">
        <v>4</v>
      </c>
      <c r="H5" s="118" t="s">
        <v>6</v>
      </c>
      <c r="I5" s="118" t="s">
        <v>238</v>
      </c>
      <c r="J5" s="118" t="s">
        <v>239</v>
      </c>
      <c r="K5" s="118" t="s">
        <v>240</v>
      </c>
      <c r="L5" s="118" t="s">
        <v>241</v>
      </c>
      <c r="M5" s="118" t="s">
        <v>242</v>
      </c>
      <c r="N5" s="118" t="s">
        <v>243</v>
      </c>
      <c r="O5" s="118" t="s">
        <v>445</v>
      </c>
      <c r="P5" s="118" t="s">
        <v>446</v>
      </c>
      <c r="Q5" s="118" t="s">
        <v>447</v>
      </c>
      <c r="R5" s="316" t="s">
        <v>448</v>
      </c>
      <c r="S5" s="119" t="s">
        <v>449</v>
      </c>
    </row>
    <row r="6" spans="1:19" ht="46.5" customHeight="1">
      <c r="A6" s="158"/>
      <c r="B6" s="734" t="s">
        <v>450</v>
      </c>
      <c r="C6" s="732">
        <v>0</v>
      </c>
      <c r="D6" s="733"/>
      <c r="E6" s="732">
        <v>0.2</v>
      </c>
      <c r="F6" s="733"/>
      <c r="G6" s="732">
        <v>0.35</v>
      </c>
      <c r="H6" s="733"/>
      <c r="I6" s="732">
        <v>0.5</v>
      </c>
      <c r="J6" s="733"/>
      <c r="K6" s="732">
        <v>0.75</v>
      </c>
      <c r="L6" s="733"/>
      <c r="M6" s="732">
        <v>1</v>
      </c>
      <c r="N6" s="733"/>
      <c r="O6" s="732">
        <v>1.5</v>
      </c>
      <c r="P6" s="733"/>
      <c r="Q6" s="732">
        <v>2.5</v>
      </c>
      <c r="R6" s="733"/>
      <c r="S6" s="730" t="s">
        <v>252</v>
      </c>
    </row>
    <row r="7" spans="1:19">
      <c r="A7" s="158"/>
      <c r="B7" s="735"/>
      <c r="C7" s="324" t="s">
        <v>443</v>
      </c>
      <c r="D7" s="324" t="s">
        <v>444</v>
      </c>
      <c r="E7" s="324" t="s">
        <v>443</v>
      </c>
      <c r="F7" s="324" t="s">
        <v>444</v>
      </c>
      <c r="G7" s="324" t="s">
        <v>443</v>
      </c>
      <c r="H7" s="324" t="s">
        <v>444</v>
      </c>
      <c r="I7" s="324" t="s">
        <v>443</v>
      </c>
      <c r="J7" s="324" t="s">
        <v>444</v>
      </c>
      <c r="K7" s="324" t="s">
        <v>443</v>
      </c>
      <c r="L7" s="324" t="s">
        <v>444</v>
      </c>
      <c r="M7" s="324" t="s">
        <v>443</v>
      </c>
      <c r="N7" s="324" t="s">
        <v>444</v>
      </c>
      <c r="O7" s="324" t="s">
        <v>443</v>
      </c>
      <c r="P7" s="324" t="s">
        <v>444</v>
      </c>
      <c r="Q7" s="324" t="s">
        <v>443</v>
      </c>
      <c r="R7" s="324" t="s">
        <v>444</v>
      </c>
      <c r="S7" s="731"/>
    </row>
    <row r="8" spans="1:19" s="162" customFormat="1">
      <c r="A8" s="122">
        <v>1</v>
      </c>
      <c r="B8" s="180" t="s">
        <v>217</v>
      </c>
      <c r="C8" s="298"/>
      <c r="D8" s="298"/>
      <c r="E8" s="298"/>
      <c r="F8" s="317"/>
      <c r="G8" s="298"/>
      <c r="H8" s="298"/>
      <c r="I8" s="298"/>
      <c r="J8" s="298"/>
      <c r="K8" s="298"/>
      <c r="L8" s="298"/>
      <c r="M8" s="298"/>
      <c r="N8" s="298"/>
      <c r="O8" s="298"/>
      <c r="P8" s="298"/>
      <c r="Q8" s="298"/>
      <c r="R8" s="317"/>
      <c r="S8" s="330">
        <f>$C$6*SUM(C8:D8)+$E$6*SUM(E8:F8)+$G$6*SUM(G8:H8)+$I$6*SUM(I8:J8)+$K$6*SUM(K8:L8)+$M$6*SUM(M8:N8)+$O$6*SUM(O8:P8)+$Q$6*SUM(Q8:R8)</f>
        <v>0</v>
      </c>
    </row>
    <row r="9" spans="1:19" s="162" customFormat="1">
      <c r="A9" s="122">
        <v>2</v>
      </c>
      <c r="B9" s="180" t="s">
        <v>218</v>
      </c>
      <c r="C9" s="298"/>
      <c r="D9" s="298"/>
      <c r="E9" s="298"/>
      <c r="F9" s="298"/>
      <c r="G9" s="298"/>
      <c r="H9" s="298"/>
      <c r="I9" s="298"/>
      <c r="J9" s="298"/>
      <c r="K9" s="298"/>
      <c r="L9" s="298"/>
      <c r="M9" s="298"/>
      <c r="N9" s="298"/>
      <c r="O9" s="298"/>
      <c r="P9" s="298"/>
      <c r="Q9" s="298"/>
      <c r="R9" s="317"/>
      <c r="S9" s="330">
        <f t="shared" ref="S9:S21" si="0">$C$6*SUM(C9:D9)+$E$6*SUM(E9:F9)+$G$6*SUM(G9:H9)+$I$6*SUM(I9:J9)+$K$6*SUM(K9:L9)+$M$6*SUM(M9:N9)+$O$6*SUM(O9:P9)+$Q$6*SUM(Q9:R9)</f>
        <v>0</v>
      </c>
    </row>
    <row r="10" spans="1:19" s="162" customFormat="1">
      <c r="A10" s="122">
        <v>3</v>
      </c>
      <c r="B10" s="180" t="s">
        <v>219</v>
      </c>
      <c r="C10" s="298"/>
      <c r="D10" s="298"/>
      <c r="E10" s="298"/>
      <c r="F10" s="298"/>
      <c r="G10" s="298"/>
      <c r="H10" s="298"/>
      <c r="I10" s="298"/>
      <c r="J10" s="298"/>
      <c r="K10" s="298"/>
      <c r="L10" s="298"/>
      <c r="M10" s="298"/>
      <c r="N10" s="298"/>
      <c r="O10" s="298"/>
      <c r="P10" s="298"/>
      <c r="Q10" s="298"/>
      <c r="R10" s="317"/>
      <c r="S10" s="330">
        <f t="shared" si="0"/>
        <v>0</v>
      </c>
    </row>
    <row r="11" spans="1:19" s="162" customFormat="1">
      <c r="A11" s="122">
        <v>4</v>
      </c>
      <c r="B11" s="180" t="s">
        <v>220</v>
      </c>
      <c r="C11" s="298"/>
      <c r="D11" s="298"/>
      <c r="E11" s="298"/>
      <c r="F11" s="298"/>
      <c r="G11" s="298"/>
      <c r="H11" s="298"/>
      <c r="I11" s="298"/>
      <c r="J11" s="298"/>
      <c r="K11" s="298"/>
      <c r="L11" s="298"/>
      <c r="M11" s="298"/>
      <c r="N11" s="298"/>
      <c r="O11" s="298"/>
      <c r="P11" s="298"/>
      <c r="Q11" s="298"/>
      <c r="R11" s="317"/>
      <c r="S11" s="330">
        <f t="shared" si="0"/>
        <v>0</v>
      </c>
    </row>
    <row r="12" spans="1:19" s="162" customFormat="1">
      <c r="A12" s="122">
        <v>5</v>
      </c>
      <c r="B12" s="180" t="s">
        <v>221</v>
      </c>
      <c r="C12" s="298"/>
      <c r="D12" s="298"/>
      <c r="E12" s="298"/>
      <c r="F12" s="298"/>
      <c r="G12" s="298"/>
      <c r="H12" s="298"/>
      <c r="I12" s="298"/>
      <c r="J12" s="298"/>
      <c r="K12" s="298"/>
      <c r="L12" s="298"/>
      <c r="M12" s="298"/>
      <c r="N12" s="298"/>
      <c r="O12" s="298"/>
      <c r="P12" s="298"/>
      <c r="Q12" s="298"/>
      <c r="R12" s="317"/>
      <c r="S12" s="330">
        <f t="shared" si="0"/>
        <v>0</v>
      </c>
    </row>
    <row r="13" spans="1:19" s="162" customFormat="1">
      <c r="A13" s="122">
        <v>6</v>
      </c>
      <c r="B13" s="180" t="s">
        <v>222</v>
      </c>
      <c r="C13" s="298"/>
      <c r="D13" s="298"/>
      <c r="E13" s="298"/>
      <c r="F13" s="298"/>
      <c r="G13" s="298"/>
      <c r="H13" s="298"/>
      <c r="I13" s="298"/>
      <c r="J13" s="298"/>
      <c r="K13" s="298"/>
      <c r="L13" s="298"/>
      <c r="M13" s="298"/>
      <c r="N13" s="298"/>
      <c r="O13" s="298"/>
      <c r="P13" s="298"/>
      <c r="Q13" s="298"/>
      <c r="R13" s="317"/>
      <c r="S13" s="330">
        <f t="shared" si="0"/>
        <v>0</v>
      </c>
    </row>
    <row r="14" spans="1:19" s="162" customFormat="1">
      <c r="A14" s="122">
        <v>7</v>
      </c>
      <c r="B14" s="180" t="s">
        <v>74</v>
      </c>
      <c r="C14" s="298"/>
      <c r="D14" s="298"/>
      <c r="E14" s="298"/>
      <c r="F14" s="298"/>
      <c r="G14" s="298"/>
      <c r="H14" s="298"/>
      <c r="I14" s="298"/>
      <c r="J14" s="298"/>
      <c r="K14" s="298"/>
      <c r="L14" s="298"/>
      <c r="M14" s="298"/>
      <c r="N14" s="298"/>
      <c r="O14" s="298"/>
      <c r="P14" s="298"/>
      <c r="Q14" s="298"/>
      <c r="R14" s="317"/>
      <c r="S14" s="330">
        <f t="shared" si="0"/>
        <v>0</v>
      </c>
    </row>
    <row r="15" spans="1:19" s="162" customFormat="1">
      <c r="A15" s="122">
        <v>8</v>
      </c>
      <c r="B15" s="180" t="s">
        <v>75</v>
      </c>
      <c r="C15" s="298"/>
      <c r="D15" s="298"/>
      <c r="E15" s="298"/>
      <c r="F15" s="298"/>
      <c r="G15" s="298"/>
      <c r="H15" s="298"/>
      <c r="I15" s="298" t="s">
        <v>5</v>
      </c>
      <c r="J15" s="298"/>
      <c r="K15" s="298"/>
      <c r="L15" s="298"/>
      <c r="M15" s="298"/>
      <c r="N15" s="298"/>
      <c r="O15" s="298"/>
      <c r="P15" s="298"/>
      <c r="Q15" s="298"/>
      <c r="R15" s="317"/>
      <c r="S15" s="330">
        <f t="shared" si="0"/>
        <v>0</v>
      </c>
    </row>
    <row r="16" spans="1:19" s="162" customFormat="1">
      <c r="A16" s="122">
        <v>9</v>
      </c>
      <c r="B16" s="180" t="s">
        <v>76</v>
      </c>
      <c r="C16" s="298"/>
      <c r="D16" s="298"/>
      <c r="E16" s="298"/>
      <c r="F16" s="298"/>
      <c r="G16" s="298"/>
      <c r="H16" s="298"/>
      <c r="I16" s="298"/>
      <c r="J16" s="298"/>
      <c r="K16" s="298"/>
      <c r="L16" s="298"/>
      <c r="M16" s="298"/>
      <c r="N16" s="298"/>
      <c r="O16" s="298"/>
      <c r="P16" s="298"/>
      <c r="Q16" s="298"/>
      <c r="R16" s="317"/>
      <c r="S16" s="330">
        <f t="shared" si="0"/>
        <v>0</v>
      </c>
    </row>
    <row r="17" spans="1:19" s="162" customFormat="1">
      <c r="A17" s="122">
        <v>10</v>
      </c>
      <c r="B17" s="180" t="s">
        <v>70</v>
      </c>
      <c r="C17" s="298"/>
      <c r="D17" s="298"/>
      <c r="E17" s="298"/>
      <c r="F17" s="298"/>
      <c r="G17" s="298"/>
      <c r="H17" s="298"/>
      <c r="I17" s="298"/>
      <c r="J17" s="298"/>
      <c r="K17" s="298"/>
      <c r="L17" s="298"/>
      <c r="M17" s="298"/>
      <c r="N17" s="298"/>
      <c r="O17" s="298"/>
      <c r="P17" s="298"/>
      <c r="Q17" s="298"/>
      <c r="R17" s="317"/>
      <c r="S17" s="330">
        <f t="shared" si="0"/>
        <v>0</v>
      </c>
    </row>
    <row r="18" spans="1:19" s="162" customFormat="1">
      <c r="A18" s="122">
        <v>11</v>
      </c>
      <c r="B18" s="180" t="s">
        <v>71</v>
      </c>
      <c r="C18" s="298"/>
      <c r="D18" s="298"/>
      <c r="E18" s="298"/>
      <c r="F18" s="298"/>
      <c r="G18" s="298"/>
      <c r="H18" s="298"/>
      <c r="I18" s="298"/>
      <c r="J18" s="298"/>
      <c r="K18" s="298"/>
      <c r="L18" s="298"/>
      <c r="M18" s="298"/>
      <c r="N18" s="298"/>
      <c r="O18" s="298"/>
      <c r="P18" s="298"/>
      <c r="Q18" s="298"/>
      <c r="R18" s="317"/>
      <c r="S18" s="330">
        <f t="shared" si="0"/>
        <v>0</v>
      </c>
    </row>
    <row r="19" spans="1:19" s="162" customFormat="1">
      <c r="A19" s="122">
        <v>12</v>
      </c>
      <c r="B19" s="180" t="s">
        <v>72</v>
      </c>
      <c r="C19" s="298"/>
      <c r="D19" s="298"/>
      <c r="E19" s="298"/>
      <c r="F19" s="298"/>
      <c r="G19" s="298"/>
      <c r="H19" s="298"/>
      <c r="I19" s="298"/>
      <c r="J19" s="298"/>
      <c r="K19" s="298"/>
      <c r="L19" s="298"/>
      <c r="M19" s="298"/>
      <c r="N19" s="298"/>
      <c r="O19" s="298"/>
      <c r="P19" s="298"/>
      <c r="Q19" s="298"/>
      <c r="R19" s="317"/>
      <c r="S19" s="330">
        <f t="shared" si="0"/>
        <v>0</v>
      </c>
    </row>
    <row r="20" spans="1:19" s="162" customFormat="1">
      <c r="A20" s="122">
        <v>13</v>
      </c>
      <c r="B20" s="180" t="s">
        <v>73</v>
      </c>
      <c r="C20" s="298"/>
      <c r="D20" s="298"/>
      <c r="E20" s="298"/>
      <c r="F20" s="298"/>
      <c r="G20" s="298"/>
      <c r="H20" s="298"/>
      <c r="I20" s="298"/>
      <c r="J20" s="298"/>
      <c r="K20" s="298"/>
      <c r="L20" s="298"/>
      <c r="M20" s="298"/>
      <c r="N20" s="298"/>
      <c r="O20" s="298"/>
      <c r="P20" s="298"/>
      <c r="Q20" s="298"/>
      <c r="R20" s="317"/>
      <c r="S20" s="330">
        <f t="shared" si="0"/>
        <v>0</v>
      </c>
    </row>
    <row r="21" spans="1:19" s="162" customFormat="1">
      <c r="A21" s="122">
        <v>14</v>
      </c>
      <c r="B21" s="180" t="s">
        <v>250</v>
      </c>
      <c r="C21" s="298"/>
      <c r="D21" s="298"/>
      <c r="E21" s="298"/>
      <c r="F21" s="298"/>
      <c r="G21" s="298"/>
      <c r="H21" s="298"/>
      <c r="I21" s="298"/>
      <c r="J21" s="298"/>
      <c r="K21" s="298"/>
      <c r="L21" s="298"/>
      <c r="M21" s="298"/>
      <c r="N21" s="298"/>
      <c r="O21" s="298"/>
      <c r="P21" s="298"/>
      <c r="Q21" s="298"/>
      <c r="R21" s="317"/>
      <c r="S21" s="330">
        <f t="shared" si="0"/>
        <v>0</v>
      </c>
    </row>
    <row r="22" spans="1:19" ht="14" thickBot="1">
      <c r="A22" s="104"/>
      <c r="B22" s="164" t="s">
        <v>69</v>
      </c>
      <c r="C22" s="299">
        <f>SUM(C8:C21)</f>
        <v>0</v>
      </c>
      <c r="D22" s="299">
        <f t="shared" ref="D22:S22" si="1">SUM(D8:D21)</f>
        <v>0</v>
      </c>
      <c r="E22" s="299">
        <f t="shared" si="1"/>
        <v>0</v>
      </c>
      <c r="F22" s="299">
        <f t="shared" si="1"/>
        <v>0</v>
      </c>
      <c r="G22" s="299">
        <f t="shared" si="1"/>
        <v>0</v>
      </c>
      <c r="H22" s="299">
        <f t="shared" si="1"/>
        <v>0</v>
      </c>
      <c r="I22" s="299">
        <f t="shared" si="1"/>
        <v>0</v>
      </c>
      <c r="J22" s="299">
        <f t="shared" si="1"/>
        <v>0</v>
      </c>
      <c r="K22" s="299">
        <f t="shared" si="1"/>
        <v>0</v>
      </c>
      <c r="L22" s="299">
        <f t="shared" si="1"/>
        <v>0</v>
      </c>
      <c r="M22" s="299">
        <f t="shared" si="1"/>
        <v>0</v>
      </c>
      <c r="N22" s="299">
        <f t="shared" si="1"/>
        <v>0</v>
      </c>
      <c r="O22" s="299">
        <f t="shared" si="1"/>
        <v>0</v>
      </c>
      <c r="P22" s="299">
        <f t="shared" si="1"/>
        <v>0</v>
      </c>
      <c r="Q22" s="299">
        <f t="shared" si="1"/>
        <v>0</v>
      </c>
      <c r="R22" s="299">
        <f t="shared" si="1"/>
        <v>0</v>
      </c>
      <c r="S22" s="331">
        <f t="shared" si="1"/>
        <v>0</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I7" activePane="bottomRight" state="frozen"/>
      <selection pane="topRight" activeCell="C1" sqref="C1"/>
      <selection pane="bottomLeft" activeCell="A6" sqref="A6"/>
      <selection pane="bottomRight" activeCell="B2" sqref="B2"/>
    </sheetView>
  </sheetViews>
  <sheetFormatPr defaultColWidth="9.1796875" defaultRowHeight="13.5"/>
  <cols>
    <col min="1" max="1" width="10.54296875" style="2" bestFit="1" customWidth="1"/>
    <col min="2" max="2" width="74.54296875" style="2" customWidth="1"/>
    <col min="3" max="3" width="19" style="2" customWidth="1"/>
    <col min="4" max="4" width="19.54296875" style="2" customWidth="1"/>
    <col min="5" max="5" width="31.1796875" style="2" customWidth="1"/>
    <col min="6" max="6" width="29.1796875" style="2" customWidth="1"/>
    <col min="7" max="7" width="28.54296875" style="2" customWidth="1"/>
    <col min="8" max="8" width="26.453125" style="2" customWidth="1"/>
    <col min="9" max="9" width="23.7265625" style="2" customWidth="1"/>
    <col min="10" max="10" width="21.54296875" style="2" customWidth="1"/>
    <col min="11" max="11" width="15.7265625" style="2" customWidth="1"/>
    <col min="12" max="12" width="13.26953125" style="2" customWidth="1"/>
    <col min="13" max="13" width="20.81640625" style="2" customWidth="1"/>
    <col min="14" max="14" width="19.26953125" style="2" customWidth="1"/>
    <col min="15" max="15" width="18.453125" style="2" customWidth="1"/>
    <col min="16" max="16" width="19" style="2" customWidth="1"/>
    <col min="17" max="17" width="20.26953125" style="2" customWidth="1"/>
    <col min="18" max="18" width="18" style="2" customWidth="1"/>
    <col min="19" max="19" width="36" style="2" customWidth="1"/>
    <col min="20" max="20" width="19.453125" style="2" customWidth="1"/>
    <col min="21" max="21" width="19.1796875" style="2" customWidth="1"/>
    <col min="22" max="22" width="20" style="2" customWidth="1"/>
    <col min="23" max="16384" width="9.1796875" style="13"/>
  </cols>
  <sheetData>
    <row r="1" spans="1:22">
      <c r="A1" s="2" t="s">
        <v>189</v>
      </c>
      <c r="B1" s="365">
        <f>Info!C2</f>
        <v>0</v>
      </c>
    </row>
    <row r="2" spans="1:22">
      <c r="A2" s="2" t="s">
        <v>190</v>
      </c>
      <c r="B2" s="510">
        <f>'1. key ratios'!B2</f>
        <v>44469</v>
      </c>
    </row>
    <row r="4" spans="1:22" ht="27.5" thickBot="1">
      <c r="A4" s="2" t="s">
        <v>417</v>
      </c>
      <c r="B4" s="326" t="s">
        <v>459</v>
      </c>
      <c r="V4" s="207" t="s">
        <v>94</v>
      </c>
    </row>
    <row r="5" spans="1:22">
      <c r="A5" s="102"/>
      <c r="B5" s="103"/>
      <c r="C5" s="736" t="s">
        <v>199</v>
      </c>
      <c r="D5" s="737"/>
      <c r="E5" s="737"/>
      <c r="F5" s="737"/>
      <c r="G5" s="737"/>
      <c r="H5" s="737"/>
      <c r="I5" s="737"/>
      <c r="J5" s="737"/>
      <c r="K5" s="737"/>
      <c r="L5" s="738"/>
      <c r="M5" s="736" t="s">
        <v>200</v>
      </c>
      <c r="N5" s="737"/>
      <c r="O5" s="737"/>
      <c r="P5" s="737"/>
      <c r="Q5" s="737"/>
      <c r="R5" s="737"/>
      <c r="S5" s="738"/>
      <c r="T5" s="741" t="s">
        <v>457</v>
      </c>
      <c r="U5" s="741" t="s">
        <v>456</v>
      </c>
      <c r="V5" s="739" t="s">
        <v>201</v>
      </c>
    </row>
    <row r="6" spans="1:22" s="69" customFormat="1" ht="135">
      <c r="A6" s="120"/>
      <c r="B6" s="182"/>
      <c r="C6" s="100" t="s">
        <v>202</v>
      </c>
      <c r="D6" s="99" t="s">
        <v>203</v>
      </c>
      <c r="E6" s="96" t="s">
        <v>204</v>
      </c>
      <c r="F6" s="327" t="s">
        <v>451</v>
      </c>
      <c r="G6" s="99" t="s">
        <v>205</v>
      </c>
      <c r="H6" s="99" t="s">
        <v>206</v>
      </c>
      <c r="I6" s="99" t="s">
        <v>207</v>
      </c>
      <c r="J6" s="99" t="s">
        <v>249</v>
      </c>
      <c r="K6" s="99" t="s">
        <v>208</v>
      </c>
      <c r="L6" s="101" t="s">
        <v>209</v>
      </c>
      <c r="M6" s="100" t="s">
        <v>210</v>
      </c>
      <c r="N6" s="99" t="s">
        <v>211</v>
      </c>
      <c r="O6" s="99" t="s">
        <v>212</v>
      </c>
      <c r="P6" s="99" t="s">
        <v>213</v>
      </c>
      <c r="Q6" s="99" t="s">
        <v>214</v>
      </c>
      <c r="R6" s="99" t="s">
        <v>215</v>
      </c>
      <c r="S6" s="101" t="s">
        <v>216</v>
      </c>
      <c r="T6" s="742"/>
      <c r="U6" s="742"/>
      <c r="V6" s="740"/>
    </row>
    <row r="7" spans="1:22" s="162" customFormat="1">
      <c r="A7" s="163">
        <v>1</v>
      </c>
      <c r="B7" s="161" t="s">
        <v>217</v>
      </c>
      <c r="C7" s="300"/>
      <c r="D7" s="298"/>
      <c r="E7" s="298"/>
      <c r="F7" s="298"/>
      <c r="G7" s="298"/>
      <c r="H7" s="298"/>
      <c r="I7" s="298"/>
      <c r="J7" s="298"/>
      <c r="K7" s="298"/>
      <c r="L7" s="301"/>
      <c r="M7" s="300"/>
      <c r="N7" s="298"/>
      <c r="O7" s="298"/>
      <c r="P7" s="298"/>
      <c r="Q7" s="298"/>
      <c r="R7" s="298"/>
      <c r="S7" s="301"/>
      <c r="T7" s="321"/>
      <c r="U7" s="320"/>
      <c r="V7" s="302">
        <f>SUM(C7:S7)</f>
        <v>0</v>
      </c>
    </row>
    <row r="8" spans="1:22" s="162" customFormat="1">
      <c r="A8" s="163">
        <v>2</v>
      </c>
      <c r="B8" s="161" t="s">
        <v>218</v>
      </c>
      <c r="C8" s="300"/>
      <c r="D8" s="298"/>
      <c r="E8" s="298"/>
      <c r="F8" s="298"/>
      <c r="G8" s="298"/>
      <c r="H8" s="298"/>
      <c r="I8" s="298"/>
      <c r="J8" s="298"/>
      <c r="K8" s="298"/>
      <c r="L8" s="301"/>
      <c r="M8" s="300"/>
      <c r="N8" s="298"/>
      <c r="O8" s="298"/>
      <c r="P8" s="298"/>
      <c r="Q8" s="298"/>
      <c r="R8" s="298"/>
      <c r="S8" s="301"/>
      <c r="T8" s="320"/>
      <c r="U8" s="320"/>
      <c r="V8" s="302">
        <f t="shared" ref="V8:V20" si="0">SUM(C8:S8)</f>
        <v>0</v>
      </c>
    </row>
    <row r="9" spans="1:22" s="162" customFormat="1">
      <c r="A9" s="163">
        <v>3</v>
      </c>
      <c r="B9" s="161" t="s">
        <v>219</v>
      </c>
      <c r="C9" s="300"/>
      <c r="D9" s="298"/>
      <c r="E9" s="298"/>
      <c r="F9" s="298"/>
      <c r="G9" s="298"/>
      <c r="H9" s="298"/>
      <c r="I9" s="298"/>
      <c r="J9" s="298"/>
      <c r="K9" s="298"/>
      <c r="L9" s="301"/>
      <c r="M9" s="300"/>
      <c r="N9" s="298"/>
      <c r="O9" s="298"/>
      <c r="P9" s="298"/>
      <c r="Q9" s="298"/>
      <c r="R9" s="298"/>
      <c r="S9" s="301"/>
      <c r="T9" s="320"/>
      <c r="U9" s="320"/>
      <c r="V9" s="302">
        <f>SUM(C9:S9)</f>
        <v>0</v>
      </c>
    </row>
    <row r="10" spans="1:22" s="162" customFormat="1">
      <c r="A10" s="163">
        <v>4</v>
      </c>
      <c r="B10" s="161" t="s">
        <v>220</v>
      </c>
      <c r="C10" s="300"/>
      <c r="D10" s="298"/>
      <c r="E10" s="298"/>
      <c r="F10" s="298"/>
      <c r="G10" s="298"/>
      <c r="H10" s="298"/>
      <c r="I10" s="298"/>
      <c r="J10" s="298"/>
      <c r="K10" s="298"/>
      <c r="L10" s="301"/>
      <c r="M10" s="300"/>
      <c r="N10" s="298"/>
      <c r="O10" s="298"/>
      <c r="P10" s="298"/>
      <c r="Q10" s="298"/>
      <c r="R10" s="298"/>
      <c r="S10" s="301"/>
      <c r="T10" s="320"/>
      <c r="U10" s="320"/>
      <c r="V10" s="302">
        <f t="shared" si="0"/>
        <v>0</v>
      </c>
    </row>
    <row r="11" spans="1:22" s="162" customFormat="1">
      <c r="A11" s="163">
        <v>5</v>
      </c>
      <c r="B11" s="161" t="s">
        <v>221</v>
      </c>
      <c r="C11" s="300"/>
      <c r="D11" s="298"/>
      <c r="E11" s="298"/>
      <c r="F11" s="298"/>
      <c r="G11" s="298"/>
      <c r="H11" s="298"/>
      <c r="I11" s="298"/>
      <c r="J11" s="298"/>
      <c r="K11" s="298"/>
      <c r="L11" s="301"/>
      <c r="M11" s="300"/>
      <c r="N11" s="298"/>
      <c r="O11" s="298"/>
      <c r="P11" s="298"/>
      <c r="Q11" s="298"/>
      <c r="R11" s="298"/>
      <c r="S11" s="301"/>
      <c r="T11" s="320"/>
      <c r="U11" s="320"/>
      <c r="V11" s="302">
        <f t="shared" si="0"/>
        <v>0</v>
      </c>
    </row>
    <row r="12" spans="1:22" s="162" customFormat="1">
      <c r="A12" s="163">
        <v>6</v>
      </c>
      <c r="B12" s="161" t="s">
        <v>222</v>
      </c>
      <c r="C12" s="300"/>
      <c r="D12" s="298"/>
      <c r="E12" s="298"/>
      <c r="F12" s="298"/>
      <c r="G12" s="298"/>
      <c r="H12" s="298"/>
      <c r="I12" s="298"/>
      <c r="J12" s="298"/>
      <c r="K12" s="298"/>
      <c r="L12" s="301"/>
      <c r="M12" s="300"/>
      <c r="N12" s="298"/>
      <c r="O12" s="298"/>
      <c r="P12" s="298"/>
      <c r="Q12" s="298"/>
      <c r="R12" s="298"/>
      <c r="S12" s="301"/>
      <c r="T12" s="320"/>
      <c r="U12" s="320"/>
      <c r="V12" s="302">
        <f t="shared" si="0"/>
        <v>0</v>
      </c>
    </row>
    <row r="13" spans="1:22" s="162" customFormat="1">
      <c r="A13" s="163">
        <v>7</v>
      </c>
      <c r="B13" s="161" t="s">
        <v>74</v>
      </c>
      <c r="C13" s="300"/>
      <c r="D13" s="298"/>
      <c r="E13" s="298"/>
      <c r="F13" s="298"/>
      <c r="G13" s="298"/>
      <c r="H13" s="298"/>
      <c r="I13" s="298"/>
      <c r="J13" s="298"/>
      <c r="K13" s="298"/>
      <c r="L13" s="301"/>
      <c r="M13" s="300"/>
      <c r="N13" s="298"/>
      <c r="O13" s="298"/>
      <c r="P13" s="298"/>
      <c r="Q13" s="298"/>
      <c r="R13" s="298"/>
      <c r="S13" s="301"/>
      <c r="T13" s="320"/>
      <c r="U13" s="320"/>
      <c r="V13" s="302">
        <f t="shared" si="0"/>
        <v>0</v>
      </c>
    </row>
    <row r="14" spans="1:22" s="162" customFormat="1">
      <c r="A14" s="163">
        <v>8</v>
      </c>
      <c r="B14" s="161" t="s">
        <v>75</v>
      </c>
      <c r="C14" s="300"/>
      <c r="D14" s="298"/>
      <c r="E14" s="298"/>
      <c r="F14" s="298"/>
      <c r="G14" s="298"/>
      <c r="H14" s="298"/>
      <c r="I14" s="298"/>
      <c r="J14" s="298"/>
      <c r="K14" s="298"/>
      <c r="L14" s="301"/>
      <c r="M14" s="300"/>
      <c r="N14" s="298"/>
      <c r="O14" s="298"/>
      <c r="P14" s="298"/>
      <c r="Q14" s="298"/>
      <c r="R14" s="298"/>
      <c r="S14" s="301"/>
      <c r="T14" s="320"/>
      <c r="U14" s="320"/>
      <c r="V14" s="302">
        <f t="shared" si="0"/>
        <v>0</v>
      </c>
    </row>
    <row r="15" spans="1:22" s="162" customFormat="1">
      <c r="A15" s="163">
        <v>9</v>
      </c>
      <c r="B15" s="161" t="s">
        <v>76</v>
      </c>
      <c r="C15" s="300"/>
      <c r="D15" s="298"/>
      <c r="E15" s="298"/>
      <c r="F15" s="298"/>
      <c r="G15" s="298"/>
      <c r="H15" s="298"/>
      <c r="I15" s="298"/>
      <c r="J15" s="298"/>
      <c r="K15" s="298"/>
      <c r="L15" s="301"/>
      <c r="M15" s="300"/>
      <c r="N15" s="298"/>
      <c r="O15" s="298"/>
      <c r="P15" s="298"/>
      <c r="Q15" s="298"/>
      <c r="R15" s="298"/>
      <c r="S15" s="301"/>
      <c r="T15" s="320"/>
      <c r="U15" s="320"/>
      <c r="V15" s="302">
        <f t="shared" si="0"/>
        <v>0</v>
      </c>
    </row>
    <row r="16" spans="1:22" s="162" customFormat="1">
      <c r="A16" s="163">
        <v>10</v>
      </c>
      <c r="B16" s="161" t="s">
        <v>70</v>
      </c>
      <c r="C16" s="300"/>
      <c r="D16" s="298"/>
      <c r="E16" s="298"/>
      <c r="F16" s="298"/>
      <c r="G16" s="298"/>
      <c r="H16" s="298"/>
      <c r="I16" s="298"/>
      <c r="J16" s="298"/>
      <c r="K16" s="298"/>
      <c r="L16" s="301"/>
      <c r="M16" s="300"/>
      <c r="N16" s="298"/>
      <c r="O16" s="298"/>
      <c r="P16" s="298"/>
      <c r="Q16" s="298"/>
      <c r="R16" s="298"/>
      <c r="S16" s="301"/>
      <c r="T16" s="320"/>
      <c r="U16" s="320"/>
      <c r="V16" s="302">
        <f t="shared" si="0"/>
        <v>0</v>
      </c>
    </row>
    <row r="17" spans="1:22" s="162" customFormat="1">
      <c r="A17" s="163">
        <v>11</v>
      </c>
      <c r="B17" s="161" t="s">
        <v>71</v>
      </c>
      <c r="C17" s="300"/>
      <c r="D17" s="298"/>
      <c r="E17" s="298"/>
      <c r="F17" s="298"/>
      <c r="G17" s="298"/>
      <c r="H17" s="298"/>
      <c r="I17" s="298"/>
      <c r="J17" s="298"/>
      <c r="K17" s="298"/>
      <c r="L17" s="301"/>
      <c r="M17" s="300"/>
      <c r="N17" s="298"/>
      <c r="O17" s="298"/>
      <c r="P17" s="298"/>
      <c r="Q17" s="298"/>
      <c r="R17" s="298"/>
      <c r="S17" s="301"/>
      <c r="T17" s="320"/>
      <c r="U17" s="320"/>
      <c r="V17" s="302">
        <f t="shared" si="0"/>
        <v>0</v>
      </c>
    </row>
    <row r="18" spans="1:22" s="162" customFormat="1">
      <c r="A18" s="163">
        <v>12</v>
      </c>
      <c r="B18" s="161" t="s">
        <v>72</v>
      </c>
      <c r="C18" s="300"/>
      <c r="D18" s="298"/>
      <c r="E18" s="298"/>
      <c r="F18" s="298"/>
      <c r="G18" s="298"/>
      <c r="H18" s="298"/>
      <c r="I18" s="298"/>
      <c r="J18" s="298"/>
      <c r="K18" s="298"/>
      <c r="L18" s="301"/>
      <c r="M18" s="300"/>
      <c r="N18" s="298"/>
      <c r="O18" s="298"/>
      <c r="P18" s="298"/>
      <c r="Q18" s="298"/>
      <c r="R18" s="298"/>
      <c r="S18" s="301"/>
      <c r="T18" s="320"/>
      <c r="U18" s="320"/>
      <c r="V18" s="302">
        <f t="shared" si="0"/>
        <v>0</v>
      </c>
    </row>
    <row r="19" spans="1:22" s="162" customFormat="1">
      <c r="A19" s="163">
        <v>13</v>
      </c>
      <c r="B19" s="161" t="s">
        <v>73</v>
      </c>
      <c r="C19" s="300"/>
      <c r="D19" s="298"/>
      <c r="E19" s="298"/>
      <c r="F19" s="298"/>
      <c r="G19" s="298"/>
      <c r="H19" s="298"/>
      <c r="I19" s="298"/>
      <c r="J19" s="298"/>
      <c r="K19" s="298"/>
      <c r="L19" s="301"/>
      <c r="M19" s="300"/>
      <c r="N19" s="298"/>
      <c r="O19" s="298"/>
      <c r="P19" s="298"/>
      <c r="Q19" s="298"/>
      <c r="R19" s="298"/>
      <c r="S19" s="301"/>
      <c r="T19" s="320"/>
      <c r="U19" s="320"/>
      <c r="V19" s="302">
        <f t="shared" si="0"/>
        <v>0</v>
      </c>
    </row>
    <row r="20" spans="1:22" s="162" customFormat="1">
      <c r="A20" s="163">
        <v>14</v>
      </c>
      <c r="B20" s="161" t="s">
        <v>250</v>
      </c>
      <c r="C20" s="300"/>
      <c r="D20" s="298"/>
      <c r="E20" s="298"/>
      <c r="F20" s="298"/>
      <c r="G20" s="298"/>
      <c r="H20" s="298"/>
      <c r="I20" s="298"/>
      <c r="J20" s="298"/>
      <c r="K20" s="298"/>
      <c r="L20" s="301"/>
      <c r="M20" s="300"/>
      <c r="N20" s="298"/>
      <c r="O20" s="298"/>
      <c r="P20" s="298"/>
      <c r="Q20" s="298"/>
      <c r="R20" s="298"/>
      <c r="S20" s="301"/>
      <c r="T20" s="320"/>
      <c r="U20" s="320"/>
      <c r="V20" s="302">
        <f t="shared" si="0"/>
        <v>0</v>
      </c>
    </row>
    <row r="21" spans="1:22" ht="14" thickBot="1">
      <c r="A21" s="104"/>
      <c r="B21" s="105" t="s">
        <v>69</v>
      </c>
      <c r="C21" s="303">
        <f>SUM(C7:C20)</f>
        <v>0</v>
      </c>
      <c r="D21" s="299">
        <f t="shared" ref="D21:V21" si="1">SUM(D7:D20)</f>
        <v>0</v>
      </c>
      <c r="E21" s="299">
        <f t="shared" si="1"/>
        <v>0</v>
      </c>
      <c r="F21" s="299">
        <f t="shared" si="1"/>
        <v>0</v>
      </c>
      <c r="G21" s="299">
        <f t="shared" si="1"/>
        <v>0</v>
      </c>
      <c r="H21" s="299">
        <f t="shared" si="1"/>
        <v>0</v>
      </c>
      <c r="I21" s="299">
        <f t="shared" si="1"/>
        <v>0</v>
      </c>
      <c r="J21" s="299">
        <f t="shared" si="1"/>
        <v>0</v>
      </c>
      <c r="K21" s="299">
        <f t="shared" si="1"/>
        <v>0</v>
      </c>
      <c r="L21" s="304">
        <f t="shared" si="1"/>
        <v>0</v>
      </c>
      <c r="M21" s="303">
        <f t="shared" si="1"/>
        <v>0</v>
      </c>
      <c r="N21" s="299">
        <f t="shared" si="1"/>
        <v>0</v>
      </c>
      <c r="O21" s="299">
        <f t="shared" si="1"/>
        <v>0</v>
      </c>
      <c r="P21" s="299">
        <f t="shared" si="1"/>
        <v>0</v>
      </c>
      <c r="Q21" s="299">
        <f t="shared" si="1"/>
        <v>0</v>
      </c>
      <c r="R21" s="299">
        <f t="shared" si="1"/>
        <v>0</v>
      </c>
      <c r="S21" s="304">
        <f t="shared" si="1"/>
        <v>0</v>
      </c>
      <c r="T21" s="304">
        <f>SUM(T7:T20)</f>
        <v>0</v>
      </c>
      <c r="U21" s="304">
        <f t="shared" si="1"/>
        <v>0</v>
      </c>
      <c r="V21" s="305">
        <f t="shared" si="1"/>
        <v>0</v>
      </c>
    </row>
    <row r="24" spans="1:22">
      <c r="A24" s="19"/>
      <c r="B24" s="19"/>
      <c r="C24" s="73"/>
      <c r="D24" s="73"/>
      <c r="E24" s="73"/>
    </row>
    <row r="25" spans="1:22">
      <c r="A25" s="97"/>
      <c r="B25" s="97"/>
      <c r="C25" s="19"/>
      <c r="D25" s="73"/>
      <c r="E25" s="73"/>
    </row>
    <row r="26" spans="1:22">
      <c r="A26" s="97"/>
      <c r="B26" s="98"/>
      <c r="C26" s="19"/>
      <c r="D26" s="73"/>
      <c r="E26" s="73"/>
    </row>
    <row r="27" spans="1:22">
      <c r="A27" s="97"/>
      <c r="B27" s="97"/>
      <c r="C27" s="19"/>
      <c r="D27" s="73"/>
      <c r="E27" s="73"/>
    </row>
    <row r="28" spans="1:22">
      <c r="A28" s="97"/>
      <c r="B28" s="98"/>
      <c r="C28" s="19"/>
      <c r="D28" s="73"/>
      <c r="E28" s="73"/>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B2" sqref="B2"/>
    </sheetView>
  </sheetViews>
  <sheetFormatPr defaultColWidth="9.1796875" defaultRowHeight="13.5"/>
  <cols>
    <col min="1" max="1" width="10.54296875" style="2" bestFit="1" customWidth="1"/>
    <col min="2" max="2" width="101.81640625" style="2" customWidth="1"/>
    <col min="3" max="3" width="13.7265625" style="2" customWidth="1"/>
    <col min="4" max="4" width="14.81640625" style="2" bestFit="1" customWidth="1"/>
    <col min="5" max="5" width="17.7265625" style="2" customWidth="1"/>
    <col min="6" max="6" width="15.81640625" style="2" customWidth="1"/>
    <col min="7" max="7" width="17.453125" style="2" customWidth="1"/>
    <col min="8" max="8" width="15.26953125" style="2" customWidth="1"/>
    <col min="9" max="16384" width="9.1796875" style="13"/>
  </cols>
  <sheetData>
    <row r="1" spans="1:9">
      <c r="A1" s="2" t="s">
        <v>189</v>
      </c>
      <c r="B1" s="365">
        <f>Info!C2</f>
        <v>0</v>
      </c>
    </row>
    <row r="2" spans="1:9">
      <c r="A2" s="2" t="s">
        <v>190</v>
      </c>
      <c r="B2" s="510">
        <f>'1. key ratios'!B2</f>
        <v>44469</v>
      </c>
    </row>
    <row r="4" spans="1:9" ht="14" thickBot="1">
      <c r="A4" s="2" t="s">
        <v>418</v>
      </c>
      <c r="B4" s="323" t="s">
        <v>460</v>
      </c>
    </row>
    <row r="5" spans="1:9">
      <c r="A5" s="102"/>
      <c r="B5" s="159"/>
      <c r="C5" s="165" t="s">
        <v>0</v>
      </c>
      <c r="D5" s="165" t="s">
        <v>1</v>
      </c>
      <c r="E5" s="165" t="s">
        <v>2</v>
      </c>
      <c r="F5" s="165" t="s">
        <v>3</v>
      </c>
      <c r="G5" s="318" t="s">
        <v>4</v>
      </c>
      <c r="H5" s="166" t="s">
        <v>6</v>
      </c>
      <c r="I5" s="25"/>
    </row>
    <row r="6" spans="1:9" ht="15" customHeight="1">
      <c r="A6" s="158"/>
      <c r="B6" s="23"/>
      <c r="C6" s="743" t="s">
        <v>452</v>
      </c>
      <c r="D6" s="747" t="s">
        <v>473</v>
      </c>
      <c r="E6" s="748"/>
      <c r="F6" s="743" t="s">
        <v>479</v>
      </c>
      <c r="G6" s="743" t="s">
        <v>480</v>
      </c>
      <c r="H6" s="745" t="s">
        <v>454</v>
      </c>
      <c r="I6" s="25"/>
    </row>
    <row r="7" spans="1:9" ht="67.5">
      <c r="A7" s="158"/>
      <c r="B7" s="23"/>
      <c r="C7" s="744"/>
      <c r="D7" s="322" t="s">
        <v>455</v>
      </c>
      <c r="E7" s="322" t="s">
        <v>453</v>
      </c>
      <c r="F7" s="744"/>
      <c r="G7" s="744"/>
      <c r="H7" s="746"/>
      <c r="I7" s="25"/>
    </row>
    <row r="8" spans="1:9">
      <c r="A8" s="93">
        <v>1</v>
      </c>
      <c r="B8" s="75" t="s">
        <v>217</v>
      </c>
      <c r="C8" s="306"/>
      <c r="D8" s="307"/>
      <c r="E8" s="306"/>
      <c r="F8" s="306"/>
      <c r="G8" s="319"/>
      <c r="H8" s="328" t="e">
        <f>G8/(C8+E8)</f>
        <v>#DIV/0!</v>
      </c>
    </row>
    <row r="9" spans="1:9" ht="15" customHeight="1">
      <c r="A9" s="93">
        <v>2</v>
      </c>
      <c r="B9" s="75" t="s">
        <v>218</v>
      </c>
      <c r="C9" s="306"/>
      <c r="D9" s="307"/>
      <c r="E9" s="306"/>
      <c r="F9" s="306"/>
      <c r="G9" s="319"/>
      <c r="H9" s="328" t="e">
        <f t="shared" ref="H9:H21" si="0">G9/(C9+E9)</f>
        <v>#DIV/0!</v>
      </c>
    </row>
    <row r="10" spans="1:9">
      <c r="A10" s="93">
        <v>3</v>
      </c>
      <c r="B10" s="75" t="s">
        <v>219</v>
      </c>
      <c r="C10" s="306"/>
      <c r="D10" s="307"/>
      <c r="E10" s="306"/>
      <c r="F10" s="306"/>
      <c r="G10" s="319"/>
      <c r="H10" s="328" t="e">
        <f t="shared" si="0"/>
        <v>#DIV/0!</v>
      </c>
    </row>
    <row r="11" spans="1:9">
      <c r="A11" s="93">
        <v>4</v>
      </c>
      <c r="B11" s="75" t="s">
        <v>220</v>
      </c>
      <c r="C11" s="306"/>
      <c r="D11" s="307"/>
      <c r="E11" s="306"/>
      <c r="F11" s="306"/>
      <c r="G11" s="319"/>
      <c r="H11" s="328" t="e">
        <f t="shared" si="0"/>
        <v>#DIV/0!</v>
      </c>
    </row>
    <row r="12" spans="1:9">
      <c r="A12" s="93">
        <v>5</v>
      </c>
      <c r="B12" s="75" t="s">
        <v>221</v>
      </c>
      <c r="C12" s="306"/>
      <c r="D12" s="307"/>
      <c r="E12" s="306"/>
      <c r="F12" s="306"/>
      <c r="G12" s="319"/>
      <c r="H12" s="328" t="e">
        <f t="shared" si="0"/>
        <v>#DIV/0!</v>
      </c>
    </row>
    <row r="13" spans="1:9">
      <c r="A13" s="93">
        <v>6</v>
      </c>
      <c r="B13" s="75" t="s">
        <v>222</v>
      </c>
      <c r="C13" s="306"/>
      <c r="D13" s="307"/>
      <c r="E13" s="306"/>
      <c r="F13" s="306"/>
      <c r="G13" s="319"/>
      <c r="H13" s="328" t="e">
        <f t="shared" si="0"/>
        <v>#DIV/0!</v>
      </c>
    </row>
    <row r="14" spans="1:9">
      <c r="A14" s="93">
        <v>7</v>
      </c>
      <c r="B14" s="75" t="s">
        <v>74</v>
      </c>
      <c r="C14" s="306"/>
      <c r="D14" s="307"/>
      <c r="E14" s="306"/>
      <c r="F14" s="307"/>
      <c r="G14" s="381"/>
      <c r="H14" s="328" t="e">
        <f>G14/(C14+E14)</f>
        <v>#DIV/0!</v>
      </c>
    </row>
    <row r="15" spans="1:9">
      <c r="A15" s="93">
        <v>8</v>
      </c>
      <c r="B15" s="75" t="s">
        <v>75</v>
      </c>
      <c r="C15" s="306"/>
      <c r="D15" s="307"/>
      <c r="E15" s="306"/>
      <c r="F15" s="307"/>
      <c r="G15" s="381"/>
      <c r="H15" s="328" t="e">
        <f t="shared" si="0"/>
        <v>#DIV/0!</v>
      </c>
    </row>
    <row r="16" spans="1:9">
      <c r="A16" s="93">
        <v>9</v>
      </c>
      <c r="B16" s="75" t="s">
        <v>76</v>
      </c>
      <c r="C16" s="306"/>
      <c r="D16" s="307"/>
      <c r="E16" s="306"/>
      <c r="F16" s="307"/>
      <c r="G16" s="381"/>
      <c r="H16" s="328" t="e">
        <f t="shared" si="0"/>
        <v>#DIV/0!</v>
      </c>
    </row>
    <row r="17" spans="1:8">
      <c r="A17" s="93">
        <v>10</v>
      </c>
      <c r="B17" s="75" t="s">
        <v>70</v>
      </c>
      <c r="C17" s="306"/>
      <c r="D17" s="307"/>
      <c r="E17" s="306"/>
      <c r="F17" s="307"/>
      <c r="G17" s="381"/>
      <c r="H17" s="328" t="e">
        <f t="shared" si="0"/>
        <v>#DIV/0!</v>
      </c>
    </row>
    <row r="18" spans="1:8">
      <c r="A18" s="93">
        <v>11</v>
      </c>
      <c r="B18" s="75" t="s">
        <v>71</v>
      </c>
      <c r="C18" s="306"/>
      <c r="D18" s="307"/>
      <c r="E18" s="306"/>
      <c r="F18" s="307"/>
      <c r="G18" s="381"/>
      <c r="H18" s="328" t="e">
        <f t="shared" si="0"/>
        <v>#DIV/0!</v>
      </c>
    </row>
    <row r="19" spans="1:8">
      <c r="A19" s="93">
        <v>12</v>
      </c>
      <c r="B19" s="75" t="s">
        <v>72</v>
      </c>
      <c r="C19" s="306"/>
      <c r="D19" s="307"/>
      <c r="E19" s="306"/>
      <c r="F19" s="307"/>
      <c r="G19" s="381"/>
      <c r="H19" s="328" t="e">
        <f t="shared" si="0"/>
        <v>#DIV/0!</v>
      </c>
    </row>
    <row r="20" spans="1:8">
      <c r="A20" s="93">
        <v>13</v>
      </c>
      <c r="B20" s="75" t="s">
        <v>73</v>
      </c>
      <c r="C20" s="306"/>
      <c r="D20" s="307"/>
      <c r="E20" s="306"/>
      <c r="F20" s="307"/>
      <c r="G20" s="381"/>
      <c r="H20" s="328" t="e">
        <f t="shared" si="0"/>
        <v>#DIV/0!</v>
      </c>
    </row>
    <row r="21" spans="1:8">
      <c r="A21" s="93">
        <v>14</v>
      </c>
      <c r="B21" s="75" t="s">
        <v>250</v>
      </c>
      <c r="C21" s="306"/>
      <c r="D21" s="307"/>
      <c r="E21" s="306"/>
      <c r="F21" s="307"/>
      <c r="G21" s="381"/>
      <c r="H21" s="328" t="e">
        <f t="shared" si="0"/>
        <v>#DIV/0!</v>
      </c>
    </row>
    <row r="22" spans="1:8" ht="14" thickBot="1">
      <c r="A22" s="160"/>
      <c r="B22" s="167" t="s">
        <v>69</v>
      </c>
      <c r="C22" s="299">
        <v>0</v>
      </c>
      <c r="D22" s="299">
        <f>SUM(D8:D21)</f>
        <v>0</v>
      </c>
      <c r="E22" s="299">
        <f>SUM(E8:E21)</f>
        <v>0</v>
      </c>
      <c r="F22" s="299">
        <f>SUM(F8:F21)</f>
        <v>0</v>
      </c>
      <c r="G22" s="299">
        <f>SUM(G8:G21)</f>
        <v>0</v>
      </c>
      <c r="H22" s="329" t="e">
        <f>G22/(C22+E22)</f>
        <v>#DIV/0!</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A4" sqref="A4"/>
    </sheetView>
  </sheetViews>
  <sheetFormatPr defaultColWidth="9.1796875" defaultRowHeight="13.5"/>
  <cols>
    <col min="1" max="1" width="10.54296875" style="365" bestFit="1" customWidth="1"/>
    <col min="2" max="2" width="104.1796875" style="365" customWidth="1"/>
    <col min="3" max="11" width="12.7265625" style="365" customWidth="1"/>
    <col min="12" max="16384" width="9.1796875" style="365"/>
  </cols>
  <sheetData>
    <row r="1" spans="1:11">
      <c r="A1" s="365" t="s">
        <v>189</v>
      </c>
      <c r="B1" s="365">
        <f>Info!C2</f>
        <v>0</v>
      </c>
    </row>
    <row r="2" spans="1:11">
      <c r="A2" s="365" t="s">
        <v>190</v>
      </c>
      <c r="B2" s="510">
        <f>'1. key ratios'!B2</f>
        <v>44469</v>
      </c>
      <c r="C2" s="366"/>
      <c r="D2" s="366"/>
    </row>
    <row r="3" spans="1:11">
      <c r="B3" s="366"/>
      <c r="C3" s="366"/>
      <c r="D3" s="366"/>
    </row>
    <row r="4" spans="1:11" ht="14" thickBot="1">
      <c r="A4" s="365" t="s">
        <v>521</v>
      </c>
      <c r="B4" s="323" t="s">
        <v>520</v>
      </c>
      <c r="C4" s="366"/>
      <c r="D4" s="366"/>
    </row>
    <row r="5" spans="1:11" ht="30" customHeight="1">
      <c r="A5" s="752"/>
      <c r="B5" s="753"/>
      <c r="C5" s="750" t="s">
        <v>553</v>
      </c>
      <c r="D5" s="750"/>
      <c r="E5" s="750"/>
      <c r="F5" s="750" t="s">
        <v>554</v>
      </c>
      <c r="G5" s="750"/>
      <c r="H5" s="750"/>
      <c r="I5" s="750" t="s">
        <v>555</v>
      </c>
      <c r="J5" s="750"/>
      <c r="K5" s="751"/>
    </row>
    <row r="6" spans="1:11">
      <c r="A6" s="363"/>
      <c r="B6" s="364"/>
      <c r="C6" s="367" t="s">
        <v>28</v>
      </c>
      <c r="D6" s="367" t="s">
        <v>97</v>
      </c>
      <c r="E6" s="367" t="s">
        <v>69</v>
      </c>
      <c r="F6" s="367" t="s">
        <v>28</v>
      </c>
      <c r="G6" s="367" t="s">
        <v>97</v>
      </c>
      <c r="H6" s="367" t="s">
        <v>69</v>
      </c>
      <c r="I6" s="367" t="s">
        <v>28</v>
      </c>
      <c r="J6" s="367" t="s">
        <v>97</v>
      </c>
      <c r="K6" s="369" t="s">
        <v>69</v>
      </c>
    </row>
    <row r="7" spans="1:11">
      <c r="A7" s="370" t="s">
        <v>491</v>
      </c>
      <c r="B7" s="362"/>
      <c r="C7" s="362"/>
      <c r="D7" s="362"/>
      <c r="E7" s="362"/>
      <c r="F7" s="362"/>
      <c r="G7" s="362"/>
      <c r="H7" s="362"/>
      <c r="I7" s="362"/>
      <c r="J7" s="362"/>
      <c r="K7" s="371"/>
    </row>
    <row r="8" spans="1:11">
      <c r="A8" s="361">
        <v>1</v>
      </c>
      <c r="B8" s="337" t="s">
        <v>491</v>
      </c>
      <c r="C8" s="335"/>
      <c r="D8" s="335"/>
      <c r="E8" s="335"/>
      <c r="F8" s="338"/>
      <c r="G8" s="338"/>
      <c r="H8" s="338"/>
      <c r="I8" s="338"/>
      <c r="J8" s="338"/>
      <c r="K8" s="348"/>
    </row>
    <row r="9" spans="1:11">
      <c r="A9" s="370" t="s">
        <v>492</v>
      </c>
      <c r="B9" s="362"/>
      <c r="C9" s="362"/>
      <c r="D9" s="362"/>
      <c r="E9" s="362"/>
      <c r="F9" s="362"/>
      <c r="G9" s="362"/>
      <c r="H9" s="362"/>
      <c r="I9" s="362"/>
      <c r="J9" s="362"/>
      <c r="K9" s="371"/>
    </row>
    <row r="10" spans="1:11">
      <c r="A10" s="372">
        <v>2</v>
      </c>
      <c r="B10" s="339" t="s">
        <v>493</v>
      </c>
      <c r="C10" s="339"/>
      <c r="D10" s="340"/>
      <c r="E10" s="340"/>
      <c r="F10" s="340"/>
      <c r="G10" s="340"/>
      <c r="H10" s="340"/>
      <c r="I10" s="340"/>
      <c r="J10" s="340"/>
      <c r="K10" s="373"/>
    </row>
    <row r="11" spans="1:11">
      <c r="A11" s="372">
        <v>3</v>
      </c>
      <c r="B11" s="339" t="s">
        <v>494</v>
      </c>
      <c r="C11" s="339"/>
      <c r="D11" s="340"/>
      <c r="E11" s="340"/>
      <c r="F11" s="340"/>
      <c r="G11" s="340"/>
      <c r="H11" s="340"/>
      <c r="I11" s="340"/>
      <c r="J11" s="340"/>
      <c r="K11" s="373"/>
    </row>
    <row r="12" spans="1:11">
      <c r="A12" s="372">
        <v>4</v>
      </c>
      <c r="B12" s="339" t="s">
        <v>495</v>
      </c>
      <c r="C12" s="339"/>
      <c r="D12" s="340"/>
      <c r="E12" s="340"/>
      <c r="F12" s="340"/>
      <c r="G12" s="340"/>
      <c r="H12" s="340"/>
      <c r="I12" s="340"/>
      <c r="J12" s="340"/>
      <c r="K12" s="373"/>
    </row>
    <row r="13" spans="1:11">
      <c r="A13" s="372">
        <v>5</v>
      </c>
      <c r="B13" s="339" t="s">
        <v>496</v>
      </c>
      <c r="C13" s="339"/>
      <c r="D13" s="340"/>
      <c r="E13" s="340"/>
      <c r="F13" s="340"/>
      <c r="G13" s="340"/>
      <c r="H13" s="340"/>
      <c r="I13" s="340"/>
      <c r="J13" s="340"/>
      <c r="K13" s="373"/>
    </row>
    <row r="14" spans="1:11">
      <c r="A14" s="372">
        <v>6</v>
      </c>
      <c r="B14" s="339" t="s">
        <v>511</v>
      </c>
      <c r="C14" s="339"/>
      <c r="D14" s="340"/>
      <c r="E14" s="340"/>
      <c r="F14" s="340"/>
      <c r="G14" s="340"/>
      <c r="H14" s="340"/>
      <c r="I14" s="340"/>
      <c r="J14" s="340"/>
      <c r="K14" s="373"/>
    </row>
    <row r="15" spans="1:11">
      <c r="A15" s="372">
        <v>7</v>
      </c>
      <c r="B15" s="339" t="s">
        <v>498</v>
      </c>
      <c r="C15" s="339"/>
      <c r="D15" s="340"/>
      <c r="E15" s="340"/>
      <c r="F15" s="340"/>
      <c r="G15" s="340"/>
      <c r="H15" s="340"/>
      <c r="I15" s="340"/>
      <c r="J15" s="340"/>
      <c r="K15" s="373"/>
    </row>
    <row r="16" spans="1:11">
      <c r="A16" s="372">
        <v>8</v>
      </c>
      <c r="B16" s="341" t="s">
        <v>499</v>
      </c>
      <c r="C16" s="339"/>
      <c r="D16" s="340"/>
      <c r="E16" s="340"/>
      <c r="F16" s="340"/>
      <c r="G16" s="340"/>
      <c r="H16" s="340"/>
      <c r="I16" s="340"/>
      <c r="J16" s="340"/>
      <c r="K16" s="373"/>
    </row>
    <row r="17" spans="1:11">
      <c r="A17" s="370" t="s">
        <v>500</v>
      </c>
      <c r="B17" s="362"/>
      <c r="C17" s="362"/>
      <c r="D17" s="362"/>
      <c r="E17" s="362"/>
      <c r="F17" s="362"/>
      <c r="G17" s="362"/>
      <c r="H17" s="362"/>
      <c r="I17" s="362"/>
      <c r="J17" s="362"/>
      <c r="K17" s="371"/>
    </row>
    <row r="18" spans="1:11">
      <c r="A18" s="372">
        <v>9</v>
      </c>
      <c r="B18" s="339" t="s">
        <v>501</v>
      </c>
      <c r="C18" s="339"/>
      <c r="D18" s="340"/>
      <c r="E18" s="340"/>
      <c r="F18" s="340"/>
      <c r="G18" s="340"/>
      <c r="H18" s="340"/>
      <c r="I18" s="340"/>
      <c r="J18" s="340"/>
      <c r="K18" s="373"/>
    </row>
    <row r="19" spans="1:11">
      <c r="A19" s="372">
        <v>10</v>
      </c>
      <c r="B19" s="339" t="s">
        <v>502</v>
      </c>
      <c r="C19" s="339"/>
      <c r="D19" s="340"/>
      <c r="E19" s="340"/>
      <c r="F19" s="340"/>
      <c r="G19" s="340"/>
      <c r="H19" s="340"/>
      <c r="I19" s="340"/>
      <c r="J19" s="340"/>
      <c r="K19" s="373"/>
    </row>
    <row r="20" spans="1:11">
      <c r="A20" s="372">
        <v>11</v>
      </c>
      <c r="B20" s="339" t="s">
        <v>503</v>
      </c>
      <c r="C20" s="339"/>
      <c r="D20" s="340"/>
      <c r="E20" s="340"/>
      <c r="F20" s="340"/>
      <c r="G20" s="340"/>
      <c r="H20" s="340"/>
      <c r="I20" s="340"/>
      <c r="J20" s="340"/>
      <c r="K20" s="373"/>
    </row>
    <row r="21" spans="1:11" ht="14" thickBot="1">
      <c r="A21" s="226">
        <v>12</v>
      </c>
      <c r="B21" s="374" t="s">
        <v>504</v>
      </c>
      <c r="C21" s="375"/>
      <c r="D21" s="376"/>
      <c r="E21" s="375"/>
      <c r="F21" s="376"/>
      <c r="G21" s="376"/>
      <c r="H21" s="376"/>
      <c r="I21" s="376"/>
      <c r="J21" s="376"/>
      <c r="K21" s="377"/>
    </row>
    <row r="22" spans="1:11" ht="38.25" customHeight="1" thickBot="1">
      <c r="A22" s="359"/>
      <c r="B22" s="360"/>
      <c r="C22" s="360"/>
      <c r="D22" s="360"/>
      <c r="E22" s="360"/>
      <c r="F22" s="749" t="s">
        <v>505</v>
      </c>
      <c r="G22" s="750"/>
      <c r="H22" s="750"/>
      <c r="I22" s="749" t="s">
        <v>506</v>
      </c>
      <c r="J22" s="750"/>
      <c r="K22" s="751"/>
    </row>
    <row r="23" spans="1:11">
      <c r="A23" s="349">
        <v>13</v>
      </c>
      <c r="B23" s="342" t="s">
        <v>491</v>
      </c>
      <c r="C23" s="358"/>
      <c r="D23" s="358"/>
      <c r="E23" s="358"/>
      <c r="F23" s="343"/>
      <c r="G23" s="343"/>
      <c r="H23" s="343"/>
      <c r="I23" s="343"/>
      <c r="J23" s="343"/>
      <c r="K23" s="350"/>
    </row>
    <row r="24" spans="1:11" ht="14" thickBot="1">
      <c r="A24" s="351">
        <v>14</v>
      </c>
      <c r="B24" s="344" t="s">
        <v>507</v>
      </c>
      <c r="C24" s="378"/>
      <c r="D24" s="356"/>
      <c r="E24" s="357"/>
      <c r="F24" s="345"/>
      <c r="G24" s="345"/>
      <c r="H24" s="345"/>
      <c r="I24" s="345"/>
      <c r="J24" s="345"/>
      <c r="K24" s="352"/>
    </row>
    <row r="25" spans="1:11" ht="14" thickBot="1">
      <c r="A25" s="353">
        <v>15</v>
      </c>
      <c r="B25" s="346" t="s">
        <v>508</v>
      </c>
      <c r="C25" s="355"/>
      <c r="D25" s="355"/>
      <c r="E25" s="355"/>
      <c r="F25" s="347"/>
      <c r="G25" s="347"/>
      <c r="H25" s="347"/>
      <c r="I25" s="347"/>
      <c r="J25" s="347"/>
      <c r="K25" s="354"/>
    </row>
    <row r="28" spans="1:11" ht="40.5">
      <c r="B28" s="24" t="s">
        <v>552</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8" activePane="bottomRight" state="frozen"/>
      <selection pane="topRight" activeCell="B1" sqref="B1"/>
      <selection pane="bottomLeft" activeCell="A5" sqref="A5"/>
      <selection pane="bottomRight"/>
    </sheetView>
  </sheetViews>
  <sheetFormatPr defaultColWidth="9.1796875" defaultRowHeight="13.5"/>
  <cols>
    <col min="1" max="1" width="10.54296875" style="70" bestFit="1" customWidth="1"/>
    <col min="2" max="2" width="95" style="70" customWidth="1"/>
    <col min="3" max="3" width="12.54296875" style="70" bestFit="1" customWidth="1"/>
    <col min="4" max="4" width="10" style="70" bestFit="1" customWidth="1"/>
    <col min="5" max="5" width="18.26953125" style="70" bestFit="1" customWidth="1"/>
    <col min="6" max="13" width="10.7265625" style="70" customWidth="1"/>
    <col min="14" max="14" width="31" style="70" bestFit="1" customWidth="1"/>
    <col min="15" max="16384" width="9.1796875" style="13"/>
  </cols>
  <sheetData>
    <row r="1" spans="1:14">
      <c r="A1" s="5" t="s">
        <v>189</v>
      </c>
      <c r="B1" s="70">
        <f>Info!C2</f>
        <v>0</v>
      </c>
    </row>
    <row r="2" spans="1:14" ht="14.25" customHeight="1">
      <c r="A2" s="70" t="s">
        <v>190</v>
      </c>
      <c r="B2" s="510">
        <f>'1. key ratios'!B2</f>
        <v>44469</v>
      </c>
    </row>
    <row r="3" spans="1:14" ht="14.25" customHeight="1"/>
    <row r="4" spans="1:14" ht="14" thickBot="1">
      <c r="A4" s="2" t="s">
        <v>419</v>
      </c>
      <c r="B4" s="95" t="s">
        <v>78</v>
      </c>
    </row>
    <row r="5" spans="1:14" s="26" customFormat="1">
      <c r="A5" s="176"/>
      <c r="B5" s="177"/>
      <c r="C5" s="178" t="s">
        <v>0</v>
      </c>
      <c r="D5" s="178" t="s">
        <v>1</v>
      </c>
      <c r="E5" s="178" t="s">
        <v>2</v>
      </c>
      <c r="F5" s="178" t="s">
        <v>3</v>
      </c>
      <c r="G5" s="178" t="s">
        <v>4</v>
      </c>
      <c r="H5" s="178" t="s">
        <v>6</v>
      </c>
      <c r="I5" s="178" t="s">
        <v>238</v>
      </c>
      <c r="J5" s="178" t="s">
        <v>239</v>
      </c>
      <c r="K5" s="178" t="s">
        <v>240</v>
      </c>
      <c r="L5" s="178" t="s">
        <v>241</v>
      </c>
      <c r="M5" s="178" t="s">
        <v>242</v>
      </c>
      <c r="N5" s="179" t="s">
        <v>243</v>
      </c>
    </row>
    <row r="6" spans="1:14" ht="40.5">
      <c r="A6" s="168"/>
      <c r="B6" s="107"/>
      <c r="C6" s="108" t="s">
        <v>88</v>
      </c>
      <c r="D6" s="109" t="s">
        <v>77</v>
      </c>
      <c r="E6" s="110" t="s">
        <v>87</v>
      </c>
      <c r="F6" s="111">
        <v>0</v>
      </c>
      <c r="G6" s="111">
        <v>0.2</v>
      </c>
      <c r="H6" s="111">
        <v>0.35</v>
      </c>
      <c r="I6" s="111">
        <v>0.5</v>
      </c>
      <c r="J6" s="111">
        <v>0.75</v>
      </c>
      <c r="K6" s="111">
        <v>1</v>
      </c>
      <c r="L6" s="111">
        <v>1.5</v>
      </c>
      <c r="M6" s="111">
        <v>2.5</v>
      </c>
      <c r="N6" s="169" t="s">
        <v>78</v>
      </c>
    </row>
    <row r="7" spans="1:14">
      <c r="A7" s="170">
        <v>1</v>
      </c>
      <c r="B7" s="112" t="s">
        <v>79</v>
      </c>
      <c r="C7" s="308">
        <f>SUM(C8:C13)</f>
        <v>0</v>
      </c>
      <c r="D7" s="107"/>
      <c r="E7" s="311">
        <f t="shared" ref="E7:M7" si="0">SUM(E8:E13)</f>
        <v>0</v>
      </c>
      <c r="F7" s="308">
        <f>SUM(F8:F13)</f>
        <v>0</v>
      </c>
      <c r="G7" s="308">
        <f t="shared" si="0"/>
        <v>0</v>
      </c>
      <c r="H7" s="308">
        <f t="shared" si="0"/>
        <v>0</v>
      </c>
      <c r="I7" s="308">
        <f t="shared" si="0"/>
        <v>0</v>
      </c>
      <c r="J7" s="308">
        <f t="shared" si="0"/>
        <v>0</v>
      </c>
      <c r="K7" s="308">
        <f t="shared" si="0"/>
        <v>0</v>
      </c>
      <c r="L7" s="308">
        <f t="shared" si="0"/>
        <v>0</v>
      </c>
      <c r="M7" s="308">
        <f t="shared" si="0"/>
        <v>0</v>
      </c>
      <c r="N7" s="171">
        <f>SUM(N8:N13)</f>
        <v>0</v>
      </c>
    </row>
    <row r="8" spans="1:14">
      <c r="A8" s="170">
        <v>1.1000000000000001</v>
      </c>
      <c r="B8" s="113" t="s">
        <v>80</v>
      </c>
      <c r="C8" s="309">
        <v>0</v>
      </c>
      <c r="D8" s="114">
        <v>0.02</v>
      </c>
      <c r="E8" s="311">
        <f>C8*D8</f>
        <v>0</v>
      </c>
      <c r="F8" s="309"/>
      <c r="G8" s="309"/>
      <c r="H8" s="309"/>
      <c r="I8" s="309"/>
      <c r="J8" s="309"/>
      <c r="K8" s="309"/>
      <c r="L8" s="309"/>
      <c r="M8" s="309"/>
      <c r="N8" s="171">
        <f>SUMPRODUCT($F$6:$M$6,F8:M8)</f>
        <v>0</v>
      </c>
    </row>
    <row r="9" spans="1:14">
      <c r="A9" s="170">
        <v>1.2</v>
      </c>
      <c r="B9" s="113" t="s">
        <v>81</v>
      </c>
      <c r="C9" s="309">
        <v>0</v>
      </c>
      <c r="D9" s="114">
        <v>0.05</v>
      </c>
      <c r="E9" s="311">
        <f>C9*D9</f>
        <v>0</v>
      </c>
      <c r="F9" s="309"/>
      <c r="G9" s="309"/>
      <c r="H9" s="309"/>
      <c r="I9" s="309"/>
      <c r="J9" s="309"/>
      <c r="K9" s="309"/>
      <c r="L9" s="309"/>
      <c r="M9" s="309"/>
      <c r="N9" s="171">
        <f t="shared" ref="N9:N12" si="1">SUMPRODUCT($F$6:$M$6,F9:M9)</f>
        <v>0</v>
      </c>
    </row>
    <row r="10" spans="1:14">
      <c r="A10" s="170">
        <v>1.3</v>
      </c>
      <c r="B10" s="113" t="s">
        <v>82</v>
      </c>
      <c r="C10" s="309">
        <v>0</v>
      </c>
      <c r="D10" s="114">
        <v>0.08</v>
      </c>
      <c r="E10" s="311">
        <f>C10*D10</f>
        <v>0</v>
      </c>
      <c r="F10" s="309"/>
      <c r="G10" s="309"/>
      <c r="H10" s="309"/>
      <c r="I10" s="309"/>
      <c r="J10" s="309"/>
      <c r="K10" s="309"/>
      <c r="L10" s="309"/>
      <c r="M10" s="309"/>
      <c r="N10" s="171">
        <f>SUMPRODUCT($F$6:$M$6,F10:M10)</f>
        <v>0</v>
      </c>
    </row>
    <row r="11" spans="1:14">
      <c r="A11" s="170">
        <v>1.4</v>
      </c>
      <c r="B11" s="113" t="s">
        <v>83</v>
      </c>
      <c r="C11" s="309">
        <v>0</v>
      </c>
      <c r="D11" s="114">
        <v>0.11</v>
      </c>
      <c r="E11" s="311">
        <f>C11*D11</f>
        <v>0</v>
      </c>
      <c r="F11" s="309"/>
      <c r="G11" s="309"/>
      <c r="H11" s="309"/>
      <c r="I11" s="309"/>
      <c r="J11" s="309"/>
      <c r="K11" s="309"/>
      <c r="L11" s="309"/>
      <c r="M11" s="309"/>
      <c r="N11" s="171">
        <f t="shared" si="1"/>
        <v>0</v>
      </c>
    </row>
    <row r="12" spans="1:14">
      <c r="A12" s="170">
        <v>1.5</v>
      </c>
      <c r="B12" s="113" t="s">
        <v>84</v>
      </c>
      <c r="C12" s="309">
        <v>0</v>
      </c>
      <c r="D12" s="114">
        <v>0.14000000000000001</v>
      </c>
      <c r="E12" s="311">
        <f>C12*D12</f>
        <v>0</v>
      </c>
      <c r="F12" s="309"/>
      <c r="G12" s="309"/>
      <c r="H12" s="309"/>
      <c r="I12" s="309"/>
      <c r="J12" s="309"/>
      <c r="K12" s="309"/>
      <c r="L12" s="309"/>
      <c r="M12" s="309"/>
      <c r="N12" s="171">
        <f t="shared" si="1"/>
        <v>0</v>
      </c>
    </row>
    <row r="13" spans="1:14">
      <c r="A13" s="170">
        <v>1.6</v>
      </c>
      <c r="B13" s="115" t="s">
        <v>85</v>
      </c>
      <c r="C13" s="309">
        <v>0</v>
      </c>
      <c r="D13" s="116"/>
      <c r="E13" s="309"/>
      <c r="F13" s="309"/>
      <c r="G13" s="309"/>
      <c r="H13" s="309"/>
      <c r="I13" s="309"/>
      <c r="J13" s="309"/>
      <c r="K13" s="309"/>
      <c r="L13" s="309"/>
      <c r="M13" s="309"/>
      <c r="N13" s="171">
        <f>SUMPRODUCT($F$6:$M$6,F13:M13)</f>
        <v>0</v>
      </c>
    </row>
    <row r="14" spans="1:14">
      <c r="A14" s="170">
        <v>2</v>
      </c>
      <c r="B14" s="117" t="s">
        <v>86</v>
      </c>
      <c r="C14" s="308">
        <f>SUM(C15:C20)</f>
        <v>0</v>
      </c>
      <c r="D14" s="107"/>
      <c r="E14" s="311">
        <f t="shared" ref="E14:M14" si="2">SUM(E15:E20)</f>
        <v>0</v>
      </c>
      <c r="F14" s="309">
        <f t="shared" si="2"/>
        <v>0</v>
      </c>
      <c r="G14" s="309">
        <f t="shared" si="2"/>
        <v>0</v>
      </c>
      <c r="H14" s="309">
        <f t="shared" si="2"/>
        <v>0</v>
      </c>
      <c r="I14" s="309">
        <f t="shared" si="2"/>
        <v>0</v>
      </c>
      <c r="J14" s="309">
        <f t="shared" si="2"/>
        <v>0</v>
      </c>
      <c r="K14" s="309">
        <f t="shared" si="2"/>
        <v>0</v>
      </c>
      <c r="L14" s="309">
        <f t="shared" si="2"/>
        <v>0</v>
      </c>
      <c r="M14" s="309">
        <f t="shared" si="2"/>
        <v>0</v>
      </c>
      <c r="N14" s="171">
        <f>SUM(N15:N20)</f>
        <v>0</v>
      </c>
    </row>
    <row r="15" spans="1:14">
      <c r="A15" s="170">
        <v>2.1</v>
      </c>
      <c r="B15" s="115" t="s">
        <v>80</v>
      </c>
      <c r="C15" s="309"/>
      <c r="D15" s="114">
        <v>5.0000000000000001E-3</v>
      </c>
      <c r="E15" s="311">
        <f>C15*D15</f>
        <v>0</v>
      </c>
      <c r="F15" s="309"/>
      <c r="G15" s="309"/>
      <c r="H15" s="309"/>
      <c r="I15" s="309"/>
      <c r="J15" s="309"/>
      <c r="K15" s="309"/>
      <c r="L15" s="309"/>
      <c r="M15" s="309"/>
      <c r="N15" s="171">
        <f>SUMPRODUCT($F$6:$M$6,F15:M15)</f>
        <v>0</v>
      </c>
    </row>
    <row r="16" spans="1:14">
      <c r="A16" s="170">
        <v>2.2000000000000002</v>
      </c>
      <c r="B16" s="115" t="s">
        <v>81</v>
      </c>
      <c r="C16" s="309"/>
      <c r="D16" s="114">
        <v>0.01</v>
      </c>
      <c r="E16" s="311">
        <f>C16*D16</f>
        <v>0</v>
      </c>
      <c r="F16" s="309"/>
      <c r="G16" s="309"/>
      <c r="H16" s="309"/>
      <c r="I16" s="309"/>
      <c r="J16" s="309"/>
      <c r="K16" s="309"/>
      <c r="L16" s="309"/>
      <c r="M16" s="309"/>
      <c r="N16" s="171">
        <f t="shared" ref="N16:N20" si="3">SUMPRODUCT($F$6:$M$6,F16:M16)</f>
        <v>0</v>
      </c>
    </row>
    <row r="17" spans="1:14">
      <c r="A17" s="170">
        <v>2.2999999999999998</v>
      </c>
      <c r="B17" s="115" t="s">
        <v>82</v>
      </c>
      <c r="C17" s="309"/>
      <c r="D17" s="114">
        <v>0.02</v>
      </c>
      <c r="E17" s="311">
        <f>C17*D17</f>
        <v>0</v>
      </c>
      <c r="F17" s="309"/>
      <c r="G17" s="309"/>
      <c r="H17" s="309"/>
      <c r="I17" s="309"/>
      <c r="J17" s="309"/>
      <c r="K17" s="309"/>
      <c r="L17" s="309"/>
      <c r="M17" s="309"/>
      <c r="N17" s="171">
        <f t="shared" si="3"/>
        <v>0</v>
      </c>
    </row>
    <row r="18" spans="1:14">
      <c r="A18" s="170">
        <v>2.4</v>
      </c>
      <c r="B18" s="115" t="s">
        <v>83</v>
      </c>
      <c r="C18" s="309"/>
      <c r="D18" s="114">
        <v>0.03</v>
      </c>
      <c r="E18" s="311">
        <f>C18*D18</f>
        <v>0</v>
      </c>
      <c r="F18" s="309"/>
      <c r="G18" s="309"/>
      <c r="H18" s="309"/>
      <c r="I18" s="309"/>
      <c r="J18" s="309"/>
      <c r="K18" s="309"/>
      <c r="L18" s="309"/>
      <c r="M18" s="309"/>
      <c r="N18" s="171">
        <f t="shared" si="3"/>
        <v>0</v>
      </c>
    </row>
    <row r="19" spans="1:14">
      <c r="A19" s="170">
        <v>2.5</v>
      </c>
      <c r="B19" s="115" t="s">
        <v>84</v>
      </c>
      <c r="C19" s="309"/>
      <c r="D19" s="114">
        <v>0.04</v>
      </c>
      <c r="E19" s="311">
        <f>C19*D19</f>
        <v>0</v>
      </c>
      <c r="F19" s="309"/>
      <c r="G19" s="309"/>
      <c r="H19" s="309"/>
      <c r="I19" s="309"/>
      <c r="J19" s="309"/>
      <c r="K19" s="309"/>
      <c r="L19" s="309"/>
      <c r="M19" s="309"/>
      <c r="N19" s="171">
        <f t="shared" si="3"/>
        <v>0</v>
      </c>
    </row>
    <row r="20" spans="1:14">
      <c r="A20" s="170">
        <v>2.6</v>
      </c>
      <c r="B20" s="115" t="s">
        <v>85</v>
      </c>
      <c r="C20" s="309"/>
      <c r="D20" s="116"/>
      <c r="E20" s="312"/>
      <c r="F20" s="309"/>
      <c r="G20" s="309"/>
      <c r="H20" s="309"/>
      <c r="I20" s="309"/>
      <c r="J20" s="309"/>
      <c r="K20" s="309"/>
      <c r="L20" s="309"/>
      <c r="M20" s="309"/>
      <c r="N20" s="171">
        <f t="shared" si="3"/>
        <v>0</v>
      </c>
    </row>
    <row r="21" spans="1:14" ht="14" thickBot="1">
      <c r="A21" s="172">
        <v>3</v>
      </c>
      <c r="B21" s="173" t="s">
        <v>69</v>
      </c>
      <c r="C21" s="310">
        <f>C14+C7</f>
        <v>0</v>
      </c>
      <c r="D21" s="174"/>
      <c r="E21" s="313">
        <f>E14+E7</f>
        <v>0</v>
      </c>
      <c r="F21" s="314">
        <f>F7+F14</f>
        <v>0</v>
      </c>
      <c r="G21" s="314">
        <f t="shared" ref="G21:L21" si="4">G7+G14</f>
        <v>0</v>
      </c>
      <c r="H21" s="314">
        <f t="shared" si="4"/>
        <v>0</v>
      </c>
      <c r="I21" s="314">
        <f t="shared" si="4"/>
        <v>0</v>
      </c>
      <c r="J21" s="314">
        <f t="shared" si="4"/>
        <v>0</v>
      </c>
      <c r="K21" s="314">
        <f t="shared" si="4"/>
        <v>0</v>
      </c>
      <c r="L21" s="314">
        <f t="shared" si="4"/>
        <v>0</v>
      </c>
      <c r="M21" s="314">
        <f>M7+M14</f>
        <v>0</v>
      </c>
      <c r="N21" s="175">
        <f>N14+N7</f>
        <v>0</v>
      </c>
    </row>
    <row r="22" spans="1:14">
      <c r="E22" s="315"/>
      <c r="F22" s="315"/>
      <c r="G22" s="315"/>
      <c r="H22" s="315"/>
      <c r="I22" s="315"/>
      <c r="J22" s="315"/>
      <c r="K22" s="315"/>
      <c r="L22" s="315"/>
      <c r="M22" s="315"/>
    </row>
  </sheetData>
  <conditionalFormatting sqref="E8:E12">
    <cfRule type="expression" dxfId="24" priority="2">
      <formula>(C8*D8)&lt;&gt;SUM(#REF!)</formula>
    </cfRule>
  </conditionalFormatting>
  <conditionalFormatting sqref="E20">
    <cfRule type="expression" dxfId="23" priority="3">
      <formula>$E$88&lt;&gt;SUM(#REF!)</formula>
    </cfRule>
  </conditionalFormatting>
  <conditionalFormatting sqref="E15:E19">
    <cfRule type="expression" dxfId="22"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workbookViewId="0">
      <selection activeCell="B1" sqref="B1"/>
    </sheetView>
  </sheetViews>
  <sheetFormatPr defaultRowHeight="14.5"/>
  <cols>
    <col min="1" max="1" width="11.453125" customWidth="1"/>
    <col min="2" max="2" width="76.81640625" style="4" customWidth="1"/>
    <col min="3" max="3" width="22.81640625" customWidth="1"/>
  </cols>
  <sheetData>
    <row r="1" spans="1:3">
      <c r="A1" s="365" t="s">
        <v>189</v>
      </c>
      <c r="B1">
        <f>Info!C2</f>
        <v>0</v>
      </c>
    </row>
    <row r="2" spans="1:3">
      <c r="A2" s="365" t="s">
        <v>190</v>
      </c>
      <c r="B2" s="510">
        <f>'1. key ratios'!B2</f>
        <v>44469</v>
      </c>
    </row>
    <row r="3" spans="1:3">
      <c r="A3" s="365"/>
      <c r="B3"/>
    </row>
    <row r="4" spans="1:3">
      <c r="A4" s="365" t="s">
        <v>597</v>
      </c>
      <c r="B4" t="s">
        <v>556</v>
      </c>
    </row>
    <row r="5" spans="1:3">
      <c r="A5" s="431"/>
      <c r="B5" s="431" t="s">
        <v>557</v>
      </c>
      <c r="C5" s="443"/>
    </row>
    <row r="6" spans="1:3">
      <c r="A6" s="432">
        <v>1</v>
      </c>
      <c r="B6" s="444" t="s">
        <v>609</v>
      </c>
      <c r="C6" s="445"/>
    </row>
    <row r="7" spans="1:3">
      <c r="A7" s="432">
        <v>2</v>
      </c>
      <c r="B7" s="444" t="s">
        <v>558</v>
      </c>
      <c r="C7" s="445"/>
    </row>
    <row r="8" spans="1:3">
      <c r="A8" s="433">
        <v>3</v>
      </c>
      <c r="B8" s="446" t="s">
        <v>559</v>
      </c>
      <c r="C8" s="447">
        <f>C6+C7</f>
        <v>0</v>
      </c>
    </row>
    <row r="9" spans="1:3">
      <c r="A9" s="434"/>
      <c r="B9" s="434" t="s">
        <v>560</v>
      </c>
      <c r="C9" s="448"/>
    </row>
    <row r="10" spans="1:3">
      <c r="A10" s="435">
        <v>4</v>
      </c>
      <c r="B10" s="449" t="s">
        <v>561</v>
      </c>
      <c r="C10" s="445"/>
    </row>
    <row r="11" spans="1:3">
      <c r="A11" s="435">
        <v>5</v>
      </c>
      <c r="B11" s="450" t="s">
        <v>562</v>
      </c>
      <c r="C11" s="445"/>
    </row>
    <row r="12" spans="1:3">
      <c r="A12" s="435" t="s">
        <v>563</v>
      </c>
      <c r="B12" s="444" t="s">
        <v>564</v>
      </c>
      <c r="C12" s="447">
        <f>'15. CCR'!E21</f>
        <v>0</v>
      </c>
    </row>
    <row r="13" spans="1:3">
      <c r="A13" s="436">
        <v>6</v>
      </c>
      <c r="B13" s="451" t="s">
        <v>565</v>
      </c>
      <c r="C13" s="445"/>
    </row>
    <row r="14" spans="1:3">
      <c r="A14" s="436">
        <v>7</v>
      </c>
      <c r="B14" s="452" t="s">
        <v>566</v>
      </c>
      <c r="C14" s="445"/>
    </row>
    <row r="15" spans="1:3">
      <c r="A15" s="437">
        <v>8</v>
      </c>
      <c r="B15" s="444" t="s">
        <v>567</v>
      </c>
      <c r="C15" s="445"/>
    </row>
    <row r="16" spans="1:3" ht="23">
      <c r="A16" s="436">
        <v>9</v>
      </c>
      <c r="B16" s="452" t="s">
        <v>568</v>
      </c>
      <c r="C16" s="445"/>
    </row>
    <row r="17" spans="1:3">
      <c r="A17" s="436">
        <v>10</v>
      </c>
      <c r="B17" s="452" t="s">
        <v>569</v>
      </c>
      <c r="C17" s="445"/>
    </row>
    <row r="18" spans="1:3">
      <c r="A18" s="438">
        <v>11</v>
      </c>
      <c r="B18" s="453" t="s">
        <v>570</v>
      </c>
      <c r="C18" s="447">
        <f>SUM(C10:C17)</f>
        <v>0</v>
      </c>
    </row>
    <row r="19" spans="1:3">
      <c r="A19" s="434"/>
      <c r="B19" s="434" t="s">
        <v>571</v>
      </c>
      <c r="C19" s="454"/>
    </row>
    <row r="20" spans="1:3">
      <c r="A20" s="436">
        <v>12</v>
      </c>
      <c r="B20" s="449" t="s">
        <v>572</v>
      </c>
      <c r="C20" s="445"/>
    </row>
    <row r="21" spans="1:3">
      <c r="A21" s="436">
        <v>13</v>
      </c>
      <c r="B21" s="449" t="s">
        <v>573</v>
      </c>
      <c r="C21" s="445"/>
    </row>
    <row r="22" spans="1:3">
      <c r="A22" s="436">
        <v>14</v>
      </c>
      <c r="B22" s="449" t="s">
        <v>574</v>
      </c>
      <c r="C22" s="445"/>
    </row>
    <row r="23" spans="1:3" ht="23">
      <c r="A23" s="436" t="s">
        <v>575</v>
      </c>
      <c r="B23" s="449" t="s">
        <v>576</v>
      </c>
      <c r="C23" s="445"/>
    </row>
    <row r="24" spans="1:3">
      <c r="A24" s="436">
        <v>15</v>
      </c>
      <c r="B24" s="449" t="s">
        <v>577</v>
      </c>
      <c r="C24" s="445"/>
    </row>
    <row r="25" spans="1:3">
      <c r="A25" s="436" t="s">
        <v>578</v>
      </c>
      <c r="B25" s="444" t="s">
        <v>579</v>
      </c>
      <c r="C25" s="445"/>
    </row>
    <row r="26" spans="1:3">
      <c r="A26" s="438">
        <v>16</v>
      </c>
      <c r="B26" s="453" t="s">
        <v>580</v>
      </c>
      <c r="C26" s="447">
        <f>SUM(C20:C25)</f>
        <v>0</v>
      </c>
    </row>
    <row r="27" spans="1:3">
      <c r="A27" s="434"/>
      <c r="B27" s="434" t="s">
        <v>581</v>
      </c>
      <c r="C27" s="448"/>
    </row>
    <row r="28" spans="1:3">
      <c r="A28" s="435">
        <v>17</v>
      </c>
      <c r="B28" s="444" t="s">
        <v>582</v>
      </c>
      <c r="C28" s="445"/>
    </row>
    <row r="29" spans="1:3">
      <c r="A29" s="435">
        <v>18</v>
      </c>
      <c r="B29" s="444" t="s">
        <v>583</v>
      </c>
      <c r="C29" s="445"/>
    </row>
    <row r="30" spans="1:3">
      <c r="A30" s="438">
        <v>19</v>
      </c>
      <c r="B30" s="453" t="s">
        <v>584</v>
      </c>
      <c r="C30" s="447">
        <f>C28+C29</f>
        <v>0</v>
      </c>
    </row>
    <row r="31" spans="1:3">
      <c r="A31" s="439"/>
      <c r="B31" s="434" t="s">
        <v>585</v>
      </c>
      <c r="C31" s="448"/>
    </row>
    <row r="32" spans="1:3">
      <c r="A32" s="435" t="s">
        <v>586</v>
      </c>
      <c r="B32" s="449" t="s">
        <v>587</v>
      </c>
      <c r="C32" s="455"/>
    </row>
    <row r="33" spans="1:3">
      <c r="A33" s="435" t="s">
        <v>588</v>
      </c>
      <c r="B33" s="450" t="s">
        <v>589</v>
      </c>
      <c r="C33" s="455"/>
    </row>
    <row r="34" spans="1:3">
      <c r="A34" s="434"/>
      <c r="B34" s="434" t="s">
        <v>590</v>
      </c>
      <c r="C34" s="448"/>
    </row>
    <row r="35" spans="1:3">
      <c r="A35" s="438">
        <v>20</v>
      </c>
      <c r="B35" s="453" t="s">
        <v>90</v>
      </c>
      <c r="C35" s="447">
        <f>'1. key ratios'!C9</f>
        <v>0</v>
      </c>
    </row>
    <row r="36" spans="1:3">
      <c r="A36" s="438">
        <v>21</v>
      </c>
      <c r="B36" s="453" t="s">
        <v>591</v>
      </c>
      <c r="C36" s="447">
        <f>C8+C18+C26+C30</f>
        <v>0</v>
      </c>
    </row>
    <row r="37" spans="1:3">
      <c r="A37" s="440"/>
      <c r="B37" s="440" t="s">
        <v>556</v>
      </c>
      <c r="C37" s="448"/>
    </row>
    <row r="38" spans="1:3">
      <c r="A38" s="438">
        <v>22</v>
      </c>
      <c r="B38" s="453" t="s">
        <v>556</v>
      </c>
      <c r="C38" s="447">
        <f>IFERROR(C35/C36,0)</f>
        <v>0</v>
      </c>
    </row>
    <row r="39" spans="1:3">
      <c r="A39" s="440"/>
      <c r="B39" s="440" t="s">
        <v>592</v>
      </c>
      <c r="C39" s="448"/>
    </row>
    <row r="40" spans="1:3">
      <c r="A40" s="441" t="s">
        <v>593</v>
      </c>
      <c r="B40" s="449" t="s">
        <v>594</v>
      </c>
      <c r="C40" s="455"/>
    </row>
    <row r="41" spans="1:3">
      <c r="A41" s="442" t="s">
        <v>595</v>
      </c>
      <c r="B41" s="450" t="s">
        <v>596</v>
      </c>
      <c r="C41" s="455"/>
    </row>
    <row r="43" spans="1:3">
      <c r="B43" s="469" t="s">
        <v>610</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2"/>
  <sheetViews>
    <sheetView zoomScale="90" zoomScaleNormal="90" workbookViewId="0">
      <pane xSplit="2" ySplit="6" topLeftCell="C7" activePane="bottomRight" state="frozen"/>
      <selection pane="topRight" activeCell="C1" sqref="C1"/>
      <selection pane="bottomLeft" activeCell="A7" sqref="A7"/>
      <selection pane="bottomRight" activeCell="J4" sqref="J4"/>
    </sheetView>
  </sheetViews>
  <sheetFormatPr defaultRowHeight="14.5"/>
  <cols>
    <col min="1" max="1" width="9.90625" style="365" bestFit="1" customWidth="1"/>
    <col min="2" max="2" width="82.6328125" style="24" customWidth="1"/>
    <col min="3" max="7" width="17.54296875" style="365" customWidth="1"/>
  </cols>
  <sheetData>
    <row r="1" spans="1:7">
      <c r="A1" s="365" t="s">
        <v>189</v>
      </c>
      <c r="B1" s="365">
        <f>Info!C2</f>
        <v>0</v>
      </c>
    </row>
    <row r="2" spans="1:7">
      <c r="A2" s="365" t="s">
        <v>190</v>
      </c>
      <c r="B2" s="510">
        <f>'1. key ratios'!B2</f>
        <v>44469</v>
      </c>
    </row>
    <row r="3" spans="1:7">
      <c r="B3" s="510"/>
    </row>
    <row r="4" spans="1:7" ht="15" thickBot="1">
      <c r="A4" s="365" t="s">
        <v>659</v>
      </c>
      <c r="B4" s="514" t="s">
        <v>624</v>
      </c>
    </row>
    <row r="5" spans="1:7">
      <c r="A5" s="515"/>
      <c r="B5" s="516"/>
      <c r="C5" s="754" t="s">
        <v>625</v>
      </c>
      <c r="D5" s="754"/>
      <c r="E5" s="754"/>
      <c r="F5" s="754"/>
      <c r="G5" s="755" t="s">
        <v>626</v>
      </c>
    </row>
    <row r="6" spans="1:7">
      <c r="A6" s="517"/>
      <c r="B6" s="518"/>
      <c r="C6" s="519" t="s">
        <v>627</v>
      </c>
      <c r="D6" s="520" t="s">
        <v>628</v>
      </c>
      <c r="E6" s="520" t="s">
        <v>629</v>
      </c>
      <c r="F6" s="520" t="s">
        <v>630</v>
      </c>
      <c r="G6" s="756"/>
    </row>
    <row r="7" spans="1:7">
      <c r="A7" s="521"/>
      <c r="B7" s="522" t="s">
        <v>631</v>
      </c>
      <c r="C7" s="523"/>
      <c r="D7" s="523"/>
      <c r="E7" s="523"/>
      <c r="F7" s="523"/>
      <c r="G7" s="524"/>
    </row>
    <row r="8" spans="1:7">
      <c r="A8" s="525">
        <v>1</v>
      </c>
      <c r="B8" s="526" t="s">
        <v>632</v>
      </c>
      <c r="C8" s="527">
        <f>SUM(C9:C10)</f>
        <v>0</v>
      </c>
      <c r="D8" s="527">
        <f>SUM(D9:D10)</f>
        <v>0</v>
      </c>
      <c r="E8" s="527">
        <f>SUM(E9:E10)</f>
        <v>0</v>
      </c>
      <c r="F8" s="527">
        <f>SUM(F9:F10)</f>
        <v>0</v>
      </c>
      <c r="G8" s="528">
        <f>SUM(G9:G10)</f>
        <v>0</v>
      </c>
    </row>
    <row r="9" spans="1:7">
      <c r="A9" s="525">
        <v>2</v>
      </c>
      <c r="B9" s="529" t="s">
        <v>89</v>
      </c>
      <c r="C9" s="527"/>
      <c r="D9" s="527"/>
      <c r="E9" s="527"/>
      <c r="F9" s="527"/>
      <c r="G9" s="528"/>
    </row>
    <row r="10" spans="1:7">
      <c r="A10" s="525">
        <v>3</v>
      </c>
      <c r="B10" s="529" t="s">
        <v>633</v>
      </c>
      <c r="C10" s="530"/>
      <c r="D10" s="530"/>
      <c r="E10" s="530"/>
      <c r="F10" s="527"/>
      <c r="G10" s="528"/>
    </row>
    <row r="11" spans="1:7" ht="27">
      <c r="A11" s="525">
        <v>4</v>
      </c>
      <c r="B11" s="526" t="s">
        <v>634</v>
      </c>
      <c r="C11" s="527">
        <f t="shared" ref="C11:F11" si="0">SUM(C12:C13)</f>
        <v>0</v>
      </c>
      <c r="D11" s="527">
        <f t="shared" si="0"/>
        <v>0</v>
      </c>
      <c r="E11" s="527">
        <f t="shared" si="0"/>
        <v>0</v>
      </c>
      <c r="F11" s="527">
        <f t="shared" si="0"/>
        <v>0</v>
      </c>
      <c r="G11" s="528">
        <f>SUM(G12:G13)</f>
        <v>0</v>
      </c>
    </row>
    <row r="12" spans="1:7">
      <c r="A12" s="525">
        <v>5</v>
      </c>
      <c r="B12" s="529" t="s">
        <v>635</v>
      </c>
      <c r="C12" s="527"/>
      <c r="D12" s="531"/>
      <c r="E12" s="527"/>
      <c r="F12" s="527"/>
      <c r="G12" s="528"/>
    </row>
    <row r="13" spans="1:7">
      <c r="A13" s="525">
        <v>6</v>
      </c>
      <c r="B13" s="529" t="s">
        <v>636</v>
      </c>
      <c r="C13" s="527"/>
      <c r="D13" s="531"/>
      <c r="E13" s="527"/>
      <c r="F13" s="527"/>
      <c r="G13" s="528"/>
    </row>
    <row r="14" spans="1:7">
      <c r="A14" s="525">
        <v>7</v>
      </c>
      <c r="B14" s="526" t="s">
        <v>637</v>
      </c>
      <c r="C14" s="527">
        <f t="shared" ref="C14:F14" si="1">SUM(C15:C16)</f>
        <v>0</v>
      </c>
      <c r="D14" s="527">
        <f t="shared" si="1"/>
        <v>0</v>
      </c>
      <c r="E14" s="527">
        <f t="shared" si="1"/>
        <v>0</v>
      </c>
      <c r="F14" s="527">
        <f t="shared" si="1"/>
        <v>0</v>
      </c>
      <c r="G14" s="528">
        <f>SUM(G15:G16)</f>
        <v>0</v>
      </c>
    </row>
    <row r="15" spans="1:7" ht="54">
      <c r="A15" s="525">
        <v>8</v>
      </c>
      <c r="B15" s="529" t="s">
        <v>638</v>
      </c>
      <c r="C15" s="527"/>
      <c r="D15" s="531"/>
      <c r="E15" s="527"/>
      <c r="F15" s="527"/>
      <c r="G15" s="528"/>
    </row>
    <row r="16" spans="1:7" ht="27">
      <c r="A16" s="525">
        <v>9</v>
      </c>
      <c r="B16" s="529" t="s">
        <v>639</v>
      </c>
      <c r="C16" s="527"/>
      <c r="D16" s="531"/>
      <c r="E16" s="527"/>
      <c r="F16" s="527"/>
      <c r="G16" s="528"/>
    </row>
    <row r="17" spans="1:7">
      <c r="A17" s="525">
        <v>10</v>
      </c>
      <c r="B17" s="526" t="s">
        <v>640</v>
      </c>
      <c r="C17" s="527"/>
      <c r="D17" s="531"/>
      <c r="E17" s="527"/>
      <c r="F17" s="527"/>
      <c r="G17" s="528"/>
    </row>
    <row r="18" spans="1:7">
      <c r="A18" s="525">
        <v>11</v>
      </c>
      <c r="B18" s="526" t="s">
        <v>96</v>
      </c>
      <c r="C18" s="527">
        <f>SUM(C19:C20)</f>
        <v>0</v>
      </c>
      <c r="D18" s="531">
        <f t="shared" ref="D18:G18" si="2">SUM(D19:D20)</f>
        <v>0</v>
      </c>
      <c r="E18" s="527">
        <f t="shared" si="2"/>
        <v>0</v>
      </c>
      <c r="F18" s="527">
        <f t="shared" si="2"/>
        <v>0</v>
      </c>
      <c r="G18" s="528">
        <f t="shared" si="2"/>
        <v>0</v>
      </c>
    </row>
    <row r="19" spans="1:7">
      <c r="A19" s="525">
        <v>12</v>
      </c>
      <c r="B19" s="529" t="s">
        <v>641</v>
      </c>
      <c r="C19" s="530"/>
      <c r="D19" s="531"/>
      <c r="E19" s="527"/>
      <c r="F19" s="527"/>
      <c r="G19" s="528"/>
    </row>
    <row r="20" spans="1:7" ht="27">
      <c r="A20" s="525">
        <v>13</v>
      </c>
      <c r="B20" s="529" t="s">
        <v>642</v>
      </c>
      <c r="C20" s="527"/>
      <c r="D20" s="527"/>
      <c r="E20" s="527"/>
      <c r="F20" s="527"/>
      <c r="G20" s="528"/>
    </row>
    <row r="21" spans="1:7">
      <c r="A21" s="532">
        <v>14</v>
      </c>
      <c r="B21" s="533" t="s">
        <v>643</v>
      </c>
      <c r="C21" s="530"/>
      <c r="D21" s="530"/>
      <c r="E21" s="530"/>
      <c r="F21" s="530"/>
      <c r="G21" s="534">
        <f>SUM(G8,G11,G14,G17,G18)</f>
        <v>0</v>
      </c>
    </row>
    <row r="22" spans="1:7">
      <c r="A22" s="535"/>
      <c r="B22" s="555" t="s">
        <v>644</v>
      </c>
      <c r="C22" s="536"/>
      <c r="D22" s="537"/>
      <c r="E22" s="536"/>
      <c r="F22" s="536"/>
      <c r="G22" s="538"/>
    </row>
    <row r="23" spans="1:7">
      <c r="A23" s="525">
        <v>15</v>
      </c>
      <c r="B23" s="526" t="s">
        <v>491</v>
      </c>
      <c r="C23" s="539"/>
      <c r="D23" s="540"/>
      <c r="E23" s="539"/>
      <c r="F23" s="539"/>
      <c r="G23" s="528"/>
    </row>
    <row r="24" spans="1:7">
      <c r="A24" s="525">
        <v>16</v>
      </c>
      <c r="B24" s="526" t="s">
        <v>645</v>
      </c>
      <c r="C24" s="527">
        <f>SUM(C25:C27,C29,C31)</f>
        <v>0</v>
      </c>
      <c r="D24" s="531">
        <f t="shared" ref="D24:G24" si="3">SUM(D25:D27,D29,D31)</f>
        <v>0</v>
      </c>
      <c r="E24" s="527">
        <f t="shared" si="3"/>
        <v>0</v>
      </c>
      <c r="F24" s="527">
        <f t="shared" si="3"/>
        <v>0</v>
      </c>
      <c r="G24" s="528">
        <f t="shared" si="3"/>
        <v>0</v>
      </c>
    </row>
    <row r="25" spans="1:7" ht="27">
      <c r="A25" s="525">
        <v>17</v>
      </c>
      <c r="B25" s="529" t="s">
        <v>646</v>
      </c>
      <c r="C25" s="527"/>
      <c r="D25" s="531"/>
      <c r="E25" s="527"/>
      <c r="F25" s="527"/>
      <c r="G25" s="528"/>
    </row>
    <row r="26" spans="1:7" ht="27">
      <c r="A26" s="525">
        <v>18</v>
      </c>
      <c r="B26" s="529" t="s">
        <v>647</v>
      </c>
      <c r="C26" s="527"/>
      <c r="D26" s="531"/>
      <c r="E26" s="527"/>
      <c r="F26" s="527"/>
      <c r="G26" s="528"/>
    </row>
    <row r="27" spans="1:7">
      <c r="A27" s="525">
        <v>19</v>
      </c>
      <c r="B27" s="529" t="s">
        <v>648</v>
      </c>
      <c r="C27" s="527"/>
      <c r="D27" s="531"/>
      <c r="E27" s="527"/>
      <c r="F27" s="527"/>
      <c r="G27" s="528"/>
    </row>
    <row r="28" spans="1:7">
      <c r="A28" s="525">
        <v>20</v>
      </c>
      <c r="B28" s="541" t="s">
        <v>649</v>
      </c>
      <c r="C28" s="527"/>
      <c r="D28" s="531"/>
      <c r="E28" s="527"/>
      <c r="F28" s="527"/>
      <c r="G28" s="528"/>
    </row>
    <row r="29" spans="1:7">
      <c r="A29" s="525">
        <v>21</v>
      </c>
      <c r="B29" s="529" t="s">
        <v>650</v>
      </c>
      <c r="C29" s="527"/>
      <c r="D29" s="531"/>
      <c r="E29" s="527"/>
      <c r="F29" s="527"/>
      <c r="G29" s="528"/>
    </row>
    <row r="30" spans="1:7">
      <c r="A30" s="525">
        <v>22</v>
      </c>
      <c r="B30" s="541" t="s">
        <v>649</v>
      </c>
      <c r="C30" s="527"/>
      <c r="D30" s="531"/>
      <c r="E30" s="527"/>
      <c r="F30" s="527"/>
      <c r="G30" s="528"/>
    </row>
    <row r="31" spans="1:7" ht="27">
      <c r="A31" s="525">
        <v>23</v>
      </c>
      <c r="B31" s="529" t="s">
        <v>651</v>
      </c>
      <c r="C31" s="527"/>
      <c r="D31" s="531"/>
      <c r="E31" s="527"/>
      <c r="F31" s="527"/>
      <c r="G31" s="528"/>
    </row>
    <row r="32" spans="1:7">
      <c r="A32" s="525">
        <v>24</v>
      </c>
      <c r="B32" s="526" t="s">
        <v>652</v>
      </c>
      <c r="C32" s="527"/>
      <c r="D32" s="531"/>
      <c r="E32" s="527"/>
      <c r="F32" s="527"/>
      <c r="G32" s="528"/>
    </row>
    <row r="33" spans="1:7">
      <c r="A33" s="525">
        <v>25</v>
      </c>
      <c r="B33" s="526" t="s">
        <v>166</v>
      </c>
      <c r="C33" s="527">
        <f>SUM(C34:C35)</f>
        <v>0</v>
      </c>
      <c r="D33" s="527">
        <f>SUM(D34:D35)</f>
        <v>0</v>
      </c>
      <c r="E33" s="527">
        <f>SUM(E34:E35)</f>
        <v>0</v>
      </c>
      <c r="F33" s="527">
        <f>SUM(F34:F35)</f>
        <v>0</v>
      </c>
      <c r="G33" s="528">
        <f>SUM(G34:G35)</f>
        <v>0</v>
      </c>
    </row>
    <row r="34" spans="1:7">
      <c r="A34" s="525">
        <v>26</v>
      </c>
      <c r="B34" s="529" t="s">
        <v>653</v>
      </c>
      <c r="C34" s="530"/>
      <c r="D34" s="531"/>
      <c r="E34" s="527"/>
      <c r="F34" s="527"/>
      <c r="G34" s="528"/>
    </row>
    <row r="35" spans="1:7">
      <c r="A35" s="525">
        <v>27</v>
      </c>
      <c r="B35" s="529" t="s">
        <v>654</v>
      </c>
      <c r="C35" s="527"/>
      <c r="D35" s="531"/>
      <c r="E35" s="527"/>
      <c r="F35" s="527"/>
      <c r="G35" s="528"/>
    </row>
    <row r="36" spans="1:7">
      <c r="A36" s="525">
        <v>28</v>
      </c>
      <c r="B36" s="526" t="s">
        <v>655</v>
      </c>
      <c r="C36" s="527"/>
      <c r="D36" s="531"/>
      <c r="E36" s="527"/>
      <c r="F36" s="527"/>
      <c r="G36" s="528"/>
    </row>
    <row r="37" spans="1:7">
      <c r="A37" s="532">
        <v>29</v>
      </c>
      <c r="B37" s="533" t="s">
        <v>656</v>
      </c>
      <c r="C37" s="530"/>
      <c r="D37" s="530"/>
      <c r="E37" s="530"/>
      <c r="F37" s="530"/>
      <c r="G37" s="534">
        <f>SUM(G23:G24,G32:G33,G36)</f>
        <v>0</v>
      </c>
    </row>
    <row r="38" spans="1:7">
      <c r="A38" s="521"/>
      <c r="B38" s="542"/>
      <c r="C38" s="543"/>
      <c r="D38" s="543"/>
      <c r="E38" s="543"/>
      <c r="F38" s="543"/>
      <c r="G38" s="544"/>
    </row>
    <row r="39" spans="1:7" ht="15" thickBot="1">
      <c r="A39" s="545">
        <v>30</v>
      </c>
      <c r="B39" s="546" t="s">
        <v>624</v>
      </c>
      <c r="C39" s="378"/>
      <c r="D39" s="356"/>
      <c r="E39" s="356"/>
      <c r="F39" s="547"/>
      <c r="G39" s="548">
        <f>IFERROR(G21/G37,0)</f>
        <v>0</v>
      </c>
    </row>
    <row r="42" spans="1:7" ht="40.5">
      <c r="B42" s="24" t="s">
        <v>657</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51"/>
  <sheetViews>
    <sheetView zoomScaleNormal="100" workbookViewId="0">
      <pane xSplit="1" ySplit="5" topLeftCell="B6" activePane="bottomRight" state="frozen"/>
      <selection pane="topRight" activeCell="B1" sqref="B1"/>
      <selection pane="bottomLeft" activeCell="A6" sqref="A6"/>
      <selection pane="bottomRight" activeCell="C2" sqref="C2"/>
    </sheetView>
  </sheetViews>
  <sheetFormatPr defaultRowHeight="14.5"/>
  <cols>
    <col min="1" max="1" width="9.54296875" style="20" bestFit="1" customWidth="1"/>
    <col min="2" max="2" width="88.36328125" style="17" customWidth="1"/>
    <col min="3" max="3" width="12.7265625" style="17" customWidth="1"/>
    <col min="4" max="7" width="12.7265625" style="2" customWidth="1"/>
    <col min="8" max="13" width="6.7265625" customWidth="1"/>
  </cols>
  <sheetData>
    <row r="1" spans="1:8">
      <c r="A1" s="18" t="s">
        <v>189</v>
      </c>
      <c r="B1" s="468">
        <f>Info!C2</f>
        <v>0</v>
      </c>
    </row>
    <row r="2" spans="1:8">
      <c r="A2" s="18" t="s">
        <v>190</v>
      </c>
      <c r="B2" s="492">
        <v>44469</v>
      </c>
      <c r="C2" s="30"/>
      <c r="D2" s="19"/>
      <c r="E2" s="19"/>
      <c r="F2" s="19"/>
      <c r="G2" s="19"/>
      <c r="H2" s="1"/>
    </row>
    <row r="3" spans="1:8">
      <c r="A3" s="18"/>
      <c r="C3" s="30"/>
      <c r="D3" s="19"/>
      <c r="E3" s="19"/>
      <c r="F3" s="19"/>
      <c r="G3" s="19"/>
      <c r="H3" s="1"/>
    </row>
    <row r="4" spans="1:8" ht="15" thickBot="1">
      <c r="A4" s="71" t="s">
        <v>406</v>
      </c>
      <c r="B4" s="210" t="s">
        <v>224</v>
      </c>
      <c r="C4" s="211"/>
      <c r="D4" s="212"/>
      <c r="E4" s="212"/>
      <c r="F4" s="212"/>
      <c r="G4" s="212"/>
      <c r="H4" s="1"/>
    </row>
    <row r="5" spans="1:8">
      <c r="A5" s="333" t="s">
        <v>27</v>
      </c>
      <c r="B5" s="334"/>
      <c r="C5" s="493" t="str">
        <f>INT((MONTH($B$2))/3)&amp;"Q"&amp;"-"&amp;YEAR($B$2)</f>
        <v>3Q-2021</v>
      </c>
      <c r="D5" s="493" t="str">
        <f>IF(INT(MONTH($B$2))=3, "4"&amp;"Q"&amp;"-"&amp;YEAR($B$2)-1, IF(INT(MONTH($B$2))=6, "1"&amp;"Q"&amp;"-"&amp;YEAR($B$2), IF(INT(MONTH($B$2))=9, "2"&amp;"Q"&amp;"-"&amp;YEAR($B$2),IF(INT(MONTH($B$2))=12, "3"&amp;"Q"&amp;"-"&amp;YEAR($B$2), 0))))</f>
        <v>2Q-2021</v>
      </c>
      <c r="E5" s="493" t="str">
        <f>IF(INT(MONTH($B$2))=3, "3"&amp;"Q"&amp;"-"&amp;YEAR($B$2)-1, IF(INT(MONTH($B$2))=6, "4"&amp;"Q"&amp;"-"&amp;YEAR($B$2)-1, IF(INT(MONTH($B$2))=9, "1"&amp;"Q"&amp;"-"&amp;YEAR($B$2),IF(INT(MONTH($B$2))=12, "2"&amp;"Q"&amp;"-"&amp;YEAR($B$2), 0))))</f>
        <v>1Q-2021</v>
      </c>
      <c r="F5" s="493" t="str">
        <f>IF(INT(MONTH($B$2))=3, "2"&amp;"Q"&amp;"-"&amp;YEAR($B$2)-1, IF(INT(MONTH($B$2))=6, "3"&amp;"Q"&amp;"-"&amp;YEAR($B$2)-1, IF(INT(MONTH($B$2))=9, "4"&amp;"Q"&amp;"-"&amp;YEAR($B$2)-1,IF(INT(MONTH($B$2))=12, "1"&amp;"Q"&amp;"-"&amp;YEAR($B$2), 0))))</f>
        <v>4Q-2020</v>
      </c>
      <c r="G5" s="494" t="str">
        <f>IF(INT(MONTH($B$2))=3, "1"&amp;"Q"&amp;"-"&amp;YEAR($B$2)-1, IF(INT(MONTH($B$2))=6, "2"&amp;"Q"&amp;"-"&amp;YEAR($B$2)-1, IF(INT(MONTH($B$2))=9, "3"&amp;"Q"&amp;"-"&amp;YEAR($B$2)-1,IF(INT(MONTH($B$2))=12, "4"&amp;"Q"&amp;"-"&amp;YEAR($B$2)-1, 0))))</f>
        <v>3Q-2020</v>
      </c>
    </row>
    <row r="6" spans="1:8">
      <c r="A6" s="495"/>
      <c r="B6" s="496" t="s">
        <v>187</v>
      </c>
      <c r="C6" s="335"/>
      <c r="D6" s="335"/>
      <c r="E6" s="335"/>
      <c r="F6" s="335"/>
      <c r="G6" s="336"/>
    </row>
    <row r="7" spans="1:8">
      <c r="A7" s="495"/>
      <c r="B7" s="497" t="s">
        <v>191</v>
      </c>
      <c r="C7" s="335"/>
      <c r="D7" s="335"/>
      <c r="E7" s="335"/>
      <c r="F7" s="335"/>
      <c r="G7" s="336"/>
    </row>
    <row r="8" spans="1:8">
      <c r="A8" s="473">
        <v>1</v>
      </c>
      <c r="B8" s="474" t="s">
        <v>24</v>
      </c>
      <c r="C8" s="498"/>
      <c r="D8" s="499"/>
      <c r="E8" s="499"/>
      <c r="F8" s="499"/>
      <c r="G8" s="500"/>
    </row>
    <row r="9" spans="1:8">
      <c r="A9" s="473">
        <v>2</v>
      </c>
      <c r="B9" s="474" t="s">
        <v>90</v>
      </c>
      <c r="C9" s="498"/>
      <c r="D9" s="499"/>
      <c r="E9" s="499"/>
      <c r="F9" s="499"/>
      <c r="G9" s="500"/>
    </row>
    <row r="10" spans="1:8">
      <c r="A10" s="473">
        <v>3</v>
      </c>
      <c r="B10" s="474" t="s">
        <v>89</v>
      </c>
      <c r="C10" s="498"/>
      <c r="D10" s="499"/>
      <c r="E10" s="499"/>
      <c r="F10" s="499"/>
      <c r="G10" s="500"/>
    </row>
    <row r="11" spans="1:8">
      <c r="A11" s="473">
        <v>4</v>
      </c>
      <c r="B11" s="474" t="s">
        <v>615</v>
      </c>
      <c r="C11" s="498"/>
      <c r="D11" s="499"/>
      <c r="E11" s="499"/>
      <c r="F11" s="499"/>
      <c r="G11" s="500"/>
    </row>
    <row r="12" spans="1:8">
      <c r="A12" s="473">
        <v>5</v>
      </c>
      <c r="B12" s="474" t="s">
        <v>616</v>
      </c>
      <c r="C12" s="498"/>
      <c r="D12" s="499"/>
      <c r="E12" s="499"/>
      <c r="F12" s="499"/>
      <c r="G12" s="500"/>
    </row>
    <row r="13" spans="1:8">
      <c r="A13" s="473">
        <v>6</v>
      </c>
      <c r="B13" s="474" t="s">
        <v>617</v>
      </c>
      <c r="C13" s="498"/>
      <c r="D13" s="499"/>
      <c r="E13" s="499"/>
      <c r="F13" s="499"/>
      <c r="G13" s="500"/>
    </row>
    <row r="14" spans="1:8">
      <c r="A14" s="495"/>
      <c r="B14" s="496" t="s">
        <v>619</v>
      </c>
      <c r="C14" s="335"/>
      <c r="D14" s="335"/>
      <c r="E14" s="335"/>
      <c r="F14" s="335"/>
      <c r="G14" s="336"/>
    </row>
    <row r="15" spans="1:8" ht="15" customHeight="1">
      <c r="A15" s="473">
        <v>7</v>
      </c>
      <c r="B15" s="474" t="s">
        <v>618</v>
      </c>
      <c r="C15" s="501"/>
      <c r="D15" s="499"/>
      <c r="E15" s="499"/>
      <c r="F15" s="499"/>
      <c r="G15" s="500"/>
    </row>
    <row r="16" spans="1:8">
      <c r="A16" s="495"/>
      <c r="B16" s="496" t="s">
        <v>623</v>
      </c>
      <c r="C16" s="335"/>
      <c r="D16" s="335"/>
      <c r="E16" s="335"/>
      <c r="F16" s="335"/>
      <c r="G16" s="336"/>
    </row>
    <row r="17" spans="1:7" s="3" customFormat="1">
      <c r="A17" s="473"/>
      <c r="B17" s="497" t="s">
        <v>604</v>
      </c>
      <c r="C17" s="335"/>
      <c r="D17" s="335"/>
      <c r="E17" s="335"/>
      <c r="F17" s="335"/>
      <c r="G17" s="336"/>
    </row>
    <row r="18" spans="1:7">
      <c r="A18" s="472">
        <v>8</v>
      </c>
      <c r="B18" s="502" t="s">
        <v>613</v>
      </c>
      <c r="C18" s="511"/>
      <c r="D18" s="512"/>
      <c r="E18" s="512"/>
      <c r="F18" s="512"/>
      <c r="G18" s="513"/>
    </row>
    <row r="19" spans="1:7" ht="15" customHeight="1">
      <c r="A19" s="472">
        <v>9</v>
      </c>
      <c r="B19" s="502" t="s">
        <v>612</v>
      </c>
      <c r="C19" s="511"/>
      <c r="D19" s="512"/>
      <c r="E19" s="512"/>
      <c r="F19" s="512"/>
      <c r="G19" s="513"/>
    </row>
    <row r="20" spans="1:7">
      <c r="A20" s="472">
        <v>10</v>
      </c>
      <c r="B20" s="502" t="s">
        <v>614</v>
      </c>
      <c r="C20" s="511"/>
      <c r="D20" s="512"/>
      <c r="E20" s="512"/>
      <c r="F20" s="512"/>
      <c r="G20" s="513"/>
    </row>
    <row r="21" spans="1:7">
      <c r="A21" s="472">
        <v>11</v>
      </c>
      <c r="B21" s="474" t="s">
        <v>615</v>
      </c>
      <c r="C21" s="511"/>
      <c r="D21" s="512"/>
      <c r="E21" s="512"/>
      <c r="F21" s="512"/>
      <c r="G21" s="513"/>
    </row>
    <row r="22" spans="1:7">
      <c r="A22" s="472">
        <v>12</v>
      </c>
      <c r="B22" s="474" t="s">
        <v>616</v>
      </c>
      <c r="C22" s="511"/>
      <c r="D22" s="512"/>
      <c r="E22" s="512"/>
      <c r="F22" s="512"/>
      <c r="G22" s="513"/>
    </row>
    <row r="23" spans="1:7">
      <c r="A23" s="472">
        <v>13</v>
      </c>
      <c r="B23" s="474" t="s">
        <v>617</v>
      </c>
      <c r="C23" s="511"/>
      <c r="D23" s="512"/>
      <c r="E23" s="512"/>
      <c r="F23" s="512"/>
      <c r="G23" s="513"/>
    </row>
    <row r="24" spans="1:7">
      <c r="A24" s="495"/>
      <c r="B24" s="496" t="s">
        <v>7</v>
      </c>
      <c r="C24" s="335"/>
      <c r="D24" s="335"/>
      <c r="E24" s="335"/>
      <c r="F24" s="335"/>
      <c r="G24" s="336"/>
    </row>
    <row r="25" spans="1:7" ht="15" customHeight="1">
      <c r="A25" s="503">
        <v>14</v>
      </c>
      <c r="B25" s="504" t="s">
        <v>8</v>
      </c>
      <c r="C25" s="505"/>
      <c r="D25" s="506"/>
      <c r="E25" s="506"/>
      <c r="F25" s="506"/>
      <c r="G25" s="507"/>
    </row>
    <row r="26" spans="1:7">
      <c r="A26" s="503">
        <v>15</v>
      </c>
      <c r="B26" s="504" t="s">
        <v>9</v>
      </c>
      <c r="C26" s="505"/>
      <c r="D26" s="506"/>
      <c r="E26" s="506"/>
      <c r="F26" s="506"/>
      <c r="G26" s="507"/>
    </row>
    <row r="27" spans="1:7">
      <c r="A27" s="503">
        <v>16</v>
      </c>
      <c r="B27" s="504" t="s">
        <v>10</v>
      </c>
      <c r="C27" s="505"/>
      <c r="D27" s="506"/>
      <c r="E27" s="506"/>
      <c r="F27" s="506"/>
      <c r="G27" s="507"/>
    </row>
    <row r="28" spans="1:7">
      <c r="A28" s="503">
        <v>17</v>
      </c>
      <c r="B28" s="504" t="s">
        <v>225</v>
      </c>
      <c r="C28" s="505"/>
      <c r="D28" s="506"/>
      <c r="E28" s="506"/>
      <c r="F28" s="506"/>
      <c r="G28" s="507"/>
    </row>
    <row r="29" spans="1:7">
      <c r="A29" s="503">
        <v>18</v>
      </c>
      <c r="B29" s="504" t="s">
        <v>11</v>
      </c>
      <c r="C29" s="505"/>
      <c r="D29" s="506"/>
      <c r="E29" s="506"/>
      <c r="F29" s="506"/>
      <c r="G29" s="507"/>
    </row>
    <row r="30" spans="1:7">
      <c r="A30" s="503">
        <v>19</v>
      </c>
      <c r="B30" s="504" t="s">
        <v>12</v>
      </c>
      <c r="C30" s="505"/>
      <c r="D30" s="506"/>
      <c r="E30" s="506"/>
      <c r="F30" s="506"/>
      <c r="G30" s="507"/>
    </row>
    <row r="31" spans="1:7">
      <c r="A31" s="495"/>
      <c r="B31" s="496" t="s">
        <v>13</v>
      </c>
      <c r="C31" s="335"/>
      <c r="D31" s="335"/>
      <c r="E31" s="335"/>
      <c r="F31" s="335"/>
      <c r="G31" s="336"/>
    </row>
    <row r="32" spans="1:7">
      <c r="A32" s="503">
        <v>20</v>
      </c>
      <c r="B32" s="504" t="s">
        <v>14</v>
      </c>
      <c r="C32" s="505"/>
      <c r="D32" s="506"/>
      <c r="E32" s="506"/>
      <c r="F32" s="506"/>
      <c r="G32" s="507"/>
    </row>
    <row r="33" spans="1:7" ht="15" customHeight="1">
      <c r="A33" s="503">
        <v>21</v>
      </c>
      <c r="B33" s="504" t="s">
        <v>15</v>
      </c>
      <c r="C33" s="505"/>
      <c r="D33" s="506"/>
      <c r="E33" s="506"/>
      <c r="F33" s="506"/>
      <c r="G33" s="507"/>
    </row>
    <row r="34" spans="1:7">
      <c r="A34" s="503">
        <v>22</v>
      </c>
      <c r="B34" s="504" t="s">
        <v>16</v>
      </c>
      <c r="C34" s="505"/>
      <c r="D34" s="506"/>
      <c r="E34" s="506"/>
      <c r="F34" s="506"/>
      <c r="G34" s="507"/>
    </row>
    <row r="35" spans="1:7" ht="15" customHeight="1">
      <c r="A35" s="503">
        <v>23</v>
      </c>
      <c r="B35" s="504" t="s">
        <v>17</v>
      </c>
      <c r="C35" s="505"/>
      <c r="D35" s="506"/>
      <c r="E35" s="506"/>
      <c r="F35" s="506"/>
      <c r="G35" s="507"/>
    </row>
    <row r="36" spans="1:7">
      <c r="A36" s="503">
        <v>24</v>
      </c>
      <c r="B36" s="504" t="s">
        <v>18</v>
      </c>
      <c r="C36" s="505"/>
      <c r="D36" s="506"/>
      <c r="E36" s="506"/>
      <c r="F36" s="506"/>
      <c r="G36" s="507"/>
    </row>
    <row r="37" spans="1:7" ht="15" customHeight="1">
      <c r="A37" s="495"/>
      <c r="B37" s="496" t="s">
        <v>19</v>
      </c>
      <c r="C37" s="335"/>
      <c r="D37" s="335"/>
      <c r="E37" s="335"/>
      <c r="F37" s="335"/>
      <c r="G37" s="336"/>
    </row>
    <row r="38" spans="1:7" ht="15" customHeight="1">
      <c r="A38" s="503">
        <v>25</v>
      </c>
      <c r="B38" s="504" t="s">
        <v>20</v>
      </c>
      <c r="C38" s="505"/>
      <c r="D38" s="505"/>
      <c r="E38" s="505"/>
      <c r="F38" s="505"/>
      <c r="G38" s="508"/>
    </row>
    <row r="39" spans="1:7" ht="15" customHeight="1">
      <c r="A39" s="503">
        <v>26</v>
      </c>
      <c r="B39" s="504" t="s">
        <v>21</v>
      </c>
      <c r="C39" s="505"/>
      <c r="D39" s="505"/>
      <c r="E39" s="505"/>
      <c r="F39" s="505"/>
      <c r="G39" s="508"/>
    </row>
    <row r="40" spans="1:7" ht="15" customHeight="1">
      <c r="A40" s="503">
        <v>27</v>
      </c>
      <c r="B40" s="505" t="s">
        <v>22</v>
      </c>
      <c r="C40" s="505"/>
      <c r="D40" s="505"/>
      <c r="E40" s="505"/>
      <c r="F40" s="505"/>
      <c r="G40" s="508"/>
    </row>
    <row r="41" spans="1:7" ht="15" customHeight="1">
      <c r="A41" s="509"/>
      <c r="B41" s="496" t="s">
        <v>525</v>
      </c>
      <c r="C41" s="335"/>
      <c r="D41" s="335"/>
      <c r="E41" s="335"/>
      <c r="F41" s="335"/>
      <c r="G41" s="336"/>
    </row>
    <row r="42" spans="1:7" ht="15" customHeight="1">
      <c r="A42" s="503">
        <v>28</v>
      </c>
      <c r="B42" s="554" t="s">
        <v>509</v>
      </c>
      <c r="C42" s="505"/>
      <c r="D42" s="505"/>
      <c r="E42" s="505"/>
      <c r="F42" s="505"/>
      <c r="G42" s="508"/>
    </row>
    <row r="43" spans="1:7">
      <c r="A43" s="503">
        <v>29</v>
      </c>
      <c r="B43" s="504" t="s">
        <v>510</v>
      </c>
      <c r="C43" s="505"/>
      <c r="D43" s="506"/>
      <c r="E43" s="506"/>
      <c r="F43" s="506"/>
      <c r="G43" s="507"/>
    </row>
    <row r="44" spans="1:7">
      <c r="A44" s="549">
        <v>30</v>
      </c>
      <c r="B44" s="550" t="s">
        <v>508</v>
      </c>
      <c r="C44" s="505"/>
      <c r="D44" s="505"/>
      <c r="E44" s="505"/>
      <c r="F44" s="505"/>
      <c r="G44" s="508"/>
    </row>
    <row r="45" spans="1:7">
      <c r="A45" s="549"/>
      <c r="B45" s="496" t="s">
        <v>624</v>
      </c>
      <c r="C45" s="335"/>
      <c r="D45" s="335"/>
      <c r="E45" s="335"/>
      <c r="F45" s="335"/>
      <c r="G45" s="336"/>
    </row>
    <row r="46" spans="1:7">
      <c r="A46" s="549">
        <v>31</v>
      </c>
      <c r="B46" s="550" t="s">
        <v>631</v>
      </c>
      <c r="C46" s="551"/>
      <c r="D46" s="552"/>
      <c r="E46" s="552"/>
      <c r="F46" s="552"/>
      <c r="G46" s="553"/>
    </row>
    <row r="47" spans="1:7">
      <c r="A47" s="549">
        <v>32</v>
      </c>
      <c r="B47" s="550" t="s">
        <v>644</v>
      </c>
      <c r="C47" s="551"/>
      <c r="D47" s="552"/>
      <c r="E47" s="552"/>
      <c r="F47" s="552"/>
      <c r="G47" s="553"/>
    </row>
    <row r="48" spans="1:7" ht="15" thickBot="1">
      <c r="A48" s="123">
        <v>33</v>
      </c>
      <c r="B48" s="244" t="s">
        <v>658</v>
      </c>
      <c r="C48" s="244"/>
      <c r="D48" s="245"/>
      <c r="E48" s="245"/>
      <c r="F48" s="245"/>
      <c r="G48" s="246"/>
    </row>
    <row r="49" spans="1:7">
      <c r="A49" s="21"/>
    </row>
    <row r="50" spans="1:7" ht="40.5">
      <c r="B50" s="24" t="s">
        <v>603</v>
      </c>
    </row>
    <row r="51" spans="1:7" ht="67.5">
      <c r="B51" s="396" t="s">
        <v>524</v>
      </c>
      <c r="D51" s="365"/>
      <c r="E51" s="365"/>
      <c r="F51" s="365"/>
      <c r="G51" s="365"/>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70" zoomScaleNormal="70" workbookViewId="0">
      <selection activeCell="B1" sqref="B1"/>
    </sheetView>
  </sheetViews>
  <sheetFormatPr defaultColWidth="9.1796875" defaultRowHeight="12"/>
  <cols>
    <col min="1" max="1" width="11.81640625" style="560" bestFit="1" customWidth="1"/>
    <col min="2" max="2" width="105.1796875" style="560" bestFit="1" customWidth="1"/>
    <col min="3" max="3" width="13.81640625" style="560" bestFit="1" customWidth="1"/>
    <col min="4" max="4" width="8.7265625" style="560" bestFit="1" customWidth="1"/>
    <col min="5" max="5" width="17.36328125" style="560" bestFit="1" customWidth="1"/>
    <col min="6" max="6" width="8.7265625" style="560" bestFit="1" customWidth="1"/>
    <col min="7" max="7" width="30.453125" style="560" customWidth="1"/>
    <col min="8" max="8" width="5.08984375" style="560" bestFit="1" customWidth="1"/>
    <col min="9" max="16384" width="9.1796875" style="560"/>
  </cols>
  <sheetData>
    <row r="1" spans="1:8" ht="13.5">
      <c r="A1" s="559" t="s">
        <v>189</v>
      </c>
      <c r="B1" s="468">
        <f>Info!C2</f>
        <v>0</v>
      </c>
    </row>
    <row r="2" spans="1:8">
      <c r="A2" s="561" t="s">
        <v>190</v>
      </c>
      <c r="B2" s="563">
        <f>'1. key ratios'!B2</f>
        <v>44469</v>
      </c>
    </row>
    <row r="3" spans="1:8">
      <c r="A3" s="562" t="s">
        <v>664</v>
      </c>
    </row>
    <row r="5" spans="1:8">
      <c r="A5" s="757" t="s">
        <v>665</v>
      </c>
      <c r="B5" s="758"/>
      <c r="C5" s="763" t="s">
        <v>666</v>
      </c>
      <c r="D5" s="764"/>
      <c r="E5" s="764"/>
      <c r="F5" s="764"/>
      <c r="G5" s="764"/>
      <c r="H5" s="765"/>
    </row>
    <row r="6" spans="1:8">
      <c r="A6" s="759"/>
      <c r="B6" s="760"/>
      <c r="C6" s="766"/>
      <c r="D6" s="767"/>
      <c r="E6" s="767"/>
      <c r="F6" s="767"/>
      <c r="G6" s="767"/>
      <c r="H6" s="768"/>
    </row>
    <row r="7" spans="1:8">
      <c r="A7" s="761"/>
      <c r="B7" s="762"/>
      <c r="C7" s="564" t="s">
        <v>667</v>
      </c>
      <c r="D7" s="564" t="s">
        <v>668</v>
      </c>
      <c r="E7" s="564" t="s">
        <v>669</v>
      </c>
      <c r="F7" s="564" t="s">
        <v>670</v>
      </c>
      <c r="G7" s="677" t="s">
        <v>941</v>
      </c>
      <c r="H7" s="564" t="s">
        <v>69</v>
      </c>
    </row>
    <row r="8" spans="1:8">
      <c r="A8" s="565">
        <v>1</v>
      </c>
      <c r="B8" s="566" t="s">
        <v>217</v>
      </c>
      <c r="C8" s="567"/>
      <c r="D8" s="567"/>
      <c r="E8" s="567"/>
      <c r="F8" s="567"/>
      <c r="G8" s="567"/>
      <c r="H8" s="567">
        <f>SUM(C8:G8)</f>
        <v>0</v>
      </c>
    </row>
    <row r="9" spans="1:8">
      <c r="A9" s="565">
        <v>2</v>
      </c>
      <c r="B9" s="566" t="s">
        <v>218</v>
      </c>
      <c r="C9" s="567"/>
      <c r="D9" s="567"/>
      <c r="E9" s="567"/>
      <c r="F9" s="567"/>
      <c r="G9" s="567"/>
      <c r="H9" s="567">
        <f t="shared" ref="H9:H21" si="0">SUM(C9:G9)</f>
        <v>0</v>
      </c>
    </row>
    <row r="10" spans="1:8">
      <c r="A10" s="565">
        <v>3</v>
      </c>
      <c r="B10" s="566" t="s">
        <v>219</v>
      </c>
      <c r="C10" s="567"/>
      <c r="D10" s="567"/>
      <c r="E10" s="567"/>
      <c r="F10" s="567"/>
      <c r="G10" s="567"/>
      <c r="H10" s="567">
        <f t="shared" si="0"/>
        <v>0</v>
      </c>
    </row>
    <row r="11" spans="1:8">
      <c r="A11" s="565">
        <v>4</v>
      </c>
      <c r="B11" s="566" t="s">
        <v>220</v>
      </c>
      <c r="C11" s="567"/>
      <c r="D11" s="567"/>
      <c r="E11" s="567"/>
      <c r="F11" s="567"/>
      <c r="G11" s="567"/>
      <c r="H11" s="567">
        <f t="shared" si="0"/>
        <v>0</v>
      </c>
    </row>
    <row r="12" spans="1:8">
      <c r="A12" s="565">
        <v>5</v>
      </c>
      <c r="B12" s="566" t="s">
        <v>221</v>
      </c>
      <c r="C12" s="567"/>
      <c r="D12" s="567"/>
      <c r="E12" s="567"/>
      <c r="F12" s="567"/>
      <c r="G12" s="567"/>
      <c r="H12" s="567">
        <f t="shared" si="0"/>
        <v>0</v>
      </c>
    </row>
    <row r="13" spans="1:8">
      <c r="A13" s="565">
        <v>6</v>
      </c>
      <c r="B13" s="566" t="s">
        <v>222</v>
      </c>
      <c r="C13" s="567"/>
      <c r="D13" s="567"/>
      <c r="E13" s="567"/>
      <c r="F13" s="567"/>
      <c r="G13" s="567"/>
      <c r="H13" s="567">
        <f t="shared" si="0"/>
        <v>0</v>
      </c>
    </row>
    <row r="14" spans="1:8">
      <c r="A14" s="565">
        <v>7</v>
      </c>
      <c r="B14" s="566" t="s">
        <v>74</v>
      </c>
      <c r="C14" s="567"/>
      <c r="D14" s="567"/>
      <c r="E14" s="567"/>
      <c r="F14" s="567"/>
      <c r="G14" s="567"/>
      <c r="H14" s="567">
        <f t="shared" si="0"/>
        <v>0</v>
      </c>
    </row>
    <row r="15" spans="1:8">
      <c r="A15" s="565">
        <v>8</v>
      </c>
      <c r="B15" s="568" t="s">
        <v>75</v>
      </c>
      <c r="C15" s="567"/>
      <c r="D15" s="567"/>
      <c r="E15" s="567"/>
      <c r="F15" s="567"/>
      <c r="G15" s="567"/>
      <c r="H15" s="567">
        <f t="shared" si="0"/>
        <v>0</v>
      </c>
    </row>
    <row r="16" spans="1:8">
      <c r="A16" s="565">
        <v>9</v>
      </c>
      <c r="B16" s="566" t="s">
        <v>76</v>
      </c>
      <c r="C16" s="567"/>
      <c r="D16" s="567"/>
      <c r="E16" s="567"/>
      <c r="F16" s="567"/>
      <c r="G16" s="567"/>
      <c r="H16" s="567">
        <f t="shared" si="0"/>
        <v>0</v>
      </c>
    </row>
    <row r="17" spans="1:8">
      <c r="A17" s="565">
        <v>10</v>
      </c>
      <c r="B17" s="681" t="s">
        <v>692</v>
      </c>
      <c r="C17" s="567"/>
      <c r="D17" s="567"/>
      <c r="E17" s="567"/>
      <c r="F17" s="567"/>
      <c r="G17" s="567"/>
      <c r="H17" s="567">
        <f t="shared" si="0"/>
        <v>0</v>
      </c>
    </row>
    <row r="18" spans="1:8">
      <c r="A18" s="565">
        <v>11</v>
      </c>
      <c r="B18" s="566" t="s">
        <v>71</v>
      </c>
      <c r="C18" s="567"/>
      <c r="D18" s="567"/>
      <c r="E18" s="567"/>
      <c r="F18" s="567"/>
      <c r="G18" s="567"/>
      <c r="H18" s="567">
        <f t="shared" si="0"/>
        <v>0</v>
      </c>
    </row>
    <row r="19" spans="1:8">
      <c r="A19" s="565">
        <v>12</v>
      </c>
      <c r="B19" s="566" t="s">
        <v>72</v>
      </c>
      <c r="C19" s="567"/>
      <c r="D19" s="567"/>
      <c r="E19" s="567"/>
      <c r="F19" s="567"/>
      <c r="G19" s="567"/>
      <c r="H19" s="567">
        <f t="shared" si="0"/>
        <v>0</v>
      </c>
    </row>
    <row r="20" spans="1:8">
      <c r="A20" s="569">
        <v>13</v>
      </c>
      <c r="B20" s="568" t="s">
        <v>73</v>
      </c>
      <c r="C20" s="567"/>
      <c r="D20" s="567"/>
      <c r="E20" s="567"/>
      <c r="F20" s="567"/>
      <c r="G20" s="567"/>
      <c r="H20" s="567">
        <f t="shared" si="0"/>
        <v>0</v>
      </c>
    </row>
    <row r="21" spans="1:8">
      <c r="A21" s="565">
        <v>14</v>
      </c>
      <c r="B21" s="566" t="s">
        <v>671</v>
      </c>
      <c r="C21" s="567"/>
      <c r="D21" s="567"/>
      <c r="E21" s="567"/>
      <c r="F21" s="567"/>
      <c r="G21" s="567"/>
      <c r="H21" s="567">
        <f t="shared" si="0"/>
        <v>0</v>
      </c>
    </row>
    <row r="22" spans="1:8">
      <c r="A22" s="570">
        <v>15</v>
      </c>
      <c r="B22" s="567" t="s">
        <v>69</v>
      </c>
      <c r="C22" s="567">
        <f>SUM(C18:C21)+SUM(C8:C16)</f>
        <v>0</v>
      </c>
      <c r="D22" s="567">
        <f t="shared" ref="D22:G22" si="1">SUM(D18:D21)+SUM(D8:D16)</f>
        <v>0</v>
      </c>
      <c r="E22" s="567">
        <f t="shared" si="1"/>
        <v>0</v>
      </c>
      <c r="F22" s="567">
        <f t="shared" si="1"/>
        <v>0</v>
      </c>
      <c r="G22" s="567">
        <f t="shared" si="1"/>
        <v>0</v>
      </c>
      <c r="H22" s="567">
        <f>SUM(H18:H21)+SUM(H8:H16)</f>
        <v>0</v>
      </c>
    </row>
    <row r="26" spans="1:8" ht="36">
      <c r="B26" s="680" t="s">
        <v>940</v>
      </c>
    </row>
  </sheetData>
  <mergeCells count="2">
    <mergeCell ref="A5:B7"/>
    <mergeCell ref="C5:H6"/>
  </mergeCells>
  <conditionalFormatting sqref="A5">
    <cfRule type="duplicateValues" dxfId="21" priority="1"/>
    <cfRule type="duplicateValues" dxfId="20" priority="2"/>
  </conditionalFormatting>
  <conditionalFormatting sqref="A5">
    <cfRule type="duplicateValues" dxfId="19"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70" zoomScaleNormal="70" workbookViewId="0">
      <selection activeCell="B1" sqref="B1"/>
    </sheetView>
  </sheetViews>
  <sheetFormatPr defaultColWidth="9.1796875" defaultRowHeight="12"/>
  <cols>
    <col min="1" max="1" width="11.81640625" style="571" bestFit="1" customWidth="1"/>
    <col min="2" max="2" width="114.7265625" style="560" customWidth="1"/>
    <col min="3" max="3" width="22.453125" style="560" customWidth="1"/>
    <col min="4" max="4" width="23.54296875" style="560" customWidth="1"/>
    <col min="5" max="7" width="22.1796875" style="583" customWidth="1"/>
    <col min="8" max="8" width="22.1796875" style="560" customWidth="1"/>
    <col min="9" max="9" width="41.453125" style="560" customWidth="1"/>
    <col min="10" max="16384" width="9.1796875" style="560"/>
  </cols>
  <sheetData>
    <row r="1" spans="1:9" ht="13.5">
      <c r="A1" s="559" t="s">
        <v>189</v>
      </c>
      <c r="B1" s="468">
        <f>Info!C2</f>
        <v>0</v>
      </c>
      <c r="E1" s="560"/>
      <c r="F1" s="560"/>
      <c r="G1" s="560"/>
    </row>
    <row r="2" spans="1:9">
      <c r="A2" s="561" t="s">
        <v>190</v>
      </c>
      <c r="B2" s="563">
        <f>'1. key ratios'!B2</f>
        <v>44469</v>
      </c>
      <c r="E2" s="560"/>
      <c r="F2" s="560"/>
      <c r="G2" s="560"/>
    </row>
    <row r="3" spans="1:9">
      <c r="A3" s="562" t="s">
        <v>672</v>
      </c>
      <c r="E3" s="560"/>
      <c r="F3" s="560"/>
      <c r="G3" s="560"/>
    </row>
    <row r="4" spans="1:9">
      <c r="C4" s="572" t="s">
        <v>673</v>
      </c>
      <c r="D4" s="572" t="s">
        <v>674</v>
      </c>
      <c r="E4" s="572" t="s">
        <v>675</v>
      </c>
      <c r="F4" s="572" t="s">
        <v>676</v>
      </c>
      <c r="G4" s="572" t="s">
        <v>677</v>
      </c>
      <c r="H4" s="572" t="s">
        <v>678</v>
      </c>
      <c r="I4" s="572" t="s">
        <v>679</v>
      </c>
    </row>
    <row r="5" spans="1:9" ht="34" customHeight="1">
      <c r="A5" s="757" t="s">
        <v>682</v>
      </c>
      <c r="B5" s="758"/>
      <c r="C5" s="771" t="s">
        <v>683</v>
      </c>
      <c r="D5" s="771"/>
      <c r="E5" s="771" t="s">
        <v>684</v>
      </c>
      <c r="F5" s="771" t="s">
        <v>685</v>
      </c>
      <c r="G5" s="769" t="s">
        <v>686</v>
      </c>
      <c r="H5" s="769" t="s">
        <v>687</v>
      </c>
      <c r="I5" s="573" t="s">
        <v>688</v>
      </c>
    </row>
    <row r="6" spans="1:9" ht="36">
      <c r="A6" s="761"/>
      <c r="B6" s="762"/>
      <c r="C6" s="625" t="s">
        <v>689</v>
      </c>
      <c r="D6" s="625" t="s">
        <v>690</v>
      </c>
      <c r="E6" s="771"/>
      <c r="F6" s="771"/>
      <c r="G6" s="770"/>
      <c r="H6" s="770"/>
      <c r="I6" s="573" t="s">
        <v>691</v>
      </c>
    </row>
    <row r="7" spans="1:9">
      <c r="A7" s="574">
        <v>1</v>
      </c>
      <c r="B7" s="566" t="s">
        <v>217</v>
      </c>
      <c r="C7" s="575"/>
      <c r="D7" s="575"/>
      <c r="E7" s="576"/>
      <c r="F7" s="576"/>
      <c r="G7" s="576"/>
      <c r="H7" s="575"/>
      <c r="I7" s="577">
        <f t="shared" ref="I7:I23" si="0">C7+D7-E7-F7-G7</f>
        <v>0</v>
      </c>
    </row>
    <row r="8" spans="1:9">
      <c r="A8" s="574">
        <v>2</v>
      </c>
      <c r="B8" s="566" t="s">
        <v>218</v>
      </c>
      <c r="C8" s="575"/>
      <c r="D8" s="575"/>
      <c r="E8" s="576"/>
      <c r="F8" s="576"/>
      <c r="G8" s="576"/>
      <c r="H8" s="575"/>
      <c r="I8" s="577">
        <f t="shared" si="0"/>
        <v>0</v>
      </c>
    </row>
    <row r="9" spans="1:9">
      <c r="A9" s="574">
        <v>3</v>
      </c>
      <c r="B9" s="566" t="s">
        <v>219</v>
      </c>
      <c r="C9" s="575"/>
      <c r="D9" s="575"/>
      <c r="E9" s="576"/>
      <c r="F9" s="576"/>
      <c r="G9" s="576"/>
      <c r="H9" s="575"/>
      <c r="I9" s="577">
        <f t="shared" si="0"/>
        <v>0</v>
      </c>
    </row>
    <row r="10" spans="1:9">
      <c r="A10" s="574">
        <v>4</v>
      </c>
      <c r="B10" s="566" t="s">
        <v>220</v>
      </c>
      <c r="C10" s="575"/>
      <c r="D10" s="575"/>
      <c r="E10" s="576"/>
      <c r="F10" s="576"/>
      <c r="G10" s="576"/>
      <c r="H10" s="575"/>
      <c r="I10" s="577">
        <f t="shared" si="0"/>
        <v>0</v>
      </c>
    </row>
    <row r="11" spans="1:9">
      <c r="A11" s="574">
        <v>5</v>
      </c>
      <c r="B11" s="566" t="s">
        <v>221</v>
      </c>
      <c r="C11" s="575"/>
      <c r="D11" s="575"/>
      <c r="E11" s="576"/>
      <c r="F11" s="576"/>
      <c r="G11" s="576"/>
      <c r="H11" s="575"/>
      <c r="I11" s="577">
        <f t="shared" si="0"/>
        <v>0</v>
      </c>
    </row>
    <row r="12" spans="1:9">
      <c r="A12" s="574">
        <v>6</v>
      </c>
      <c r="B12" s="566" t="s">
        <v>222</v>
      </c>
      <c r="C12" s="575"/>
      <c r="D12" s="575"/>
      <c r="E12" s="576"/>
      <c r="F12" s="576"/>
      <c r="G12" s="576"/>
      <c r="H12" s="575"/>
      <c r="I12" s="577">
        <f t="shared" si="0"/>
        <v>0</v>
      </c>
    </row>
    <row r="13" spans="1:9">
      <c r="A13" s="574">
        <v>7</v>
      </c>
      <c r="B13" s="566" t="s">
        <v>74</v>
      </c>
      <c r="C13" s="575"/>
      <c r="D13" s="575"/>
      <c r="E13" s="576"/>
      <c r="F13" s="576"/>
      <c r="G13" s="576"/>
      <c r="H13" s="575"/>
      <c r="I13" s="577">
        <f t="shared" si="0"/>
        <v>0</v>
      </c>
    </row>
    <row r="14" spans="1:9">
      <c r="A14" s="574">
        <v>8</v>
      </c>
      <c r="B14" s="568" t="s">
        <v>75</v>
      </c>
      <c r="C14" s="575"/>
      <c r="D14" s="575"/>
      <c r="E14" s="576"/>
      <c r="F14" s="576"/>
      <c r="G14" s="576"/>
      <c r="H14" s="575"/>
      <c r="I14" s="577">
        <f t="shared" si="0"/>
        <v>0</v>
      </c>
    </row>
    <row r="15" spans="1:9">
      <c r="A15" s="574">
        <v>9</v>
      </c>
      <c r="B15" s="566" t="s">
        <v>76</v>
      </c>
      <c r="C15" s="575"/>
      <c r="D15" s="575"/>
      <c r="E15" s="576"/>
      <c r="F15" s="576"/>
      <c r="G15" s="576"/>
      <c r="H15" s="575"/>
      <c r="I15" s="577">
        <f t="shared" si="0"/>
        <v>0</v>
      </c>
    </row>
    <row r="16" spans="1:9">
      <c r="A16" s="574">
        <v>10</v>
      </c>
      <c r="B16" s="681" t="s">
        <v>692</v>
      </c>
      <c r="C16" s="575"/>
      <c r="D16" s="575"/>
      <c r="E16" s="576"/>
      <c r="F16" s="576"/>
      <c r="G16" s="576"/>
      <c r="H16" s="575"/>
      <c r="I16" s="577">
        <f t="shared" si="0"/>
        <v>0</v>
      </c>
    </row>
    <row r="17" spans="1:9">
      <c r="A17" s="574">
        <v>11</v>
      </c>
      <c r="B17" s="566" t="s">
        <v>71</v>
      </c>
      <c r="C17" s="575"/>
      <c r="D17" s="575"/>
      <c r="E17" s="576"/>
      <c r="F17" s="576"/>
      <c r="G17" s="576"/>
      <c r="H17" s="575"/>
      <c r="I17" s="577">
        <f t="shared" si="0"/>
        <v>0</v>
      </c>
    </row>
    <row r="18" spans="1:9">
      <c r="A18" s="574">
        <v>12</v>
      </c>
      <c r="B18" s="566" t="s">
        <v>72</v>
      </c>
      <c r="C18" s="575"/>
      <c r="D18" s="575"/>
      <c r="E18" s="576"/>
      <c r="F18" s="576"/>
      <c r="G18" s="576"/>
      <c r="H18" s="575"/>
      <c r="I18" s="577">
        <f t="shared" si="0"/>
        <v>0</v>
      </c>
    </row>
    <row r="19" spans="1:9">
      <c r="A19" s="578">
        <v>13</v>
      </c>
      <c r="B19" s="568" t="s">
        <v>73</v>
      </c>
      <c r="C19" s="575"/>
      <c r="D19" s="575"/>
      <c r="E19" s="576"/>
      <c r="F19" s="576"/>
      <c r="G19" s="576"/>
      <c r="H19" s="575"/>
      <c r="I19" s="577">
        <f t="shared" si="0"/>
        <v>0</v>
      </c>
    </row>
    <row r="20" spans="1:9">
      <c r="A20" s="574">
        <v>14</v>
      </c>
      <c r="B20" s="566" t="s">
        <v>671</v>
      </c>
      <c r="C20" s="575"/>
      <c r="D20" s="575"/>
      <c r="E20" s="576"/>
      <c r="F20" s="576"/>
      <c r="G20" s="576"/>
      <c r="H20" s="575"/>
      <c r="I20" s="577">
        <f t="shared" si="0"/>
        <v>0</v>
      </c>
    </row>
    <row r="21" spans="1:9" s="580" customFormat="1">
      <c r="A21" s="579">
        <v>15</v>
      </c>
      <c r="B21" s="567" t="s">
        <v>69</v>
      </c>
      <c r="C21" s="567">
        <f>SUM(C7:C15)+SUM(C17:C20)</f>
        <v>0</v>
      </c>
      <c r="D21" s="567">
        <f t="shared" ref="D21:H21" si="1">SUM(D7:D15)+SUM(D17:D20)</f>
        <v>0</v>
      </c>
      <c r="E21" s="567">
        <f t="shared" si="1"/>
        <v>0</v>
      </c>
      <c r="F21" s="567">
        <f t="shared" si="1"/>
        <v>0</v>
      </c>
      <c r="G21" s="567">
        <f t="shared" si="1"/>
        <v>0</v>
      </c>
      <c r="H21" s="567">
        <f t="shared" si="1"/>
        <v>0</v>
      </c>
      <c r="I21" s="577">
        <f t="shared" si="0"/>
        <v>0</v>
      </c>
    </row>
    <row r="22" spans="1:9">
      <c r="A22" s="581">
        <v>16</v>
      </c>
      <c r="B22" s="582" t="s">
        <v>693</v>
      </c>
      <c r="C22" s="575"/>
      <c r="D22" s="575"/>
      <c r="E22" s="576"/>
      <c r="F22" s="576"/>
      <c r="G22" s="576"/>
      <c r="H22" s="575"/>
      <c r="I22" s="577">
        <f t="shared" si="0"/>
        <v>0</v>
      </c>
    </row>
    <row r="23" spans="1:9">
      <c r="A23" s="581">
        <v>17</v>
      </c>
      <c r="B23" s="582" t="s">
        <v>694</v>
      </c>
      <c r="C23" s="575"/>
      <c r="D23" s="575"/>
      <c r="E23" s="576"/>
      <c r="F23" s="576"/>
      <c r="G23" s="576"/>
      <c r="H23" s="575"/>
      <c r="I23" s="577">
        <f t="shared" si="0"/>
        <v>0</v>
      </c>
    </row>
    <row r="26" spans="1:9" ht="42.5" customHeight="1">
      <c r="B26" s="680" t="s">
        <v>940</v>
      </c>
    </row>
  </sheetData>
  <mergeCells count="6">
    <mergeCell ref="H5:H6"/>
    <mergeCell ref="A5:B6"/>
    <mergeCell ref="C5:D5"/>
    <mergeCell ref="E5:E6"/>
    <mergeCell ref="F5:F6"/>
    <mergeCell ref="G5:G6"/>
  </mergeCells>
  <conditionalFormatting sqref="A5">
    <cfRule type="duplicateValues" dxfId="18" priority="1"/>
    <cfRule type="duplicateValues" dxfId="17" priority="2"/>
  </conditionalFormatting>
  <conditionalFormatting sqref="A5">
    <cfRule type="duplicateValues" dxfId="16"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55" zoomScaleNormal="55" workbookViewId="0">
      <selection activeCell="B1" sqref="B1"/>
    </sheetView>
  </sheetViews>
  <sheetFormatPr defaultColWidth="9.1796875" defaultRowHeight="12"/>
  <cols>
    <col min="1" max="1" width="11" style="560" bestFit="1" customWidth="1"/>
    <col min="2" max="2" width="93.453125" style="560" customWidth="1"/>
    <col min="3" max="8" width="22" style="560" customWidth="1"/>
    <col min="9" max="9" width="42.26953125" style="560" bestFit="1" customWidth="1"/>
    <col min="10" max="16384" width="9.1796875" style="560"/>
  </cols>
  <sheetData>
    <row r="1" spans="1:9" ht="13.5">
      <c r="A1" s="559" t="s">
        <v>189</v>
      </c>
      <c r="B1" s="468">
        <f>Info!C2</f>
        <v>0</v>
      </c>
    </row>
    <row r="2" spans="1:9">
      <c r="A2" s="561" t="s">
        <v>190</v>
      </c>
      <c r="B2" s="563">
        <f>'1. key ratios'!B2</f>
        <v>44469</v>
      </c>
    </row>
    <row r="3" spans="1:9">
      <c r="A3" s="562" t="s">
        <v>695</v>
      </c>
    </row>
    <row r="4" spans="1:9">
      <c r="C4" s="572" t="s">
        <v>673</v>
      </c>
      <c r="D4" s="572" t="s">
        <v>674</v>
      </c>
      <c r="E4" s="572" t="s">
        <v>675</v>
      </c>
      <c r="F4" s="572" t="s">
        <v>676</v>
      </c>
      <c r="G4" s="572" t="s">
        <v>677</v>
      </c>
      <c r="H4" s="572" t="s">
        <v>678</v>
      </c>
      <c r="I4" s="572" t="s">
        <v>679</v>
      </c>
    </row>
    <row r="5" spans="1:9" ht="41.5" customHeight="1">
      <c r="A5" s="757" t="s">
        <v>951</v>
      </c>
      <c r="B5" s="758"/>
      <c r="C5" s="771" t="s">
        <v>683</v>
      </c>
      <c r="D5" s="771"/>
      <c r="E5" s="771" t="s">
        <v>684</v>
      </c>
      <c r="F5" s="771" t="s">
        <v>685</v>
      </c>
      <c r="G5" s="769" t="s">
        <v>686</v>
      </c>
      <c r="H5" s="769" t="s">
        <v>687</v>
      </c>
      <c r="I5" s="573" t="s">
        <v>688</v>
      </c>
    </row>
    <row r="6" spans="1:9" ht="41.5" customHeight="1">
      <c r="A6" s="761"/>
      <c r="B6" s="762"/>
      <c r="C6" s="625" t="s">
        <v>689</v>
      </c>
      <c r="D6" s="625" t="s">
        <v>690</v>
      </c>
      <c r="E6" s="771"/>
      <c r="F6" s="771"/>
      <c r="G6" s="770"/>
      <c r="H6" s="770"/>
      <c r="I6" s="573" t="s">
        <v>691</v>
      </c>
    </row>
    <row r="7" spans="1:9">
      <c r="A7" s="575">
        <v>1</v>
      </c>
      <c r="B7" s="584" t="s">
        <v>696</v>
      </c>
      <c r="C7" s="575"/>
      <c r="D7" s="575"/>
      <c r="E7" s="575"/>
      <c r="F7" s="575"/>
      <c r="G7" s="575"/>
      <c r="H7" s="575"/>
      <c r="I7" s="577">
        <f t="shared" ref="I7:I34" si="0">C7+D7-E7-F7-G7</f>
        <v>0</v>
      </c>
    </row>
    <row r="8" spans="1:9">
      <c r="A8" s="575">
        <v>2</v>
      </c>
      <c r="B8" s="584" t="s">
        <v>697</v>
      </c>
      <c r="C8" s="575"/>
      <c r="D8" s="575"/>
      <c r="E8" s="575"/>
      <c r="F8" s="575"/>
      <c r="G8" s="575"/>
      <c r="H8" s="575"/>
      <c r="I8" s="577">
        <f t="shared" si="0"/>
        <v>0</v>
      </c>
    </row>
    <row r="9" spans="1:9">
      <c r="A9" s="575">
        <v>3</v>
      </c>
      <c r="B9" s="584" t="s">
        <v>698</v>
      </c>
      <c r="C9" s="575"/>
      <c r="D9" s="575"/>
      <c r="E9" s="575"/>
      <c r="F9" s="575"/>
      <c r="G9" s="575"/>
      <c r="H9" s="575"/>
      <c r="I9" s="577">
        <f t="shared" si="0"/>
        <v>0</v>
      </c>
    </row>
    <row r="10" spans="1:9">
      <c r="A10" s="575">
        <v>4</v>
      </c>
      <c r="B10" s="584" t="s">
        <v>699</v>
      </c>
      <c r="C10" s="575"/>
      <c r="D10" s="575"/>
      <c r="E10" s="575"/>
      <c r="F10" s="575"/>
      <c r="G10" s="575"/>
      <c r="H10" s="575"/>
      <c r="I10" s="577">
        <f t="shared" si="0"/>
        <v>0</v>
      </c>
    </row>
    <row r="11" spans="1:9">
      <c r="A11" s="575">
        <v>5</v>
      </c>
      <c r="B11" s="584" t="s">
        <v>700</v>
      </c>
      <c r="C11" s="575"/>
      <c r="D11" s="575"/>
      <c r="E11" s="575"/>
      <c r="F11" s="575"/>
      <c r="G11" s="575"/>
      <c r="H11" s="575"/>
      <c r="I11" s="577">
        <f t="shared" si="0"/>
        <v>0</v>
      </c>
    </row>
    <row r="12" spans="1:9">
      <c r="A12" s="575">
        <v>6</v>
      </c>
      <c r="B12" s="584" t="s">
        <v>701</v>
      </c>
      <c r="C12" s="575"/>
      <c r="D12" s="575"/>
      <c r="E12" s="575"/>
      <c r="F12" s="575"/>
      <c r="G12" s="575"/>
      <c r="H12" s="575"/>
      <c r="I12" s="577">
        <f t="shared" si="0"/>
        <v>0</v>
      </c>
    </row>
    <row r="13" spans="1:9">
      <c r="A13" s="575">
        <v>7</v>
      </c>
      <c r="B13" s="584" t="s">
        <v>702</v>
      </c>
      <c r="C13" s="575"/>
      <c r="D13" s="575"/>
      <c r="E13" s="575"/>
      <c r="F13" s="575"/>
      <c r="G13" s="575"/>
      <c r="H13" s="575"/>
      <c r="I13" s="577">
        <f t="shared" si="0"/>
        <v>0</v>
      </c>
    </row>
    <row r="14" spans="1:9">
      <c r="A14" s="575">
        <v>8</v>
      </c>
      <c r="B14" s="584" t="s">
        <v>703</v>
      </c>
      <c r="C14" s="575"/>
      <c r="D14" s="575"/>
      <c r="E14" s="575"/>
      <c r="F14" s="575"/>
      <c r="G14" s="575"/>
      <c r="H14" s="575"/>
      <c r="I14" s="577">
        <f t="shared" si="0"/>
        <v>0</v>
      </c>
    </row>
    <row r="15" spans="1:9">
      <c r="A15" s="575">
        <v>9</v>
      </c>
      <c r="B15" s="584" t="s">
        <v>704</v>
      </c>
      <c r="C15" s="575"/>
      <c r="D15" s="575"/>
      <c r="E15" s="575"/>
      <c r="F15" s="575"/>
      <c r="G15" s="575"/>
      <c r="H15" s="575"/>
      <c r="I15" s="577">
        <f t="shared" si="0"/>
        <v>0</v>
      </c>
    </row>
    <row r="16" spans="1:9">
      <c r="A16" s="575">
        <v>10</v>
      </c>
      <c r="B16" s="584" t="s">
        <v>705</v>
      </c>
      <c r="C16" s="575"/>
      <c r="D16" s="575"/>
      <c r="E16" s="575"/>
      <c r="F16" s="575"/>
      <c r="G16" s="575"/>
      <c r="H16" s="575"/>
      <c r="I16" s="577">
        <f t="shared" si="0"/>
        <v>0</v>
      </c>
    </row>
    <row r="17" spans="1:10">
      <c r="A17" s="575">
        <v>11</v>
      </c>
      <c r="B17" s="584" t="s">
        <v>706</v>
      </c>
      <c r="C17" s="575"/>
      <c r="D17" s="575"/>
      <c r="E17" s="575"/>
      <c r="F17" s="575"/>
      <c r="G17" s="575"/>
      <c r="H17" s="575"/>
      <c r="I17" s="577">
        <f t="shared" si="0"/>
        <v>0</v>
      </c>
    </row>
    <row r="18" spans="1:10">
      <c r="A18" s="575">
        <v>12</v>
      </c>
      <c r="B18" s="584" t="s">
        <v>707</v>
      </c>
      <c r="C18" s="575"/>
      <c r="D18" s="575"/>
      <c r="E18" s="575"/>
      <c r="F18" s="575"/>
      <c r="G18" s="575"/>
      <c r="H18" s="575"/>
      <c r="I18" s="577">
        <f t="shared" si="0"/>
        <v>0</v>
      </c>
    </row>
    <row r="19" spans="1:10">
      <c r="A19" s="575">
        <v>13</v>
      </c>
      <c r="B19" s="584" t="s">
        <v>708</v>
      </c>
      <c r="C19" s="575"/>
      <c r="D19" s="575"/>
      <c r="E19" s="575"/>
      <c r="F19" s="575"/>
      <c r="G19" s="575"/>
      <c r="H19" s="575"/>
      <c r="I19" s="577">
        <f t="shared" si="0"/>
        <v>0</v>
      </c>
    </row>
    <row r="20" spans="1:10">
      <c r="A20" s="575">
        <v>14</v>
      </c>
      <c r="B20" s="584" t="s">
        <v>709</v>
      </c>
      <c r="C20" s="575"/>
      <c r="D20" s="575"/>
      <c r="E20" s="575"/>
      <c r="F20" s="575"/>
      <c r="G20" s="575"/>
      <c r="H20" s="575"/>
      <c r="I20" s="577">
        <f t="shared" si="0"/>
        <v>0</v>
      </c>
    </row>
    <row r="21" spans="1:10">
      <c r="A21" s="575">
        <v>15</v>
      </c>
      <c r="B21" s="584" t="s">
        <v>710</v>
      </c>
      <c r="C21" s="575"/>
      <c r="D21" s="575"/>
      <c r="E21" s="575"/>
      <c r="F21" s="575"/>
      <c r="G21" s="575"/>
      <c r="H21" s="575"/>
      <c r="I21" s="577">
        <f t="shared" si="0"/>
        <v>0</v>
      </c>
    </row>
    <row r="22" spans="1:10">
      <c r="A22" s="575">
        <v>16</v>
      </c>
      <c r="B22" s="584" t="s">
        <v>711</v>
      </c>
      <c r="C22" s="575"/>
      <c r="D22" s="575"/>
      <c r="E22" s="575"/>
      <c r="F22" s="575"/>
      <c r="G22" s="575"/>
      <c r="H22" s="575"/>
      <c r="I22" s="577">
        <f t="shared" si="0"/>
        <v>0</v>
      </c>
    </row>
    <row r="23" spans="1:10">
      <c r="A23" s="575">
        <v>17</v>
      </c>
      <c r="B23" s="584" t="s">
        <v>712</v>
      </c>
      <c r="C23" s="575"/>
      <c r="D23" s="575"/>
      <c r="E23" s="575"/>
      <c r="F23" s="575"/>
      <c r="G23" s="575"/>
      <c r="H23" s="575"/>
      <c r="I23" s="577">
        <f t="shared" si="0"/>
        <v>0</v>
      </c>
    </row>
    <row r="24" spans="1:10">
      <c r="A24" s="575">
        <v>18</v>
      </c>
      <c r="B24" s="584" t="s">
        <v>713</v>
      </c>
      <c r="C24" s="575"/>
      <c r="D24" s="575"/>
      <c r="E24" s="575"/>
      <c r="F24" s="575"/>
      <c r="G24" s="575"/>
      <c r="H24" s="575"/>
      <c r="I24" s="577">
        <f t="shared" si="0"/>
        <v>0</v>
      </c>
    </row>
    <row r="25" spans="1:10">
      <c r="A25" s="575">
        <v>19</v>
      </c>
      <c r="B25" s="584" t="s">
        <v>714</v>
      </c>
      <c r="C25" s="575"/>
      <c r="D25" s="575"/>
      <c r="E25" s="575"/>
      <c r="F25" s="575"/>
      <c r="G25" s="575"/>
      <c r="H25" s="575"/>
      <c r="I25" s="577">
        <f t="shared" si="0"/>
        <v>0</v>
      </c>
    </row>
    <row r="26" spans="1:10">
      <c r="A26" s="575">
        <v>20</v>
      </c>
      <c r="B26" s="584" t="s">
        <v>715</v>
      </c>
      <c r="C26" s="575"/>
      <c r="D26" s="575"/>
      <c r="E26" s="575"/>
      <c r="F26" s="575"/>
      <c r="G26" s="575"/>
      <c r="H26" s="575"/>
      <c r="I26" s="577">
        <f t="shared" si="0"/>
        <v>0</v>
      </c>
      <c r="J26" s="585"/>
    </row>
    <row r="27" spans="1:10">
      <c r="A27" s="575">
        <v>21</v>
      </c>
      <c r="B27" s="584" t="s">
        <v>716</v>
      </c>
      <c r="C27" s="575"/>
      <c r="D27" s="575"/>
      <c r="E27" s="575"/>
      <c r="F27" s="575"/>
      <c r="G27" s="575"/>
      <c r="H27" s="575"/>
      <c r="I27" s="577">
        <f t="shared" si="0"/>
        <v>0</v>
      </c>
      <c r="J27" s="585"/>
    </row>
    <row r="28" spans="1:10">
      <c r="A28" s="575">
        <v>22</v>
      </c>
      <c r="B28" s="584" t="s">
        <v>717</v>
      </c>
      <c r="C28" s="575"/>
      <c r="D28" s="575"/>
      <c r="E28" s="575"/>
      <c r="F28" s="575"/>
      <c r="G28" s="575"/>
      <c r="H28" s="575"/>
      <c r="I28" s="577">
        <f t="shared" si="0"/>
        <v>0</v>
      </c>
      <c r="J28" s="585"/>
    </row>
    <row r="29" spans="1:10">
      <c r="A29" s="575">
        <v>23</v>
      </c>
      <c r="B29" s="584" t="s">
        <v>718</v>
      </c>
      <c r="C29" s="575"/>
      <c r="D29" s="575"/>
      <c r="E29" s="575"/>
      <c r="F29" s="575"/>
      <c r="G29" s="575"/>
      <c r="H29" s="575"/>
      <c r="I29" s="577">
        <f t="shared" si="0"/>
        <v>0</v>
      </c>
      <c r="J29" s="585"/>
    </row>
    <row r="30" spans="1:10">
      <c r="A30" s="575">
        <v>24</v>
      </c>
      <c r="B30" s="584" t="s">
        <v>719</v>
      </c>
      <c r="C30" s="575"/>
      <c r="D30" s="575"/>
      <c r="E30" s="575"/>
      <c r="F30" s="575"/>
      <c r="G30" s="575"/>
      <c r="H30" s="575"/>
      <c r="I30" s="577">
        <f t="shared" si="0"/>
        <v>0</v>
      </c>
      <c r="J30" s="585"/>
    </row>
    <row r="31" spans="1:10">
      <c r="A31" s="575">
        <v>25</v>
      </c>
      <c r="B31" s="584" t="s">
        <v>720</v>
      </c>
      <c r="C31" s="575"/>
      <c r="D31" s="575"/>
      <c r="E31" s="575"/>
      <c r="F31" s="575"/>
      <c r="G31" s="575"/>
      <c r="H31" s="575"/>
      <c r="I31" s="577">
        <f t="shared" si="0"/>
        <v>0</v>
      </c>
      <c r="J31" s="585"/>
    </row>
    <row r="32" spans="1:10">
      <c r="A32" s="575">
        <v>26</v>
      </c>
      <c r="B32" s="584" t="s">
        <v>721</v>
      </c>
      <c r="C32" s="575"/>
      <c r="D32" s="575"/>
      <c r="E32" s="575"/>
      <c r="F32" s="575"/>
      <c r="G32" s="575"/>
      <c r="H32" s="575"/>
      <c r="I32" s="577">
        <f t="shared" si="0"/>
        <v>0</v>
      </c>
      <c r="J32" s="585"/>
    </row>
    <row r="33" spans="1:10">
      <c r="A33" s="575">
        <v>27</v>
      </c>
      <c r="B33" s="576" t="s">
        <v>166</v>
      </c>
      <c r="C33" s="575"/>
      <c r="D33" s="575"/>
      <c r="E33" s="575"/>
      <c r="F33" s="575"/>
      <c r="G33" s="575"/>
      <c r="H33" s="575"/>
      <c r="I33" s="577">
        <f t="shared" si="0"/>
        <v>0</v>
      </c>
      <c r="J33" s="585"/>
    </row>
    <row r="34" spans="1:10">
      <c r="A34" s="575">
        <v>28</v>
      </c>
      <c r="B34" s="586" t="s">
        <v>69</v>
      </c>
      <c r="C34" s="567">
        <f>SUM(C7:C33)</f>
        <v>0</v>
      </c>
      <c r="D34" s="567">
        <f t="shared" ref="D34:H34" si="1">SUM(D7:D33)</f>
        <v>0</v>
      </c>
      <c r="E34" s="567">
        <f t="shared" si="1"/>
        <v>0</v>
      </c>
      <c r="F34" s="567">
        <f t="shared" si="1"/>
        <v>0</v>
      </c>
      <c r="G34" s="567">
        <f t="shared" si="1"/>
        <v>0</v>
      </c>
      <c r="H34" s="567">
        <f t="shared" si="1"/>
        <v>0</v>
      </c>
      <c r="I34" s="577">
        <f t="shared" si="0"/>
        <v>0</v>
      </c>
      <c r="J34" s="585"/>
    </row>
    <row r="35" spans="1:10">
      <c r="A35" s="585"/>
      <c r="B35" s="585"/>
      <c r="C35" s="585"/>
      <c r="D35" s="585"/>
      <c r="E35" s="585"/>
      <c r="F35" s="585"/>
      <c r="G35" s="585"/>
      <c r="H35" s="585"/>
      <c r="I35" s="585"/>
      <c r="J35" s="585"/>
    </row>
    <row r="36" spans="1:10">
      <c r="A36" s="585"/>
      <c r="B36" s="587"/>
      <c r="C36" s="585"/>
      <c r="D36" s="585"/>
      <c r="E36" s="585"/>
      <c r="F36" s="585"/>
      <c r="G36" s="585"/>
      <c r="H36" s="585"/>
      <c r="I36" s="585"/>
      <c r="J36" s="585"/>
    </row>
    <row r="37" spans="1:10">
      <c r="A37" s="585"/>
      <c r="B37" s="585"/>
      <c r="C37" s="585"/>
      <c r="D37" s="585"/>
      <c r="E37" s="585"/>
      <c r="F37" s="585"/>
      <c r="G37" s="585"/>
      <c r="H37" s="585"/>
      <c r="I37" s="585"/>
      <c r="J37" s="585"/>
    </row>
    <row r="38" spans="1:10">
      <c r="A38" s="585"/>
      <c r="B38" s="585"/>
      <c r="C38" s="585"/>
      <c r="D38" s="585"/>
      <c r="E38" s="585"/>
      <c r="F38" s="585"/>
      <c r="G38" s="585"/>
      <c r="H38" s="585"/>
      <c r="I38" s="585"/>
      <c r="J38" s="585"/>
    </row>
    <row r="39" spans="1:10">
      <c r="A39" s="585"/>
      <c r="B39" s="585"/>
      <c r="C39" s="585"/>
      <c r="D39" s="585"/>
      <c r="E39" s="585"/>
      <c r="F39" s="585"/>
      <c r="G39" s="585"/>
      <c r="H39" s="585"/>
      <c r="I39" s="585"/>
      <c r="J39" s="585"/>
    </row>
    <row r="40" spans="1:10">
      <c r="A40" s="585"/>
      <c r="B40" s="585"/>
      <c r="C40" s="585"/>
      <c r="D40" s="585"/>
      <c r="E40" s="585"/>
      <c r="F40" s="585"/>
      <c r="G40" s="585"/>
      <c r="H40" s="585"/>
      <c r="I40" s="585"/>
      <c r="J40" s="585"/>
    </row>
    <row r="41" spans="1:10">
      <c r="A41" s="585"/>
      <c r="B41" s="585"/>
      <c r="C41" s="585"/>
      <c r="D41" s="585"/>
      <c r="E41" s="585"/>
      <c r="F41" s="585"/>
      <c r="G41" s="585"/>
      <c r="H41" s="585"/>
      <c r="I41" s="585"/>
      <c r="J41" s="585"/>
    </row>
    <row r="42" spans="1:10">
      <c r="A42" s="588"/>
      <c r="B42" s="588"/>
      <c r="C42" s="585"/>
      <c r="D42" s="585"/>
      <c r="E42" s="585"/>
      <c r="F42" s="585"/>
      <c r="G42" s="585"/>
      <c r="H42" s="585"/>
      <c r="I42" s="585"/>
      <c r="J42" s="585"/>
    </row>
    <row r="43" spans="1:10">
      <c r="A43" s="588"/>
      <c r="B43" s="588"/>
      <c r="C43" s="585"/>
      <c r="D43" s="585"/>
      <c r="E43" s="585"/>
      <c r="F43" s="585"/>
      <c r="G43" s="585"/>
      <c r="H43" s="585"/>
      <c r="I43" s="585"/>
      <c r="J43" s="585"/>
    </row>
    <row r="44" spans="1:10">
      <c r="A44" s="585"/>
      <c r="B44" s="589"/>
      <c r="C44" s="585"/>
      <c r="D44" s="585"/>
      <c r="E44" s="585"/>
      <c r="F44" s="585"/>
      <c r="G44" s="585"/>
      <c r="H44" s="585"/>
      <c r="I44" s="585"/>
      <c r="J44" s="585"/>
    </row>
    <row r="45" spans="1:10">
      <c r="A45" s="585"/>
      <c r="B45" s="589"/>
      <c r="C45" s="585"/>
      <c r="D45" s="585"/>
      <c r="E45" s="585"/>
      <c r="F45" s="585"/>
      <c r="G45" s="585"/>
      <c r="H45" s="585"/>
      <c r="I45" s="585"/>
      <c r="J45" s="585"/>
    </row>
    <row r="46" spans="1:10">
      <c r="A46" s="585"/>
      <c r="B46" s="589"/>
      <c r="C46" s="585"/>
      <c r="D46" s="585"/>
      <c r="E46" s="585"/>
      <c r="F46" s="585"/>
      <c r="G46" s="585"/>
      <c r="H46" s="585"/>
      <c r="I46" s="585"/>
      <c r="J46" s="585"/>
    </row>
    <row r="47" spans="1:10">
      <c r="A47" s="585"/>
      <c r="B47" s="585"/>
      <c r="C47" s="585"/>
      <c r="D47" s="585"/>
      <c r="E47" s="585"/>
      <c r="F47" s="585"/>
      <c r="G47" s="585"/>
      <c r="H47" s="585"/>
      <c r="I47" s="585"/>
      <c r="J47" s="585"/>
    </row>
  </sheetData>
  <mergeCells count="6">
    <mergeCell ref="H5:H6"/>
    <mergeCell ref="A5:B6"/>
    <mergeCell ref="C5:D5"/>
    <mergeCell ref="E5:E6"/>
    <mergeCell ref="F5:F6"/>
    <mergeCell ref="G5:G6"/>
  </mergeCells>
  <conditionalFormatting sqref="A5">
    <cfRule type="duplicateValues" dxfId="15" priority="1"/>
    <cfRule type="duplicateValues" dxfId="14" priority="2"/>
  </conditionalFormatting>
  <conditionalFormatting sqref="A5">
    <cfRule type="duplicateValues" dxfId="13"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70" zoomScaleNormal="70" workbookViewId="0">
      <selection activeCell="B17" sqref="B17"/>
    </sheetView>
  </sheetViews>
  <sheetFormatPr defaultColWidth="9.1796875" defaultRowHeight="12"/>
  <cols>
    <col min="1" max="1" width="11.81640625" style="560" bestFit="1" customWidth="1"/>
    <col min="2" max="2" width="108" style="560" bestFit="1" customWidth="1"/>
    <col min="3" max="3" width="35.54296875" style="560" customWidth="1"/>
    <col min="4" max="4" width="38.453125" style="583" customWidth="1"/>
    <col min="5" max="16384" width="9.1796875" style="560"/>
  </cols>
  <sheetData>
    <row r="1" spans="1:4" ht="13.5">
      <c r="A1" s="559" t="s">
        <v>189</v>
      </c>
      <c r="B1" s="468">
        <f>Info!C2</f>
        <v>0</v>
      </c>
      <c r="D1" s="560"/>
    </row>
    <row r="2" spans="1:4">
      <c r="A2" s="561" t="s">
        <v>190</v>
      </c>
      <c r="B2" s="563">
        <f>'1. key ratios'!B2</f>
        <v>44469</v>
      </c>
      <c r="D2" s="560"/>
    </row>
    <row r="3" spans="1:4">
      <c r="A3" s="562" t="s">
        <v>722</v>
      </c>
      <c r="D3" s="560"/>
    </row>
    <row r="5" spans="1:4" ht="48">
      <c r="A5" s="772" t="s">
        <v>723</v>
      </c>
      <c r="B5" s="772"/>
      <c r="C5" s="590" t="s">
        <v>724</v>
      </c>
      <c r="D5" s="677" t="s">
        <v>725</v>
      </c>
    </row>
    <row r="6" spans="1:4">
      <c r="A6" s="591">
        <v>1</v>
      </c>
      <c r="B6" s="592" t="s">
        <v>726</v>
      </c>
      <c r="C6" s="575"/>
      <c r="D6" s="575"/>
    </row>
    <row r="7" spans="1:4">
      <c r="A7" s="593">
        <v>2</v>
      </c>
      <c r="B7" s="592" t="s">
        <v>727</v>
      </c>
      <c r="C7" s="575">
        <f>SUM(C8:C11)</f>
        <v>0</v>
      </c>
      <c r="D7" s="575">
        <f>SUM(D8:D11)</f>
        <v>0</v>
      </c>
    </row>
    <row r="8" spans="1:4">
      <c r="A8" s="594">
        <v>2.1</v>
      </c>
      <c r="B8" s="595" t="s">
        <v>728</v>
      </c>
      <c r="C8" s="575"/>
      <c r="D8" s="575"/>
    </row>
    <row r="9" spans="1:4">
      <c r="A9" s="594">
        <v>2.2000000000000002</v>
      </c>
      <c r="B9" s="595" t="s">
        <v>729</v>
      </c>
      <c r="C9" s="575"/>
      <c r="D9" s="575"/>
    </row>
    <row r="10" spans="1:4">
      <c r="A10" s="594">
        <v>2.2999999999999998</v>
      </c>
      <c r="B10" s="595" t="s">
        <v>730</v>
      </c>
      <c r="C10" s="575"/>
      <c r="D10" s="575"/>
    </row>
    <row r="11" spans="1:4">
      <c r="A11" s="594">
        <v>2.4</v>
      </c>
      <c r="B11" s="595" t="s">
        <v>731</v>
      </c>
      <c r="C11" s="575"/>
      <c r="D11" s="575"/>
    </row>
    <row r="12" spans="1:4">
      <c r="A12" s="591">
        <v>3</v>
      </c>
      <c r="B12" s="592" t="s">
        <v>732</v>
      </c>
      <c r="C12" s="575">
        <f>SUM(C13:C18)</f>
        <v>0</v>
      </c>
      <c r="D12" s="575">
        <f>SUM(D13:D18)</f>
        <v>0</v>
      </c>
    </row>
    <row r="13" spans="1:4">
      <c r="A13" s="594">
        <v>3.1</v>
      </c>
      <c r="B13" s="595" t="s">
        <v>733</v>
      </c>
      <c r="C13" s="575"/>
      <c r="D13" s="575"/>
    </row>
    <row r="14" spans="1:4">
      <c r="A14" s="594">
        <v>3.2</v>
      </c>
      <c r="B14" s="595" t="s">
        <v>734</v>
      </c>
      <c r="C14" s="575"/>
      <c r="D14" s="575"/>
    </row>
    <row r="15" spans="1:4">
      <c r="A15" s="594">
        <v>3.3</v>
      </c>
      <c r="B15" s="595" t="s">
        <v>735</v>
      </c>
      <c r="C15" s="575"/>
      <c r="D15" s="575"/>
    </row>
    <row r="16" spans="1:4">
      <c r="A16" s="594">
        <v>3.4</v>
      </c>
      <c r="B16" s="595" t="s">
        <v>736</v>
      </c>
      <c r="C16" s="575"/>
      <c r="D16" s="575"/>
    </row>
    <row r="17" spans="1:4">
      <c r="A17" s="593">
        <v>3.5</v>
      </c>
      <c r="B17" s="595" t="s">
        <v>737</v>
      </c>
      <c r="C17" s="575"/>
      <c r="D17" s="575"/>
    </row>
    <row r="18" spans="1:4">
      <c r="A18" s="594">
        <v>3.6</v>
      </c>
      <c r="B18" s="595" t="s">
        <v>738</v>
      </c>
      <c r="C18" s="575"/>
      <c r="D18" s="575"/>
    </row>
    <row r="19" spans="1:4">
      <c r="A19" s="596">
        <v>4</v>
      </c>
      <c r="B19" s="592" t="s">
        <v>739</v>
      </c>
      <c r="C19" s="567">
        <f>C6+C7-C12</f>
        <v>0</v>
      </c>
      <c r="D19" s="567">
        <f>D6+D7-D12</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70" zoomScaleNormal="70" workbookViewId="0">
      <selection activeCell="H40" sqref="H40"/>
    </sheetView>
  </sheetViews>
  <sheetFormatPr defaultColWidth="9.1796875" defaultRowHeight="12"/>
  <cols>
    <col min="1" max="1" width="11.81640625" style="560" bestFit="1" customWidth="1"/>
    <col min="2" max="2" width="124.7265625" style="560" customWidth="1"/>
    <col min="3" max="3" width="21.54296875" style="560" customWidth="1"/>
    <col min="4" max="4" width="49.1796875" style="583" customWidth="1"/>
    <col min="5" max="16384" width="9.1796875" style="560"/>
  </cols>
  <sheetData>
    <row r="1" spans="1:4" ht="13.5">
      <c r="A1" s="559" t="s">
        <v>189</v>
      </c>
      <c r="B1" s="468">
        <f>Info!C2</f>
        <v>0</v>
      </c>
      <c r="D1" s="560"/>
    </row>
    <row r="2" spans="1:4">
      <c r="A2" s="561" t="s">
        <v>190</v>
      </c>
      <c r="B2" s="563">
        <f>'1. key ratios'!B2</f>
        <v>44469</v>
      </c>
      <c r="D2" s="560"/>
    </row>
    <row r="3" spans="1:4">
      <c r="A3" s="562" t="s">
        <v>740</v>
      </c>
      <c r="D3" s="560"/>
    </row>
    <row r="4" spans="1:4">
      <c r="A4" s="562"/>
      <c r="D4" s="560"/>
    </row>
    <row r="5" spans="1:4" ht="15" customHeight="1">
      <c r="A5" s="773" t="s">
        <v>741</v>
      </c>
      <c r="B5" s="774"/>
      <c r="C5" s="763" t="s">
        <v>742</v>
      </c>
      <c r="D5" s="777" t="s">
        <v>743</v>
      </c>
    </row>
    <row r="6" spans="1:4">
      <c r="A6" s="775"/>
      <c r="B6" s="776"/>
      <c r="C6" s="766"/>
      <c r="D6" s="777"/>
    </row>
    <row r="7" spans="1:4">
      <c r="A7" s="586">
        <v>1</v>
      </c>
      <c r="B7" s="567" t="s">
        <v>744</v>
      </c>
      <c r="C7" s="575"/>
      <c r="D7" s="597"/>
    </row>
    <row r="8" spans="1:4">
      <c r="A8" s="576">
        <v>2</v>
      </c>
      <c r="B8" s="576" t="s">
        <v>745</v>
      </c>
      <c r="C8" s="575"/>
      <c r="D8" s="597"/>
    </row>
    <row r="9" spans="1:4">
      <c r="A9" s="576">
        <v>3</v>
      </c>
      <c r="B9" s="598" t="s">
        <v>746</v>
      </c>
      <c r="C9" s="575"/>
      <c r="D9" s="597"/>
    </row>
    <row r="10" spans="1:4">
      <c r="A10" s="576">
        <v>4</v>
      </c>
      <c r="B10" s="576" t="s">
        <v>747</v>
      </c>
      <c r="C10" s="575">
        <f>SUM(C11:C18)</f>
        <v>0</v>
      </c>
      <c r="D10" s="597"/>
    </row>
    <row r="11" spans="1:4">
      <c r="A11" s="576">
        <v>5</v>
      </c>
      <c r="B11" s="599" t="s">
        <v>748</v>
      </c>
      <c r="C11" s="575"/>
      <c r="D11" s="597"/>
    </row>
    <row r="12" spans="1:4">
      <c r="A12" s="576">
        <v>6</v>
      </c>
      <c r="B12" s="599" t="s">
        <v>749</v>
      </c>
      <c r="C12" s="575"/>
      <c r="D12" s="597"/>
    </row>
    <row r="13" spans="1:4">
      <c r="A13" s="576">
        <v>7</v>
      </c>
      <c r="B13" s="599" t="s">
        <v>750</v>
      </c>
      <c r="C13" s="575"/>
      <c r="D13" s="597"/>
    </row>
    <row r="14" spans="1:4">
      <c r="A14" s="576">
        <v>8</v>
      </c>
      <c r="B14" s="599" t="s">
        <v>751</v>
      </c>
      <c r="C14" s="575"/>
      <c r="D14" s="576"/>
    </row>
    <row r="15" spans="1:4">
      <c r="A15" s="576">
        <v>9</v>
      </c>
      <c r="B15" s="599" t="s">
        <v>752</v>
      </c>
      <c r="C15" s="575"/>
      <c r="D15" s="576"/>
    </row>
    <row r="16" spans="1:4">
      <c r="A16" s="576">
        <v>10</v>
      </c>
      <c r="B16" s="599" t="s">
        <v>753</v>
      </c>
      <c r="C16" s="575"/>
      <c r="D16" s="597"/>
    </row>
    <row r="17" spans="1:4">
      <c r="A17" s="576">
        <v>11</v>
      </c>
      <c r="B17" s="599" t="s">
        <v>754</v>
      </c>
      <c r="C17" s="575"/>
      <c r="D17" s="576"/>
    </row>
    <row r="18" spans="1:4">
      <c r="A18" s="576">
        <v>12</v>
      </c>
      <c r="B18" s="599" t="s">
        <v>755</v>
      </c>
      <c r="C18" s="575"/>
      <c r="D18" s="597"/>
    </row>
    <row r="19" spans="1:4">
      <c r="A19" s="586">
        <v>13</v>
      </c>
      <c r="B19" s="600" t="s">
        <v>756</v>
      </c>
      <c r="C19" s="567">
        <f>C7+C8+C9-C10</f>
        <v>0</v>
      </c>
      <c r="D19" s="601"/>
    </row>
    <row r="22" spans="1:4">
      <c r="B22" s="559"/>
    </row>
    <row r="23" spans="1:4">
      <c r="B23" s="561"/>
    </row>
    <row r="24" spans="1:4">
      <c r="B24" s="562"/>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zoomScale="55" zoomScaleNormal="55" workbookViewId="0">
      <selection activeCell="B1" sqref="B1"/>
    </sheetView>
  </sheetViews>
  <sheetFormatPr defaultColWidth="9.1796875" defaultRowHeight="12"/>
  <cols>
    <col min="1" max="1" width="11.81640625" style="560" bestFit="1" customWidth="1"/>
    <col min="2" max="2" width="80.7265625" style="560" customWidth="1"/>
    <col min="3" max="3" width="15.54296875" style="560" customWidth="1"/>
    <col min="4" max="5" width="22.26953125" style="560" customWidth="1"/>
    <col min="6" max="6" width="23.453125" style="560" customWidth="1"/>
    <col min="7" max="14" width="22.26953125" style="560" customWidth="1"/>
    <col min="15" max="15" width="23.26953125" style="560" bestFit="1" customWidth="1"/>
    <col min="16" max="16" width="21.7265625" style="560" bestFit="1" customWidth="1"/>
    <col min="17" max="19" width="19" style="560" bestFit="1" customWidth="1"/>
    <col min="20" max="20" width="16.1796875" style="560" customWidth="1"/>
    <col min="21" max="21" width="10.453125" style="560" bestFit="1" customWidth="1"/>
    <col min="22" max="22" width="20" style="560" customWidth="1"/>
    <col min="23" max="16384" width="9.1796875" style="560"/>
  </cols>
  <sheetData>
    <row r="1" spans="1:22" ht="13.5">
      <c r="A1" s="559" t="s">
        <v>189</v>
      </c>
      <c r="B1" s="468">
        <f>Info!C2</f>
        <v>0</v>
      </c>
    </row>
    <row r="2" spans="1:22">
      <c r="A2" s="561" t="s">
        <v>190</v>
      </c>
      <c r="B2" s="563">
        <f>'1. key ratios'!B2</f>
        <v>44469</v>
      </c>
      <c r="C2" s="571"/>
    </row>
    <row r="3" spans="1:22">
      <c r="A3" s="562" t="s">
        <v>757</v>
      </c>
    </row>
    <row r="5" spans="1:22" ht="15" customHeight="1">
      <c r="A5" s="763" t="s">
        <v>758</v>
      </c>
      <c r="B5" s="765"/>
      <c r="C5" s="780" t="s">
        <v>759</v>
      </c>
      <c r="D5" s="781"/>
      <c r="E5" s="781"/>
      <c r="F5" s="781"/>
      <c r="G5" s="781"/>
      <c r="H5" s="781"/>
      <c r="I5" s="781"/>
      <c r="J5" s="781"/>
      <c r="K5" s="781"/>
      <c r="L5" s="781"/>
      <c r="M5" s="781"/>
      <c r="N5" s="781"/>
      <c r="O5" s="781"/>
      <c r="P5" s="781"/>
      <c r="Q5" s="781"/>
      <c r="R5" s="781"/>
      <c r="S5" s="781"/>
      <c r="T5" s="781"/>
      <c r="U5" s="782"/>
      <c r="V5" s="602"/>
    </row>
    <row r="6" spans="1:22">
      <c r="A6" s="778"/>
      <c r="B6" s="779"/>
      <c r="C6" s="783" t="s">
        <v>69</v>
      </c>
      <c r="D6" s="785" t="s">
        <v>760</v>
      </c>
      <c r="E6" s="785"/>
      <c r="F6" s="786"/>
      <c r="G6" s="787" t="s">
        <v>761</v>
      </c>
      <c r="H6" s="788"/>
      <c r="I6" s="788"/>
      <c r="J6" s="788"/>
      <c r="K6" s="789"/>
      <c r="L6" s="603"/>
      <c r="M6" s="790" t="s">
        <v>762</v>
      </c>
      <c r="N6" s="790"/>
      <c r="O6" s="770"/>
      <c r="P6" s="770"/>
      <c r="Q6" s="770"/>
      <c r="R6" s="770"/>
      <c r="S6" s="770"/>
      <c r="T6" s="770"/>
      <c r="U6" s="770"/>
      <c r="V6" s="604"/>
    </row>
    <row r="7" spans="1:22" ht="24">
      <c r="A7" s="766"/>
      <c r="B7" s="768"/>
      <c r="C7" s="784"/>
      <c r="D7" s="605"/>
      <c r="E7" s="573" t="s">
        <v>763</v>
      </c>
      <c r="F7" s="682" t="s">
        <v>764</v>
      </c>
      <c r="G7" s="571"/>
      <c r="H7" s="682" t="s">
        <v>763</v>
      </c>
      <c r="I7" s="573" t="s">
        <v>790</v>
      </c>
      <c r="J7" s="573" t="s">
        <v>765</v>
      </c>
      <c r="K7" s="682" t="s">
        <v>766</v>
      </c>
      <c r="L7" s="606"/>
      <c r="M7" s="625" t="s">
        <v>767</v>
      </c>
      <c r="N7" s="573" t="s">
        <v>765</v>
      </c>
      <c r="O7" s="573" t="s">
        <v>768</v>
      </c>
      <c r="P7" s="573" t="s">
        <v>769</v>
      </c>
      <c r="Q7" s="573" t="s">
        <v>770</v>
      </c>
      <c r="R7" s="573" t="s">
        <v>771</v>
      </c>
      <c r="S7" s="573" t="s">
        <v>772</v>
      </c>
      <c r="T7" s="607" t="s">
        <v>773</v>
      </c>
      <c r="U7" s="573" t="s">
        <v>774</v>
      </c>
      <c r="V7" s="602"/>
    </row>
    <row r="8" spans="1:22">
      <c r="A8" s="608">
        <v>1</v>
      </c>
      <c r="B8" s="567" t="s">
        <v>775</v>
      </c>
      <c r="C8" s="567"/>
      <c r="D8" s="575"/>
      <c r="E8" s="575"/>
      <c r="F8" s="575"/>
      <c r="G8" s="575"/>
      <c r="H8" s="575"/>
      <c r="I8" s="575"/>
      <c r="J8" s="575"/>
      <c r="K8" s="575"/>
      <c r="L8" s="575"/>
      <c r="M8" s="575"/>
      <c r="N8" s="575"/>
      <c r="O8" s="575"/>
      <c r="P8" s="575"/>
      <c r="Q8" s="575"/>
      <c r="R8" s="575"/>
      <c r="S8" s="575"/>
      <c r="T8" s="575"/>
      <c r="U8" s="575"/>
      <c r="V8" s="585"/>
    </row>
    <row r="9" spans="1:22">
      <c r="A9" s="575">
        <v>1.1000000000000001</v>
      </c>
      <c r="B9" s="609" t="s">
        <v>776</v>
      </c>
      <c r="C9" s="609"/>
      <c r="D9" s="575"/>
      <c r="E9" s="575"/>
      <c r="F9" s="575"/>
      <c r="G9" s="575"/>
      <c r="H9" s="575"/>
      <c r="I9" s="575"/>
      <c r="J9" s="575"/>
      <c r="K9" s="575"/>
      <c r="L9" s="575"/>
      <c r="M9" s="575"/>
      <c r="N9" s="575"/>
      <c r="O9" s="575"/>
      <c r="P9" s="575"/>
      <c r="Q9" s="575"/>
      <c r="R9" s="575"/>
      <c r="S9" s="575"/>
      <c r="T9" s="575"/>
      <c r="U9" s="575"/>
      <c r="V9" s="585"/>
    </row>
    <row r="10" spans="1:22">
      <c r="A10" s="575">
        <v>1.2</v>
      </c>
      <c r="B10" s="609" t="s">
        <v>777</v>
      </c>
      <c r="C10" s="609"/>
      <c r="D10" s="575"/>
      <c r="E10" s="575"/>
      <c r="F10" s="575"/>
      <c r="G10" s="575"/>
      <c r="H10" s="575"/>
      <c r="I10" s="575"/>
      <c r="J10" s="575"/>
      <c r="K10" s="575"/>
      <c r="L10" s="575"/>
      <c r="M10" s="575"/>
      <c r="N10" s="575"/>
      <c r="O10" s="575"/>
      <c r="P10" s="575"/>
      <c r="Q10" s="575"/>
      <c r="R10" s="575"/>
      <c r="S10" s="575"/>
      <c r="T10" s="575"/>
      <c r="U10" s="575"/>
      <c r="V10" s="585"/>
    </row>
    <row r="11" spans="1:22">
      <c r="A11" s="575">
        <v>1.3</v>
      </c>
      <c r="B11" s="609" t="s">
        <v>778</v>
      </c>
      <c r="C11" s="609"/>
      <c r="D11" s="575"/>
      <c r="E11" s="575"/>
      <c r="F11" s="575"/>
      <c r="G11" s="575"/>
      <c r="H11" s="575"/>
      <c r="I11" s="575"/>
      <c r="J11" s="575"/>
      <c r="K11" s="575"/>
      <c r="L11" s="575"/>
      <c r="M11" s="575"/>
      <c r="N11" s="575"/>
      <c r="O11" s="575"/>
      <c r="P11" s="575"/>
      <c r="Q11" s="575"/>
      <c r="R11" s="575"/>
      <c r="S11" s="575"/>
      <c r="T11" s="575"/>
      <c r="U11" s="575"/>
      <c r="V11" s="585"/>
    </row>
    <row r="12" spans="1:22">
      <c r="A12" s="575">
        <v>1.4</v>
      </c>
      <c r="B12" s="609" t="s">
        <v>779</v>
      </c>
      <c r="C12" s="609"/>
      <c r="D12" s="575"/>
      <c r="E12" s="575"/>
      <c r="F12" s="575"/>
      <c r="G12" s="575"/>
      <c r="H12" s="575"/>
      <c r="I12" s="575"/>
      <c r="J12" s="575"/>
      <c r="K12" s="575"/>
      <c r="L12" s="575"/>
      <c r="M12" s="575"/>
      <c r="N12" s="575"/>
      <c r="O12" s="575"/>
      <c r="P12" s="575"/>
      <c r="Q12" s="575"/>
      <c r="R12" s="575"/>
      <c r="S12" s="575"/>
      <c r="T12" s="575"/>
      <c r="U12" s="575"/>
      <c r="V12" s="585"/>
    </row>
    <row r="13" spans="1:22">
      <c r="A13" s="575">
        <v>1.5</v>
      </c>
      <c r="B13" s="609" t="s">
        <v>780</v>
      </c>
      <c r="C13" s="609"/>
      <c r="D13" s="575"/>
      <c r="E13" s="575"/>
      <c r="F13" s="575"/>
      <c r="G13" s="575"/>
      <c r="H13" s="575"/>
      <c r="I13" s="575"/>
      <c r="J13" s="575"/>
      <c r="K13" s="575"/>
      <c r="L13" s="575"/>
      <c r="M13" s="575"/>
      <c r="N13" s="575"/>
      <c r="O13" s="575"/>
      <c r="P13" s="575"/>
      <c r="Q13" s="575"/>
      <c r="R13" s="575"/>
      <c r="S13" s="575"/>
      <c r="T13" s="575"/>
      <c r="U13" s="575"/>
      <c r="V13" s="585"/>
    </row>
    <row r="14" spans="1:22">
      <c r="A14" s="575">
        <v>1.6</v>
      </c>
      <c r="B14" s="609" t="s">
        <v>781</v>
      </c>
      <c r="C14" s="609"/>
      <c r="D14" s="575"/>
      <c r="E14" s="575"/>
      <c r="F14" s="575"/>
      <c r="G14" s="575"/>
      <c r="H14" s="575"/>
      <c r="I14" s="575"/>
      <c r="J14" s="575"/>
      <c r="K14" s="575"/>
      <c r="L14" s="575"/>
      <c r="M14" s="575"/>
      <c r="N14" s="575"/>
      <c r="O14" s="575"/>
      <c r="P14" s="575"/>
      <c r="Q14" s="575"/>
      <c r="R14" s="575"/>
      <c r="S14" s="575"/>
      <c r="T14" s="575"/>
      <c r="U14" s="575"/>
      <c r="V14" s="585"/>
    </row>
    <row r="15" spans="1:22">
      <c r="A15" s="608">
        <v>2</v>
      </c>
      <c r="B15" s="586" t="s">
        <v>782</v>
      </c>
      <c r="C15" s="567"/>
      <c r="D15" s="575"/>
      <c r="E15" s="575"/>
      <c r="F15" s="575"/>
      <c r="G15" s="575"/>
      <c r="H15" s="575"/>
      <c r="I15" s="575"/>
      <c r="J15" s="575"/>
      <c r="K15" s="575"/>
      <c r="L15" s="575"/>
      <c r="M15" s="575"/>
      <c r="N15" s="575"/>
      <c r="O15" s="575"/>
      <c r="P15" s="575"/>
      <c r="Q15" s="575"/>
      <c r="R15" s="575"/>
      <c r="S15" s="575"/>
      <c r="T15" s="575"/>
      <c r="U15" s="575"/>
      <c r="V15" s="585"/>
    </row>
    <row r="16" spans="1:22">
      <c r="A16" s="575">
        <v>2.1</v>
      </c>
      <c r="B16" s="609" t="s">
        <v>776</v>
      </c>
      <c r="C16" s="609"/>
      <c r="D16" s="575"/>
      <c r="E16" s="575"/>
      <c r="F16" s="575"/>
      <c r="G16" s="575"/>
      <c r="H16" s="575"/>
      <c r="I16" s="575"/>
      <c r="J16" s="575"/>
      <c r="K16" s="575"/>
      <c r="L16" s="575"/>
      <c r="M16" s="575"/>
      <c r="N16" s="575"/>
      <c r="O16" s="575"/>
      <c r="P16" s="575"/>
      <c r="Q16" s="575"/>
      <c r="R16" s="575"/>
      <c r="S16" s="575"/>
      <c r="T16" s="575"/>
      <c r="U16" s="575"/>
      <c r="V16" s="585"/>
    </row>
    <row r="17" spans="1:22">
      <c r="A17" s="575">
        <v>2.2000000000000002</v>
      </c>
      <c r="B17" s="609" t="s">
        <v>777</v>
      </c>
      <c r="C17" s="609"/>
      <c r="D17" s="575"/>
      <c r="E17" s="575"/>
      <c r="F17" s="575"/>
      <c r="G17" s="575"/>
      <c r="H17" s="575"/>
      <c r="I17" s="575"/>
      <c r="J17" s="575"/>
      <c r="K17" s="575"/>
      <c r="L17" s="575"/>
      <c r="M17" s="575"/>
      <c r="N17" s="575"/>
      <c r="O17" s="575"/>
      <c r="P17" s="575"/>
      <c r="Q17" s="575"/>
      <c r="R17" s="575"/>
      <c r="S17" s="575"/>
      <c r="T17" s="575"/>
      <c r="U17" s="575"/>
      <c r="V17" s="585"/>
    </row>
    <row r="18" spans="1:22">
      <c r="A18" s="575">
        <v>2.2999999999999998</v>
      </c>
      <c r="B18" s="609" t="s">
        <v>778</v>
      </c>
      <c r="C18" s="609"/>
      <c r="D18" s="575"/>
      <c r="E18" s="575"/>
      <c r="F18" s="575"/>
      <c r="G18" s="575"/>
      <c r="H18" s="575"/>
      <c r="I18" s="575"/>
      <c r="J18" s="575"/>
      <c r="K18" s="575"/>
      <c r="L18" s="575"/>
      <c r="M18" s="575"/>
      <c r="N18" s="575"/>
      <c r="O18" s="575"/>
      <c r="P18" s="575"/>
      <c r="Q18" s="575"/>
      <c r="R18" s="575"/>
      <c r="S18" s="575"/>
      <c r="T18" s="575"/>
      <c r="U18" s="575"/>
      <c r="V18" s="585"/>
    </row>
    <row r="19" spans="1:22">
      <c r="A19" s="575">
        <v>2.4</v>
      </c>
      <c r="B19" s="609" t="s">
        <v>779</v>
      </c>
      <c r="C19" s="609"/>
      <c r="D19" s="575"/>
      <c r="E19" s="575"/>
      <c r="F19" s="575"/>
      <c r="G19" s="575"/>
      <c r="H19" s="575"/>
      <c r="I19" s="575"/>
      <c r="J19" s="575"/>
      <c r="K19" s="575"/>
      <c r="L19" s="575"/>
      <c r="M19" s="575"/>
      <c r="N19" s="575"/>
      <c r="O19" s="575"/>
      <c r="P19" s="575"/>
      <c r="Q19" s="575"/>
      <c r="R19" s="575"/>
      <c r="S19" s="575"/>
      <c r="T19" s="575"/>
      <c r="U19" s="575"/>
      <c r="V19" s="585"/>
    </row>
    <row r="20" spans="1:22">
      <c r="A20" s="575">
        <v>2.5</v>
      </c>
      <c r="B20" s="609" t="s">
        <v>780</v>
      </c>
      <c r="C20" s="609"/>
      <c r="D20" s="575"/>
      <c r="E20" s="575"/>
      <c r="F20" s="575"/>
      <c r="G20" s="575"/>
      <c r="H20" s="575"/>
      <c r="I20" s="575"/>
      <c r="J20" s="575"/>
      <c r="K20" s="575"/>
      <c r="L20" s="575"/>
      <c r="M20" s="575"/>
      <c r="N20" s="575"/>
      <c r="O20" s="575"/>
      <c r="P20" s="575"/>
      <c r="Q20" s="575"/>
      <c r="R20" s="575"/>
      <c r="S20" s="575"/>
      <c r="T20" s="575"/>
      <c r="U20" s="575"/>
      <c r="V20" s="585"/>
    </row>
    <row r="21" spans="1:22">
      <c r="A21" s="575">
        <v>2.6</v>
      </c>
      <c r="B21" s="609" t="s">
        <v>781</v>
      </c>
      <c r="C21" s="609"/>
      <c r="D21" s="575"/>
      <c r="E21" s="575"/>
      <c r="F21" s="575"/>
      <c r="G21" s="575"/>
      <c r="H21" s="575"/>
      <c r="I21" s="575"/>
      <c r="J21" s="575"/>
      <c r="K21" s="575"/>
      <c r="L21" s="575"/>
      <c r="M21" s="575"/>
      <c r="N21" s="575"/>
      <c r="O21" s="575"/>
      <c r="P21" s="575"/>
      <c r="Q21" s="575"/>
      <c r="R21" s="575"/>
      <c r="S21" s="575"/>
      <c r="T21" s="575"/>
      <c r="U21" s="575"/>
      <c r="V21" s="585"/>
    </row>
    <row r="22" spans="1:22">
      <c r="A22" s="608">
        <v>3</v>
      </c>
      <c r="B22" s="567" t="s">
        <v>783</v>
      </c>
      <c r="C22" s="567"/>
      <c r="D22" s="575"/>
      <c r="E22" s="610"/>
      <c r="F22" s="610"/>
      <c r="G22" s="575"/>
      <c r="H22" s="610"/>
      <c r="I22" s="610"/>
      <c r="J22" s="610"/>
      <c r="K22" s="610"/>
      <c r="L22" s="575"/>
      <c r="M22" s="610"/>
      <c r="N22" s="610"/>
      <c r="O22" s="610"/>
      <c r="P22" s="610"/>
      <c r="Q22" s="610"/>
      <c r="R22" s="610"/>
      <c r="S22" s="610"/>
      <c r="T22" s="610"/>
      <c r="U22" s="575"/>
      <c r="V22" s="585"/>
    </row>
    <row r="23" spans="1:22">
      <c r="A23" s="575">
        <v>3.1</v>
      </c>
      <c r="B23" s="609" t="s">
        <v>776</v>
      </c>
      <c r="C23" s="609"/>
      <c r="D23" s="575"/>
      <c r="E23" s="610"/>
      <c r="F23" s="610"/>
      <c r="G23" s="575"/>
      <c r="H23" s="610"/>
      <c r="I23" s="610"/>
      <c r="J23" s="610"/>
      <c r="K23" s="610"/>
      <c r="L23" s="575"/>
      <c r="M23" s="610"/>
      <c r="N23" s="610"/>
      <c r="O23" s="610"/>
      <c r="P23" s="610"/>
      <c r="Q23" s="610"/>
      <c r="R23" s="610"/>
      <c r="S23" s="610"/>
      <c r="T23" s="610"/>
      <c r="U23" s="575"/>
      <c r="V23" s="585"/>
    </row>
    <row r="24" spans="1:22">
      <c r="A24" s="575">
        <v>3.2</v>
      </c>
      <c r="B24" s="609" t="s">
        <v>777</v>
      </c>
      <c r="C24" s="609"/>
      <c r="D24" s="575"/>
      <c r="E24" s="610"/>
      <c r="F24" s="610"/>
      <c r="G24" s="575"/>
      <c r="H24" s="610"/>
      <c r="I24" s="610"/>
      <c r="J24" s="610"/>
      <c r="K24" s="610"/>
      <c r="L24" s="575"/>
      <c r="M24" s="610"/>
      <c r="N24" s="610"/>
      <c r="O24" s="610"/>
      <c r="P24" s="610"/>
      <c r="Q24" s="610"/>
      <c r="R24" s="610"/>
      <c r="S24" s="610"/>
      <c r="T24" s="610"/>
      <c r="U24" s="575"/>
      <c r="V24" s="585"/>
    </row>
    <row r="25" spans="1:22">
      <c r="A25" s="575">
        <v>3.3</v>
      </c>
      <c r="B25" s="609" t="s">
        <v>778</v>
      </c>
      <c r="C25" s="609"/>
      <c r="D25" s="575"/>
      <c r="E25" s="610"/>
      <c r="F25" s="610"/>
      <c r="G25" s="575"/>
      <c r="H25" s="610"/>
      <c r="I25" s="610"/>
      <c r="J25" s="610"/>
      <c r="K25" s="610"/>
      <c r="L25" s="575"/>
      <c r="M25" s="610"/>
      <c r="N25" s="610"/>
      <c r="O25" s="610"/>
      <c r="P25" s="610"/>
      <c r="Q25" s="610"/>
      <c r="R25" s="610"/>
      <c r="S25" s="610"/>
      <c r="T25" s="610"/>
      <c r="U25" s="575"/>
      <c r="V25" s="585"/>
    </row>
    <row r="26" spans="1:22">
      <c r="A26" s="575">
        <v>3.4</v>
      </c>
      <c r="B26" s="609" t="s">
        <v>779</v>
      </c>
      <c r="C26" s="609"/>
      <c r="D26" s="575"/>
      <c r="E26" s="610"/>
      <c r="F26" s="610"/>
      <c r="G26" s="575"/>
      <c r="H26" s="610"/>
      <c r="I26" s="610"/>
      <c r="J26" s="610"/>
      <c r="K26" s="610"/>
      <c r="L26" s="575"/>
      <c r="M26" s="610"/>
      <c r="N26" s="610"/>
      <c r="O26" s="610"/>
      <c r="P26" s="610"/>
      <c r="Q26" s="610"/>
      <c r="R26" s="610"/>
      <c r="S26" s="610"/>
      <c r="T26" s="610"/>
      <c r="U26" s="575"/>
      <c r="V26" s="585"/>
    </row>
    <row r="27" spans="1:22">
      <c r="A27" s="575">
        <v>3.5</v>
      </c>
      <c r="B27" s="609" t="s">
        <v>780</v>
      </c>
      <c r="C27" s="609"/>
      <c r="D27" s="575"/>
      <c r="E27" s="610"/>
      <c r="F27" s="610"/>
      <c r="G27" s="575"/>
      <c r="H27" s="610"/>
      <c r="I27" s="610"/>
      <c r="J27" s="610"/>
      <c r="K27" s="610"/>
      <c r="L27" s="575"/>
      <c r="M27" s="610"/>
      <c r="N27" s="610"/>
      <c r="O27" s="610"/>
      <c r="P27" s="610"/>
      <c r="Q27" s="610"/>
      <c r="R27" s="610"/>
      <c r="S27" s="610"/>
      <c r="T27" s="610"/>
      <c r="U27" s="575"/>
      <c r="V27" s="585"/>
    </row>
    <row r="28" spans="1:22">
      <c r="A28" s="575">
        <v>3.6</v>
      </c>
      <c r="B28" s="609" t="s">
        <v>781</v>
      </c>
      <c r="C28" s="609"/>
      <c r="D28" s="575"/>
      <c r="E28" s="610"/>
      <c r="F28" s="610"/>
      <c r="G28" s="575"/>
      <c r="H28" s="610"/>
      <c r="I28" s="610"/>
      <c r="J28" s="610"/>
      <c r="K28" s="610"/>
      <c r="L28" s="575"/>
      <c r="M28" s="610"/>
      <c r="N28" s="610"/>
      <c r="O28" s="610"/>
      <c r="P28" s="610"/>
      <c r="Q28" s="610"/>
      <c r="R28" s="610"/>
      <c r="S28" s="610"/>
      <c r="T28" s="610"/>
      <c r="U28" s="575"/>
      <c r="V28" s="585"/>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zoomScale="55" zoomScaleNormal="55" workbookViewId="0">
      <selection activeCell="B1" sqref="B1"/>
    </sheetView>
  </sheetViews>
  <sheetFormatPr defaultColWidth="9.1796875" defaultRowHeight="12"/>
  <cols>
    <col min="1" max="1" width="11.81640625" style="560" bestFit="1" customWidth="1"/>
    <col min="2" max="2" width="90.26953125" style="560" bestFit="1" customWidth="1"/>
    <col min="3" max="3" width="20.1796875" style="560" customWidth="1"/>
    <col min="4" max="4" width="22.26953125" style="560" customWidth="1"/>
    <col min="5" max="5" width="17.08984375" style="560" customWidth="1"/>
    <col min="6" max="7" width="22.26953125" style="560" customWidth="1"/>
    <col min="8" max="8" width="17.08984375" style="560" customWidth="1"/>
    <col min="9" max="14" width="22.26953125" style="560" customWidth="1"/>
    <col min="15" max="15" width="23.26953125" style="560" bestFit="1" customWidth="1"/>
    <col min="16" max="16" width="21.7265625" style="560" bestFit="1" customWidth="1"/>
    <col min="17" max="19" width="19" style="560" bestFit="1" customWidth="1"/>
    <col min="20" max="20" width="15.36328125" style="560" customWidth="1"/>
    <col min="21" max="21" width="20" style="560" customWidth="1"/>
    <col min="22" max="16384" width="9.1796875" style="560"/>
  </cols>
  <sheetData>
    <row r="1" spans="1:21" ht="13.5">
      <c r="A1" s="559" t="s">
        <v>189</v>
      </c>
      <c r="B1" s="468">
        <f>Info!C2</f>
        <v>0</v>
      </c>
    </row>
    <row r="2" spans="1:21">
      <c r="A2" s="561" t="s">
        <v>190</v>
      </c>
      <c r="B2" s="563">
        <f>'1. key ratios'!B2</f>
        <v>44469</v>
      </c>
    </row>
    <row r="3" spans="1:21">
      <c r="A3" s="562" t="s">
        <v>784</v>
      </c>
      <c r="C3" s="563"/>
    </row>
    <row r="4" spans="1:21">
      <c r="A4" s="562"/>
      <c r="B4" s="563"/>
      <c r="C4" s="563"/>
    </row>
    <row r="5" spans="1:21" s="583" customFormat="1" ht="13.5" customHeight="1">
      <c r="A5" s="791" t="s">
        <v>785</v>
      </c>
      <c r="B5" s="792"/>
      <c r="C5" s="797" t="s">
        <v>786</v>
      </c>
      <c r="D5" s="798"/>
      <c r="E5" s="798"/>
      <c r="F5" s="798"/>
      <c r="G5" s="798"/>
      <c r="H5" s="798"/>
      <c r="I5" s="798"/>
      <c r="J5" s="798"/>
      <c r="K5" s="798"/>
      <c r="L5" s="798"/>
      <c r="M5" s="798"/>
      <c r="N5" s="798"/>
      <c r="O5" s="798"/>
      <c r="P5" s="798"/>
      <c r="Q5" s="798"/>
      <c r="R5" s="798"/>
      <c r="S5" s="798"/>
      <c r="T5" s="799"/>
      <c r="U5" s="683"/>
    </row>
    <row r="6" spans="1:21" s="583" customFormat="1">
      <c r="A6" s="793"/>
      <c r="B6" s="794"/>
      <c r="C6" s="777" t="s">
        <v>69</v>
      </c>
      <c r="D6" s="797" t="s">
        <v>787</v>
      </c>
      <c r="E6" s="798"/>
      <c r="F6" s="799"/>
      <c r="G6" s="797" t="s">
        <v>788</v>
      </c>
      <c r="H6" s="798"/>
      <c r="I6" s="798"/>
      <c r="J6" s="798"/>
      <c r="K6" s="799"/>
      <c r="L6" s="800" t="s">
        <v>789</v>
      </c>
      <c r="M6" s="801"/>
      <c r="N6" s="801"/>
      <c r="O6" s="801"/>
      <c r="P6" s="801"/>
      <c r="Q6" s="801"/>
      <c r="R6" s="801"/>
      <c r="S6" s="801"/>
      <c r="T6" s="802"/>
      <c r="U6" s="678"/>
    </row>
    <row r="7" spans="1:21" s="583" customFormat="1" ht="24">
      <c r="A7" s="795"/>
      <c r="B7" s="796"/>
      <c r="C7" s="777"/>
      <c r="E7" s="625" t="s">
        <v>763</v>
      </c>
      <c r="F7" s="682" t="s">
        <v>764</v>
      </c>
      <c r="H7" s="625" t="s">
        <v>763</v>
      </c>
      <c r="I7" s="682" t="s">
        <v>790</v>
      </c>
      <c r="J7" s="682" t="s">
        <v>765</v>
      </c>
      <c r="K7" s="682" t="s">
        <v>766</v>
      </c>
      <c r="L7" s="684"/>
      <c r="M7" s="625" t="s">
        <v>767</v>
      </c>
      <c r="N7" s="682" t="s">
        <v>765</v>
      </c>
      <c r="O7" s="682" t="s">
        <v>768</v>
      </c>
      <c r="P7" s="682" t="s">
        <v>769</v>
      </c>
      <c r="Q7" s="682" t="s">
        <v>770</v>
      </c>
      <c r="R7" s="682" t="s">
        <v>771</v>
      </c>
      <c r="S7" s="682" t="s">
        <v>772</v>
      </c>
      <c r="T7" s="685" t="s">
        <v>773</v>
      </c>
      <c r="U7" s="683"/>
    </row>
    <row r="8" spans="1:21">
      <c r="A8" s="611">
        <v>1</v>
      </c>
      <c r="B8" s="600" t="s">
        <v>775</v>
      </c>
      <c r="C8" s="600"/>
      <c r="D8" s="575"/>
      <c r="E8" s="575"/>
      <c r="F8" s="575"/>
      <c r="G8" s="575"/>
      <c r="H8" s="575"/>
      <c r="I8" s="575"/>
      <c r="J8" s="575"/>
      <c r="K8" s="575"/>
      <c r="L8" s="575"/>
      <c r="M8" s="575"/>
      <c r="N8" s="575"/>
      <c r="O8" s="575"/>
      <c r="P8" s="575"/>
      <c r="Q8" s="575"/>
      <c r="R8" s="575"/>
      <c r="S8" s="575"/>
      <c r="T8" s="575"/>
      <c r="U8" s="585"/>
    </row>
    <row r="9" spans="1:21">
      <c r="A9" s="609">
        <v>1.1000000000000001</v>
      </c>
      <c r="B9" s="609" t="s">
        <v>791</v>
      </c>
      <c r="C9" s="609"/>
      <c r="D9" s="575"/>
      <c r="E9" s="575"/>
      <c r="F9" s="575"/>
      <c r="G9" s="575"/>
      <c r="H9" s="575"/>
      <c r="I9" s="575"/>
      <c r="J9" s="575"/>
      <c r="K9" s="575"/>
      <c r="L9" s="575"/>
      <c r="M9" s="575"/>
      <c r="N9" s="575"/>
      <c r="O9" s="575"/>
      <c r="P9" s="575"/>
      <c r="Q9" s="575"/>
      <c r="R9" s="575"/>
      <c r="S9" s="575"/>
      <c r="T9" s="575"/>
      <c r="U9" s="585"/>
    </row>
    <row r="10" spans="1:21">
      <c r="A10" s="612" t="s">
        <v>253</v>
      </c>
      <c r="B10" s="612" t="s">
        <v>792</v>
      </c>
      <c r="C10" s="612"/>
      <c r="D10" s="575"/>
      <c r="E10" s="575"/>
      <c r="F10" s="575"/>
      <c r="G10" s="575"/>
      <c r="H10" s="575"/>
      <c r="I10" s="575"/>
      <c r="J10" s="575"/>
      <c r="K10" s="575"/>
      <c r="L10" s="575"/>
      <c r="M10" s="575"/>
      <c r="N10" s="575"/>
      <c r="O10" s="575"/>
      <c r="P10" s="575"/>
      <c r="Q10" s="575"/>
      <c r="R10" s="575"/>
      <c r="S10" s="575"/>
      <c r="T10" s="575"/>
      <c r="U10" s="585"/>
    </row>
    <row r="11" spans="1:21">
      <c r="A11" s="613" t="s">
        <v>793</v>
      </c>
      <c r="B11" s="614" t="s">
        <v>794</v>
      </c>
      <c r="C11" s="614"/>
      <c r="D11" s="575"/>
      <c r="E11" s="575"/>
      <c r="F11" s="575"/>
      <c r="G11" s="575"/>
      <c r="H11" s="575"/>
      <c r="I11" s="575"/>
      <c r="J11" s="575"/>
      <c r="K11" s="575"/>
      <c r="L11" s="575"/>
      <c r="M11" s="575"/>
      <c r="N11" s="575"/>
      <c r="O11" s="575"/>
      <c r="P11" s="575"/>
      <c r="Q11" s="575"/>
      <c r="R11" s="575"/>
      <c r="S11" s="575"/>
      <c r="T11" s="575"/>
      <c r="U11" s="585"/>
    </row>
    <row r="12" spans="1:21">
      <c r="A12" s="613" t="s">
        <v>795</v>
      </c>
      <c r="B12" s="614" t="s">
        <v>796</v>
      </c>
      <c r="C12" s="614"/>
      <c r="D12" s="575"/>
      <c r="E12" s="575"/>
      <c r="F12" s="575"/>
      <c r="G12" s="575"/>
      <c r="H12" s="575"/>
      <c r="I12" s="575"/>
      <c r="J12" s="575"/>
      <c r="K12" s="575"/>
      <c r="L12" s="575"/>
      <c r="M12" s="575"/>
      <c r="N12" s="575"/>
      <c r="O12" s="575"/>
      <c r="P12" s="575"/>
      <c r="Q12" s="575"/>
      <c r="R12" s="575"/>
      <c r="S12" s="575"/>
      <c r="T12" s="575"/>
      <c r="U12" s="585"/>
    </row>
    <row r="13" spans="1:21">
      <c r="A13" s="613" t="s">
        <v>797</v>
      </c>
      <c r="B13" s="614" t="s">
        <v>798</v>
      </c>
      <c r="C13" s="614"/>
      <c r="D13" s="575"/>
      <c r="E13" s="575"/>
      <c r="F13" s="575"/>
      <c r="G13" s="575"/>
      <c r="H13" s="575"/>
      <c r="I13" s="575"/>
      <c r="J13" s="575"/>
      <c r="K13" s="575"/>
      <c r="L13" s="575"/>
      <c r="M13" s="575"/>
      <c r="N13" s="575"/>
      <c r="O13" s="575"/>
      <c r="P13" s="575"/>
      <c r="Q13" s="575"/>
      <c r="R13" s="575"/>
      <c r="S13" s="575"/>
      <c r="T13" s="575"/>
      <c r="U13" s="585"/>
    </row>
    <row r="14" spans="1:21">
      <c r="A14" s="613" t="s">
        <v>799</v>
      </c>
      <c r="B14" s="614" t="s">
        <v>800</v>
      </c>
      <c r="C14" s="614"/>
      <c r="D14" s="575"/>
      <c r="E14" s="575"/>
      <c r="F14" s="575"/>
      <c r="G14" s="575"/>
      <c r="H14" s="575"/>
      <c r="I14" s="575"/>
      <c r="J14" s="575"/>
      <c r="K14" s="575"/>
      <c r="L14" s="575"/>
      <c r="M14" s="575"/>
      <c r="N14" s="575"/>
      <c r="O14" s="575"/>
      <c r="P14" s="575"/>
      <c r="Q14" s="575"/>
      <c r="R14" s="575"/>
      <c r="S14" s="575"/>
      <c r="T14" s="575"/>
      <c r="U14" s="585"/>
    </row>
    <row r="15" spans="1:21">
      <c r="A15" s="615">
        <v>1.2</v>
      </c>
      <c r="B15" s="616" t="s">
        <v>801</v>
      </c>
      <c r="C15" s="616"/>
      <c r="D15" s="575"/>
      <c r="E15" s="575"/>
      <c r="F15" s="575"/>
      <c r="G15" s="575"/>
      <c r="H15" s="575"/>
      <c r="I15" s="575"/>
      <c r="J15" s="575"/>
      <c r="K15" s="575"/>
      <c r="L15" s="575"/>
      <c r="M15" s="575"/>
      <c r="N15" s="575"/>
      <c r="O15" s="575"/>
      <c r="P15" s="575"/>
      <c r="Q15" s="575"/>
      <c r="R15" s="575"/>
      <c r="S15" s="575"/>
      <c r="T15" s="575"/>
      <c r="U15" s="585"/>
    </row>
    <row r="16" spans="1:21">
      <c r="A16" s="617">
        <v>1.3</v>
      </c>
      <c r="B16" s="616" t="s">
        <v>802</v>
      </c>
      <c r="C16" s="618"/>
      <c r="D16" s="618"/>
      <c r="E16" s="618"/>
      <c r="F16" s="618"/>
      <c r="G16" s="618"/>
      <c r="H16" s="618"/>
      <c r="I16" s="618"/>
      <c r="J16" s="618"/>
      <c r="K16" s="618"/>
      <c r="L16" s="618"/>
      <c r="M16" s="618"/>
      <c r="N16" s="618"/>
      <c r="O16" s="618"/>
      <c r="P16" s="618"/>
      <c r="Q16" s="618"/>
      <c r="R16" s="618"/>
      <c r="S16" s="618"/>
      <c r="T16" s="618"/>
      <c r="U16" s="585"/>
    </row>
    <row r="17" spans="1:21" s="583" customFormat="1" ht="24">
      <c r="A17" s="619" t="s">
        <v>803</v>
      </c>
      <c r="B17" s="620" t="s">
        <v>804</v>
      </c>
      <c r="C17" s="620"/>
      <c r="D17" s="576"/>
      <c r="E17" s="576"/>
      <c r="F17" s="576"/>
      <c r="G17" s="576"/>
      <c r="H17" s="576"/>
      <c r="I17" s="576"/>
      <c r="J17" s="576"/>
      <c r="K17" s="576"/>
      <c r="L17" s="576"/>
      <c r="M17" s="576"/>
      <c r="N17" s="576"/>
      <c r="O17" s="576"/>
      <c r="P17" s="576"/>
      <c r="Q17" s="576"/>
      <c r="R17" s="576"/>
      <c r="S17" s="576"/>
      <c r="T17" s="576"/>
      <c r="U17" s="589"/>
    </row>
    <row r="18" spans="1:21" s="583" customFormat="1" ht="24">
      <c r="A18" s="621" t="s">
        <v>805</v>
      </c>
      <c r="B18" s="621" t="s">
        <v>806</v>
      </c>
      <c r="C18" s="621"/>
      <c r="D18" s="576"/>
      <c r="E18" s="576"/>
      <c r="F18" s="576"/>
      <c r="G18" s="576"/>
      <c r="H18" s="576"/>
      <c r="I18" s="576"/>
      <c r="J18" s="576"/>
      <c r="K18" s="576"/>
      <c r="L18" s="576"/>
      <c r="M18" s="576"/>
      <c r="N18" s="576"/>
      <c r="O18" s="576"/>
      <c r="P18" s="576"/>
      <c r="Q18" s="576"/>
      <c r="R18" s="576"/>
      <c r="S18" s="576"/>
      <c r="T18" s="576"/>
      <c r="U18" s="589"/>
    </row>
    <row r="19" spans="1:21" s="583" customFormat="1">
      <c r="A19" s="619" t="s">
        <v>807</v>
      </c>
      <c r="B19" s="622" t="s">
        <v>808</v>
      </c>
      <c r="C19" s="622"/>
      <c r="D19" s="576"/>
      <c r="E19" s="576"/>
      <c r="F19" s="576"/>
      <c r="G19" s="576"/>
      <c r="H19" s="576"/>
      <c r="I19" s="576"/>
      <c r="J19" s="576"/>
      <c r="K19" s="576"/>
      <c r="L19" s="576"/>
      <c r="M19" s="576"/>
      <c r="N19" s="576"/>
      <c r="O19" s="576"/>
      <c r="P19" s="576"/>
      <c r="Q19" s="576"/>
      <c r="R19" s="576"/>
      <c r="S19" s="576"/>
      <c r="T19" s="576"/>
      <c r="U19" s="589"/>
    </row>
    <row r="20" spans="1:21" s="583" customFormat="1">
      <c r="A20" s="621" t="s">
        <v>809</v>
      </c>
      <c r="B20" s="621" t="s">
        <v>810</v>
      </c>
      <c r="C20" s="621"/>
      <c r="D20" s="576"/>
      <c r="E20" s="576"/>
      <c r="F20" s="576"/>
      <c r="G20" s="576"/>
      <c r="H20" s="576"/>
      <c r="I20" s="576"/>
      <c r="J20" s="576"/>
      <c r="K20" s="576"/>
      <c r="L20" s="576"/>
      <c r="M20" s="576"/>
      <c r="N20" s="576"/>
      <c r="O20" s="576"/>
      <c r="P20" s="576"/>
      <c r="Q20" s="576"/>
      <c r="R20" s="576"/>
      <c r="S20" s="576"/>
      <c r="T20" s="576"/>
      <c r="U20" s="589"/>
    </row>
    <row r="21" spans="1:21" s="583" customFormat="1">
      <c r="A21" s="623">
        <v>1.4</v>
      </c>
      <c r="B21" s="665" t="s">
        <v>942</v>
      </c>
      <c r="C21" s="665"/>
      <c r="D21" s="576"/>
      <c r="E21" s="576"/>
      <c r="F21" s="576"/>
      <c r="G21" s="576"/>
      <c r="H21" s="576"/>
      <c r="I21" s="576"/>
      <c r="J21" s="576"/>
      <c r="K21" s="576"/>
      <c r="L21" s="576"/>
      <c r="M21" s="576"/>
      <c r="N21" s="576"/>
      <c r="O21" s="576"/>
      <c r="P21" s="576"/>
      <c r="Q21" s="576"/>
      <c r="R21" s="576"/>
      <c r="S21" s="576"/>
      <c r="T21" s="576"/>
      <c r="U21" s="589"/>
    </row>
    <row r="22" spans="1:21" s="583" customFormat="1">
      <c r="A22" s="623">
        <v>1.5</v>
      </c>
      <c r="B22" s="665" t="s">
        <v>943</v>
      </c>
      <c r="C22" s="665"/>
      <c r="D22" s="576"/>
      <c r="E22" s="576"/>
      <c r="F22" s="576"/>
      <c r="G22" s="576"/>
      <c r="H22" s="576"/>
      <c r="I22" s="576"/>
      <c r="J22" s="576"/>
      <c r="K22" s="576"/>
      <c r="L22" s="576"/>
      <c r="M22" s="576"/>
      <c r="N22" s="576"/>
      <c r="O22" s="576"/>
      <c r="P22" s="576"/>
      <c r="Q22" s="576"/>
      <c r="R22" s="576"/>
      <c r="S22" s="576"/>
      <c r="T22" s="576"/>
      <c r="U22" s="589"/>
    </row>
  </sheetData>
  <mergeCells count="6">
    <mergeCell ref="A5:B7"/>
    <mergeCell ref="D6:F6"/>
    <mergeCell ref="G6:K6"/>
    <mergeCell ref="L6:T6"/>
    <mergeCell ref="C6:C7"/>
    <mergeCell ref="C5:T5"/>
  </mergeCells>
  <conditionalFormatting sqref="A5">
    <cfRule type="duplicateValues" dxfId="12" priority="1"/>
    <cfRule type="duplicateValues" dxfId="11" priority="2"/>
  </conditionalFormatting>
  <conditionalFormatting sqref="A5">
    <cfRule type="duplicateValues" dxfId="10"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zoomScale="55" zoomScaleNormal="55" workbookViewId="0">
      <selection activeCell="J47" sqref="J47"/>
    </sheetView>
  </sheetViews>
  <sheetFormatPr defaultColWidth="9.1796875" defaultRowHeight="12"/>
  <cols>
    <col min="1" max="1" width="11.81640625" style="560" bestFit="1" customWidth="1"/>
    <col min="2" max="2" width="93.453125" style="560" customWidth="1"/>
    <col min="3" max="3" width="14.6328125" style="560" customWidth="1"/>
    <col min="4" max="4" width="14.7265625" style="560" bestFit="1" customWidth="1"/>
    <col min="5" max="5" width="13.7265625" style="560" bestFit="1" customWidth="1"/>
    <col min="6" max="6" width="17.81640625" style="629" bestFit="1" customWidth="1"/>
    <col min="7" max="7" width="7.1796875" style="629" bestFit="1" customWidth="1"/>
    <col min="8" max="8" width="8.26953125" style="560" bestFit="1" customWidth="1"/>
    <col min="9" max="9" width="8.26953125" style="560" customWidth="1"/>
    <col min="10" max="10" width="14.7265625" style="629" bestFit="1" customWidth="1"/>
    <col min="11" max="11" width="13.7265625" style="629" bestFit="1" customWidth="1"/>
    <col min="12" max="12" width="17.81640625" style="629" bestFit="1" customWidth="1"/>
    <col min="13" max="13" width="7.1796875" style="629" bestFit="1" customWidth="1"/>
    <col min="14" max="14" width="8.26953125" style="629" bestFit="1" customWidth="1"/>
    <col min="15" max="15" width="18.81640625" style="560" bestFit="1" customWidth="1"/>
    <col min="16" max="16384" width="9.1796875" style="560"/>
  </cols>
  <sheetData>
    <row r="1" spans="1:15" ht="13.5">
      <c r="A1" s="559" t="s">
        <v>189</v>
      </c>
      <c r="B1" s="468">
        <f>Info!C2</f>
        <v>0</v>
      </c>
      <c r="F1" s="560"/>
      <c r="G1" s="560"/>
      <c r="J1" s="560"/>
      <c r="K1" s="560"/>
      <c r="L1" s="560"/>
      <c r="M1" s="560"/>
      <c r="N1" s="560"/>
    </row>
    <row r="2" spans="1:15">
      <c r="A2" s="561" t="s">
        <v>190</v>
      </c>
      <c r="B2" s="563">
        <f>'1. key ratios'!B2</f>
        <v>44469</v>
      </c>
      <c r="F2" s="560"/>
      <c r="G2" s="560"/>
      <c r="J2" s="560"/>
      <c r="K2" s="560"/>
      <c r="L2" s="560"/>
      <c r="M2" s="560"/>
      <c r="N2" s="560"/>
    </row>
    <row r="3" spans="1:15">
      <c r="A3" s="562" t="s">
        <v>813</v>
      </c>
      <c r="F3" s="560"/>
      <c r="G3" s="560"/>
      <c r="J3" s="560"/>
      <c r="K3" s="560"/>
      <c r="L3" s="560"/>
      <c r="M3" s="560"/>
      <c r="N3" s="560"/>
    </row>
    <row r="4" spans="1:15">
      <c r="F4" s="560"/>
      <c r="G4" s="560"/>
      <c r="J4" s="560"/>
      <c r="K4" s="560"/>
      <c r="L4" s="560"/>
      <c r="M4" s="560"/>
      <c r="N4" s="560"/>
    </row>
    <row r="5" spans="1:15" ht="37.5" customHeight="1">
      <c r="A5" s="757" t="s">
        <v>814</v>
      </c>
      <c r="B5" s="758"/>
      <c r="C5" s="803" t="s">
        <v>815</v>
      </c>
      <c r="D5" s="804"/>
      <c r="E5" s="804"/>
      <c r="F5" s="804"/>
      <c r="G5" s="804"/>
      <c r="H5" s="805"/>
      <c r="I5" s="806" t="s">
        <v>816</v>
      </c>
      <c r="J5" s="807"/>
      <c r="K5" s="807"/>
      <c r="L5" s="807"/>
      <c r="M5" s="807"/>
      <c r="N5" s="808"/>
      <c r="O5" s="809" t="s">
        <v>686</v>
      </c>
    </row>
    <row r="6" spans="1:15" ht="39.5" customHeight="1">
      <c r="A6" s="761"/>
      <c r="B6" s="762"/>
      <c r="C6" s="624"/>
      <c r="D6" s="625" t="s">
        <v>817</v>
      </c>
      <c r="E6" s="625" t="s">
        <v>818</v>
      </c>
      <c r="F6" s="625" t="s">
        <v>819</v>
      </c>
      <c r="G6" s="625" t="s">
        <v>820</v>
      </c>
      <c r="H6" s="625" t="s">
        <v>821</v>
      </c>
      <c r="I6" s="626"/>
      <c r="J6" s="625" t="s">
        <v>817</v>
      </c>
      <c r="K6" s="625" t="s">
        <v>818</v>
      </c>
      <c r="L6" s="625" t="s">
        <v>819</v>
      </c>
      <c r="M6" s="625" t="s">
        <v>820</v>
      </c>
      <c r="N6" s="625" t="s">
        <v>821</v>
      </c>
      <c r="O6" s="810"/>
    </row>
    <row r="7" spans="1:15">
      <c r="A7" s="575">
        <v>1</v>
      </c>
      <c r="B7" s="584" t="s">
        <v>696</v>
      </c>
      <c r="C7" s="584"/>
      <c r="D7" s="575"/>
      <c r="E7" s="575"/>
      <c r="F7" s="627"/>
      <c r="G7" s="627"/>
      <c r="H7" s="575"/>
      <c r="I7" s="575"/>
      <c r="J7" s="627"/>
      <c r="K7" s="627"/>
      <c r="L7" s="627"/>
      <c r="M7" s="627"/>
      <c r="N7" s="627"/>
      <c r="O7" s="575"/>
    </row>
    <row r="8" spans="1:15">
      <c r="A8" s="575">
        <v>2</v>
      </c>
      <c r="B8" s="584" t="s">
        <v>697</v>
      </c>
      <c r="C8" s="584"/>
      <c r="D8" s="575"/>
      <c r="E8" s="575"/>
      <c r="F8" s="573"/>
      <c r="G8" s="573"/>
      <c r="H8" s="575"/>
      <c r="I8" s="575"/>
      <c r="J8" s="573"/>
      <c r="K8" s="573"/>
      <c r="L8" s="573"/>
      <c r="M8" s="573"/>
      <c r="N8" s="573"/>
      <c r="O8" s="575"/>
    </row>
    <row r="9" spans="1:15">
      <c r="A9" s="575">
        <v>3</v>
      </c>
      <c r="B9" s="584" t="s">
        <v>698</v>
      </c>
      <c r="C9" s="584"/>
      <c r="D9" s="575"/>
      <c r="E9" s="575"/>
      <c r="F9" s="572"/>
      <c r="G9" s="572"/>
      <c r="H9" s="575"/>
      <c r="I9" s="575"/>
      <c r="J9" s="572"/>
      <c r="K9" s="572"/>
      <c r="L9" s="572"/>
      <c r="M9" s="572"/>
      <c r="N9" s="572"/>
      <c r="O9" s="575"/>
    </row>
    <row r="10" spans="1:15">
      <c r="A10" s="575">
        <v>4</v>
      </c>
      <c r="B10" s="584" t="s">
        <v>699</v>
      </c>
      <c r="C10" s="584"/>
      <c r="D10" s="575"/>
      <c r="E10" s="575"/>
      <c r="F10" s="572"/>
      <c r="G10" s="572"/>
      <c r="H10" s="575"/>
      <c r="I10" s="575"/>
      <c r="J10" s="572"/>
      <c r="K10" s="572"/>
      <c r="L10" s="572"/>
      <c r="M10" s="572"/>
      <c r="N10" s="572"/>
      <c r="O10" s="575"/>
    </row>
    <row r="11" spans="1:15">
      <c r="A11" s="575">
        <v>5</v>
      </c>
      <c r="B11" s="584" t="s">
        <v>700</v>
      </c>
      <c r="C11" s="584"/>
      <c r="D11" s="575"/>
      <c r="E11" s="575"/>
      <c r="F11" s="572"/>
      <c r="G11" s="572"/>
      <c r="H11" s="575"/>
      <c r="I11" s="575"/>
      <c r="J11" s="572"/>
      <c r="K11" s="572"/>
      <c r="L11" s="572"/>
      <c r="M11" s="572"/>
      <c r="N11" s="572"/>
      <c r="O11" s="575"/>
    </row>
    <row r="12" spans="1:15">
      <c r="A12" s="575">
        <v>6</v>
      </c>
      <c r="B12" s="584" t="s">
        <v>701</v>
      </c>
      <c r="C12" s="584"/>
      <c r="D12" s="575"/>
      <c r="E12" s="575"/>
      <c r="F12" s="572"/>
      <c r="G12" s="572"/>
      <c r="H12" s="575"/>
      <c r="I12" s="575"/>
      <c r="J12" s="572"/>
      <c r="K12" s="572"/>
      <c r="L12" s="572"/>
      <c r="M12" s="572"/>
      <c r="N12" s="572"/>
      <c r="O12" s="575"/>
    </row>
    <row r="13" spans="1:15">
      <c r="A13" s="575">
        <v>7</v>
      </c>
      <c r="B13" s="584" t="s">
        <v>702</v>
      </c>
      <c r="C13" s="584"/>
      <c r="D13" s="575"/>
      <c r="E13" s="575"/>
      <c r="F13" s="572"/>
      <c r="G13" s="572"/>
      <c r="H13" s="575"/>
      <c r="I13" s="575"/>
      <c r="J13" s="572"/>
      <c r="K13" s="572"/>
      <c r="L13" s="572"/>
      <c r="M13" s="572"/>
      <c r="N13" s="572"/>
      <c r="O13" s="575"/>
    </row>
    <row r="14" spans="1:15">
      <c r="A14" s="575">
        <v>8</v>
      </c>
      <c r="B14" s="584" t="s">
        <v>703</v>
      </c>
      <c r="C14" s="584"/>
      <c r="D14" s="575"/>
      <c r="E14" s="575"/>
      <c r="F14" s="572"/>
      <c r="G14" s="572"/>
      <c r="H14" s="575"/>
      <c r="I14" s="575"/>
      <c r="J14" s="572"/>
      <c r="K14" s="572"/>
      <c r="L14" s="572"/>
      <c r="M14" s="572"/>
      <c r="N14" s="572"/>
      <c r="O14" s="575"/>
    </row>
    <row r="15" spans="1:15">
      <c r="A15" s="575">
        <v>9</v>
      </c>
      <c r="B15" s="584" t="s">
        <v>704</v>
      </c>
      <c r="C15" s="584"/>
      <c r="D15" s="575"/>
      <c r="E15" s="575"/>
      <c r="F15" s="572"/>
      <c r="G15" s="572"/>
      <c r="H15" s="575"/>
      <c r="I15" s="575"/>
      <c r="J15" s="572"/>
      <c r="K15" s="572"/>
      <c r="L15" s="572"/>
      <c r="M15" s="572"/>
      <c r="N15" s="572"/>
      <c r="O15" s="575"/>
    </row>
    <row r="16" spans="1:15">
      <c r="A16" s="575">
        <v>10</v>
      </c>
      <c r="B16" s="584" t="s">
        <v>705</v>
      </c>
      <c r="C16" s="584"/>
      <c r="D16" s="575"/>
      <c r="E16" s="575"/>
      <c r="F16" s="572"/>
      <c r="G16" s="572"/>
      <c r="H16" s="575"/>
      <c r="I16" s="575"/>
      <c r="J16" s="572"/>
      <c r="K16" s="572"/>
      <c r="L16" s="572"/>
      <c r="M16" s="572"/>
      <c r="N16" s="572"/>
      <c r="O16" s="575"/>
    </row>
    <row r="17" spans="1:15">
      <c r="A17" s="575">
        <v>11</v>
      </c>
      <c r="B17" s="584" t="s">
        <v>706</v>
      </c>
      <c r="C17" s="584"/>
      <c r="D17" s="575"/>
      <c r="E17" s="575"/>
      <c r="F17" s="572"/>
      <c r="G17" s="572"/>
      <c r="H17" s="575"/>
      <c r="I17" s="575"/>
      <c r="J17" s="572"/>
      <c r="K17" s="572"/>
      <c r="L17" s="572"/>
      <c r="M17" s="572"/>
      <c r="N17" s="572"/>
      <c r="O17" s="575"/>
    </row>
    <row r="18" spans="1:15">
      <c r="A18" s="575">
        <v>12</v>
      </c>
      <c r="B18" s="584" t="s">
        <v>707</v>
      </c>
      <c r="C18" s="584"/>
      <c r="D18" s="575"/>
      <c r="E18" s="575"/>
      <c r="F18" s="572"/>
      <c r="G18" s="572"/>
      <c r="H18" s="575"/>
      <c r="I18" s="575"/>
      <c r="J18" s="572"/>
      <c r="K18" s="572"/>
      <c r="L18" s="572"/>
      <c r="M18" s="572"/>
      <c r="N18" s="572"/>
      <c r="O18" s="575"/>
    </row>
    <row r="19" spans="1:15">
      <c r="A19" s="575">
        <v>13</v>
      </c>
      <c r="B19" s="584" t="s">
        <v>708</v>
      </c>
      <c r="C19" s="584"/>
      <c r="D19" s="575"/>
      <c r="E19" s="575"/>
      <c r="F19" s="572"/>
      <c r="G19" s="572"/>
      <c r="H19" s="575"/>
      <c r="I19" s="575"/>
      <c r="J19" s="572"/>
      <c r="K19" s="572"/>
      <c r="L19" s="572"/>
      <c r="M19" s="572"/>
      <c r="N19" s="572"/>
      <c r="O19" s="575"/>
    </row>
    <row r="20" spans="1:15">
      <c r="A20" s="575">
        <v>14</v>
      </c>
      <c r="B20" s="584" t="s">
        <v>709</v>
      </c>
      <c r="C20" s="584"/>
      <c r="D20" s="575"/>
      <c r="E20" s="575"/>
      <c r="F20" s="572"/>
      <c r="G20" s="572"/>
      <c r="H20" s="575"/>
      <c r="I20" s="575"/>
      <c r="J20" s="572"/>
      <c r="K20" s="572"/>
      <c r="L20" s="572"/>
      <c r="M20" s="572"/>
      <c r="N20" s="572"/>
      <c r="O20" s="575"/>
    </row>
    <row r="21" spans="1:15">
      <c r="A21" s="575">
        <v>15</v>
      </c>
      <c r="B21" s="584" t="s">
        <v>710</v>
      </c>
      <c r="C21" s="584"/>
      <c r="D21" s="575"/>
      <c r="E21" s="575"/>
      <c r="F21" s="572"/>
      <c r="G21" s="572"/>
      <c r="H21" s="575"/>
      <c r="I21" s="575"/>
      <c r="J21" s="572"/>
      <c r="K21" s="572"/>
      <c r="L21" s="572"/>
      <c r="M21" s="572"/>
      <c r="N21" s="572"/>
      <c r="O21" s="575"/>
    </row>
    <row r="22" spans="1:15">
      <c r="A22" s="575">
        <v>16</v>
      </c>
      <c r="B22" s="584" t="s">
        <v>711</v>
      </c>
      <c r="C22" s="584"/>
      <c r="D22" s="575"/>
      <c r="E22" s="575"/>
      <c r="F22" s="572"/>
      <c r="G22" s="572"/>
      <c r="H22" s="575"/>
      <c r="I22" s="575"/>
      <c r="J22" s="572"/>
      <c r="K22" s="572"/>
      <c r="L22" s="572"/>
      <c r="M22" s="572"/>
      <c r="N22" s="572"/>
      <c r="O22" s="575"/>
    </row>
    <row r="23" spans="1:15">
      <c r="A23" s="575">
        <v>17</v>
      </c>
      <c r="B23" s="584" t="s">
        <v>712</v>
      </c>
      <c r="C23" s="584"/>
      <c r="D23" s="575"/>
      <c r="E23" s="575"/>
      <c r="F23" s="572"/>
      <c r="G23" s="572"/>
      <c r="H23" s="575"/>
      <c r="I23" s="575"/>
      <c r="J23" s="572"/>
      <c r="K23" s="572"/>
      <c r="L23" s="572"/>
      <c r="M23" s="572"/>
      <c r="N23" s="572"/>
      <c r="O23" s="575"/>
    </row>
    <row r="24" spans="1:15">
      <c r="A24" s="575">
        <v>18</v>
      </c>
      <c r="B24" s="584" t="s">
        <v>713</v>
      </c>
      <c r="C24" s="584"/>
      <c r="D24" s="575"/>
      <c r="E24" s="575"/>
      <c r="F24" s="572"/>
      <c r="G24" s="572"/>
      <c r="H24" s="575"/>
      <c r="I24" s="575"/>
      <c r="J24" s="572"/>
      <c r="K24" s="572"/>
      <c r="L24" s="572"/>
      <c r="M24" s="572"/>
      <c r="N24" s="572"/>
      <c r="O24" s="575"/>
    </row>
    <row r="25" spans="1:15">
      <c r="A25" s="575">
        <v>19</v>
      </c>
      <c r="B25" s="584" t="s">
        <v>714</v>
      </c>
      <c r="C25" s="584"/>
      <c r="D25" s="575"/>
      <c r="E25" s="575"/>
      <c r="F25" s="572"/>
      <c r="G25" s="572"/>
      <c r="H25" s="575"/>
      <c r="I25" s="575"/>
      <c r="J25" s="572"/>
      <c r="K25" s="572"/>
      <c r="L25" s="572"/>
      <c r="M25" s="572"/>
      <c r="N25" s="572"/>
      <c r="O25" s="575"/>
    </row>
    <row r="26" spans="1:15">
      <c r="A26" s="575">
        <v>20</v>
      </c>
      <c r="B26" s="584" t="s">
        <v>715</v>
      </c>
      <c r="C26" s="584"/>
      <c r="D26" s="575"/>
      <c r="E26" s="575"/>
      <c r="F26" s="572"/>
      <c r="G26" s="572"/>
      <c r="H26" s="575"/>
      <c r="I26" s="575"/>
      <c r="J26" s="572"/>
      <c r="K26" s="572"/>
      <c r="L26" s="572"/>
      <c r="M26" s="572"/>
      <c r="N26" s="572"/>
      <c r="O26" s="575"/>
    </row>
    <row r="27" spans="1:15">
      <c r="A27" s="575">
        <v>21</v>
      </c>
      <c r="B27" s="584" t="s">
        <v>716</v>
      </c>
      <c r="C27" s="584"/>
      <c r="D27" s="575"/>
      <c r="E27" s="575"/>
      <c r="F27" s="572"/>
      <c r="G27" s="572"/>
      <c r="H27" s="575"/>
      <c r="I27" s="575"/>
      <c r="J27" s="572"/>
      <c r="K27" s="572"/>
      <c r="L27" s="572"/>
      <c r="M27" s="572"/>
      <c r="N27" s="572"/>
      <c r="O27" s="575"/>
    </row>
    <row r="28" spans="1:15">
      <c r="A28" s="575">
        <v>22</v>
      </c>
      <c r="B28" s="584" t="s">
        <v>717</v>
      </c>
      <c r="C28" s="584"/>
      <c r="D28" s="575"/>
      <c r="E28" s="575"/>
      <c r="F28" s="572"/>
      <c r="G28" s="572"/>
      <c r="H28" s="575"/>
      <c r="I28" s="575"/>
      <c r="J28" s="572"/>
      <c r="K28" s="572"/>
      <c r="L28" s="572"/>
      <c r="M28" s="572"/>
      <c r="N28" s="572"/>
      <c r="O28" s="575"/>
    </row>
    <row r="29" spans="1:15">
      <c r="A29" s="575">
        <v>23</v>
      </c>
      <c r="B29" s="584" t="s">
        <v>718</v>
      </c>
      <c r="C29" s="584"/>
      <c r="D29" s="575"/>
      <c r="E29" s="575"/>
      <c r="F29" s="572"/>
      <c r="G29" s="572"/>
      <c r="H29" s="575"/>
      <c r="I29" s="575"/>
      <c r="J29" s="572"/>
      <c r="K29" s="572"/>
      <c r="L29" s="572"/>
      <c r="M29" s="572"/>
      <c r="N29" s="572"/>
      <c r="O29" s="575"/>
    </row>
    <row r="30" spans="1:15">
      <c r="A30" s="575">
        <v>24</v>
      </c>
      <c r="B30" s="584" t="s">
        <v>719</v>
      </c>
      <c r="C30" s="584"/>
      <c r="D30" s="575"/>
      <c r="E30" s="575"/>
      <c r="F30" s="572"/>
      <c r="G30" s="572"/>
      <c r="H30" s="575"/>
      <c r="I30" s="575"/>
      <c r="J30" s="572"/>
      <c r="K30" s="572"/>
      <c r="L30" s="572"/>
      <c r="M30" s="572"/>
      <c r="N30" s="572"/>
      <c r="O30" s="575"/>
    </row>
    <row r="31" spans="1:15">
      <c r="A31" s="575">
        <v>25</v>
      </c>
      <c r="B31" s="584" t="s">
        <v>720</v>
      </c>
      <c r="C31" s="584"/>
      <c r="D31" s="575"/>
      <c r="E31" s="575"/>
      <c r="F31" s="572"/>
      <c r="G31" s="572"/>
      <c r="H31" s="575"/>
      <c r="I31" s="575"/>
      <c r="J31" s="572"/>
      <c r="K31" s="572"/>
      <c r="L31" s="572"/>
      <c r="M31" s="572"/>
      <c r="N31" s="572"/>
      <c r="O31" s="575"/>
    </row>
    <row r="32" spans="1:15">
      <c r="A32" s="575">
        <v>26</v>
      </c>
      <c r="B32" s="584" t="s">
        <v>822</v>
      </c>
      <c r="C32" s="584"/>
      <c r="D32" s="575"/>
      <c r="E32" s="575"/>
      <c r="F32" s="572"/>
      <c r="G32" s="572"/>
      <c r="H32" s="575"/>
      <c r="I32" s="575"/>
      <c r="J32" s="572"/>
      <c r="K32" s="572"/>
      <c r="L32" s="572"/>
      <c r="M32" s="572"/>
      <c r="N32" s="572"/>
      <c r="O32" s="575"/>
    </row>
    <row r="33" spans="1:15">
      <c r="A33" s="575">
        <v>27</v>
      </c>
      <c r="B33" s="628" t="s">
        <v>69</v>
      </c>
      <c r="C33" s="628"/>
      <c r="D33" s="575"/>
      <c r="E33" s="575"/>
      <c r="F33" s="572"/>
      <c r="G33" s="572"/>
      <c r="H33" s="575"/>
      <c r="I33" s="576"/>
      <c r="J33" s="572"/>
      <c r="K33" s="572"/>
      <c r="L33" s="572"/>
      <c r="M33" s="572"/>
      <c r="N33" s="572"/>
      <c r="O33" s="575"/>
    </row>
    <row r="34" spans="1:15">
      <c r="A34" s="585"/>
      <c r="B34" s="585"/>
      <c r="C34" s="585"/>
      <c r="D34" s="585"/>
      <c r="E34" s="585"/>
      <c r="H34" s="585"/>
      <c r="I34" s="585"/>
      <c r="O34" s="585"/>
    </row>
    <row r="35" spans="1:15">
      <c r="A35" s="585"/>
      <c r="B35" s="587"/>
      <c r="C35" s="587"/>
      <c r="D35" s="585"/>
      <c r="E35" s="585"/>
      <c r="H35" s="585"/>
      <c r="I35" s="585"/>
      <c r="O35" s="585"/>
    </row>
    <row r="36" spans="1:15">
      <c r="A36" s="585"/>
      <c r="B36" s="585"/>
      <c r="C36" s="585"/>
      <c r="D36" s="585"/>
      <c r="E36" s="585"/>
      <c r="H36" s="585"/>
      <c r="I36" s="585"/>
      <c r="O36" s="585"/>
    </row>
    <row r="37" spans="1:15">
      <c r="A37" s="585"/>
      <c r="B37" s="585"/>
      <c r="C37" s="585"/>
      <c r="D37" s="585"/>
      <c r="E37" s="585"/>
      <c r="H37" s="585"/>
      <c r="I37" s="585"/>
      <c r="O37" s="585"/>
    </row>
    <row r="38" spans="1:15">
      <c r="A38" s="585"/>
      <c r="B38" s="585"/>
      <c r="C38" s="585"/>
      <c r="D38" s="585"/>
      <c r="E38" s="585"/>
      <c r="H38" s="585"/>
      <c r="I38" s="585"/>
      <c r="O38" s="585"/>
    </row>
    <row r="39" spans="1:15">
      <c r="A39" s="585"/>
      <c r="B39" s="585"/>
      <c r="C39" s="585"/>
      <c r="D39" s="585"/>
      <c r="E39" s="585"/>
      <c r="H39" s="585"/>
      <c r="I39" s="585"/>
      <c r="O39" s="585"/>
    </row>
    <row r="40" spans="1:15">
      <c r="A40" s="585"/>
      <c r="B40" s="585"/>
      <c r="C40" s="585"/>
      <c r="D40" s="585"/>
      <c r="E40" s="585"/>
      <c r="H40" s="585"/>
      <c r="I40" s="585"/>
      <c r="O40" s="585"/>
    </row>
    <row r="41" spans="1:15">
      <c r="A41" s="588"/>
      <c r="B41" s="588"/>
      <c r="C41" s="588"/>
      <c r="D41" s="585"/>
      <c r="E41" s="585"/>
      <c r="H41" s="585"/>
      <c r="I41" s="585"/>
      <c r="O41" s="585"/>
    </row>
    <row r="42" spans="1:15">
      <c r="A42" s="588"/>
      <c r="B42" s="588"/>
      <c r="C42" s="588"/>
      <c r="D42" s="585"/>
      <c r="E42" s="585"/>
      <c r="H42" s="585"/>
      <c r="I42" s="585"/>
      <c r="O42" s="585"/>
    </row>
    <row r="43" spans="1:15">
      <c r="A43" s="585"/>
      <c r="B43" s="589"/>
      <c r="C43" s="589"/>
      <c r="D43" s="585"/>
      <c r="E43" s="585"/>
      <c r="H43" s="585"/>
      <c r="I43" s="585"/>
      <c r="O43" s="585"/>
    </row>
    <row r="44" spans="1:15">
      <c r="A44" s="585"/>
      <c r="B44" s="589"/>
      <c r="C44" s="589"/>
      <c r="D44" s="585"/>
      <c r="E44" s="585"/>
      <c r="H44" s="585"/>
      <c r="I44" s="585"/>
      <c r="O44" s="585"/>
    </row>
    <row r="45" spans="1:15">
      <c r="A45" s="585"/>
      <c r="B45" s="589"/>
      <c r="C45" s="589"/>
      <c r="D45" s="585"/>
      <c r="E45" s="585"/>
      <c r="H45" s="585"/>
      <c r="I45" s="585"/>
      <c r="O45" s="585"/>
    </row>
    <row r="46" spans="1:15">
      <c r="A46" s="585"/>
      <c r="B46" s="585"/>
      <c r="C46" s="585"/>
      <c r="D46" s="585"/>
      <c r="E46" s="585"/>
      <c r="H46" s="585"/>
      <c r="I46" s="585"/>
      <c r="O46" s="585"/>
    </row>
  </sheetData>
  <mergeCells count="4">
    <mergeCell ref="A5:B6"/>
    <mergeCell ref="C5:H5"/>
    <mergeCell ref="I5:N5"/>
    <mergeCell ref="O5:O6"/>
  </mergeCells>
  <conditionalFormatting sqref="A5">
    <cfRule type="duplicateValues" dxfId="9" priority="1"/>
    <cfRule type="duplicateValues" dxfId="8" priority="2"/>
  </conditionalFormatting>
  <conditionalFormatting sqref="A5">
    <cfRule type="duplicateValues" dxfId="7"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85" zoomScaleNormal="85" workbookViewId="0">
      <selection activeCell="A5" sqref="A5:B5"/>
    </sheetView>
  </sheetViews>
  <sheetFormatPr defaultRowHeight="12"/>
  <cols>
    <col min="1" max="1" width="11.81640625" style="630" bestFit="1" customWidth="1"/>
    <col min="2" max="2" width="80.1796875" style="630" customWidth="1"/>
    <col min="3" max="11" width="28.26953125" style="630" customWidth="1"/>
    <col min="12" max="16384" width="8.7265625" style="630"/>
  </cols>
  <sheetData>
    <row r="1" spans="1:11" s="560" customFormat="1" ht="13.5">
      <c r="A1" s="559" t="s">
        <v>189</v>
      </c>
      <c r="B1" s="468">
        <f>Info!C2</f>
        <v>0</v>
      </c>
    </row>
    <row r="2" spans="1:11" s="560" customFormat="1">
      <c r="A2" s="561" t="s">
        <v>190</v>
      </c>
      <c r="B2" s="563">
        <f>'1. key ratios'!B2</f>
        <v>44469</v>
      </c>
    </row>
    <row r="3" spans="1:11" s="560" customFormat="1">
      <c r="A3" s="562" t="s">
        <v>823</v>
      </c>
    </row>
    <row r="4" spans="1:11">
      <c r="C4" s="631" t="s">
        <v>673</v>
      </c>
      <c r="D4" s="631" t="s">
        <v>674</v>
      </c>
      <c r="E4" s="631" t="s">
        <v>675</v>
      </c>
      <c r="F4" s="631" t="s">
        <v>676</v>
      </c>
      <c r="G4" s="631" t="s">
        <v>677</v>
      </c>
      <c r="H4" s="631" t="s">
        <v>678</v>
      </c>
      <c r="I4" s="631" t="s">
        <v>679</v>
      </c>
      <c r="J4" s="631" t="s">
        <v>680</v>
      </c>
      <c r="K4" s="631" t="s">
        <v>681</v>
      </c>
    </row>
    <row r="5" spans="1:11" ht="104" customHeight="1">
      <c r="A5" s="811" t="s">
        <v>824</v>
      </c>
      <c r="B5" s="812"/>
      <c r="C5" s="564" t="s">
        <v>825</v>
      </c>
      <c r="D5" s="564" t="s">
        <v>811</v>
      </c>
      <c r="E5" s="564" t="s">
        <v>812</v>
      </c>
      <c r="F5" s="564" t="s">
        <v>826</v>
      </c>
      <c r="G5" s="564" t="s">
        <v>827</v>
      </c>
      <c r="H5" s="564" t="s">
        <v>828</v>
      </c>
      <c r="I5" s="564" t="s">
        <v>829</v>
      </c>
      <c r="J5" s="564" t="s">
        <v>830</v>
      </c>
      <c r="K5" s="564" t="s">
        <v>831</v>
      </c>
    </row>
    <row r="6" spans="1:11">
      <c r="A6" s="575">
        <v>1</v>
      </c>
      <c r="B6" s="575" t="s">
        <v>832</v>
      </c>
      <c r="C6" s="575"/>
      <c r="D6" s="575"/>
      <c r="E6" s="575"/>
      <c r="F6" s="575"/>
      <c r="G6" s="575"/>
      <c r="H6" s="575"/>
      <c r="I6" s="575"/>
      <c r="J6" s="575"/>
      <c r="K6" s="575"/>
    </row>
    <row r="7" spans="1:11">
      <c r="A7" s="575">
        <v>2</v>
      </c>
      <c r="B7" s="576" t="s">
        <v>833</v>
      </c>
      <c r="C7" s="575"/>
      <c r="D7" s="575"/>
      <c r="E7" s="575"/>
      <c r="F7" s="575"/>
      <c r="G7" s="575"/>
      <c r="H7" s="575"/>
      <c r="I7" s="575"/>
      <c r="J7" s="575"/>
      <c r="K7" s="575"/>
    </row>
    <row r="8" spans="1:11">
      <c r="A8" s="575">
        <v>3</v>
      </c>
      <c r="B8" s="576" t="s">
        <v>783</v>
      </c>
      <c r="C8" s="575"/>
      <c r="D8" s="575"/>
      <c r="E8" s="575"/>
      <c r="F8" s="575"/>
      <c r="G8" s="575"/>
      <c r="H8" s="575"/>
      <c r="I8" s="575"/>
      <c r="J8" s="575"/>
      <c r="K8" s="575"/>
    </row>
    <row r="9" spans="1:11">
      <c r="A9" s="575">
        <v>4</v>
      </c>
      <c r="B9" s="609" t="s">
        <v>834</v>
      </c>
      <c r="C9" s="575"/>
      <c r="D9" s="575"/>
      <c r="E9" s="575"/>
      <c r="F9" s="575"/>
      <c r="G9" s="575"/>
      <c r="H9" s="575"/>
      <c r="I9" s="575"/>
      <c r="J9" s="575"/>
      <c r="K9" s="575"/>
    </row>
    <row r="10" spans="1:11">
      <c r="A10" s="575">
        <v>5</v>
      </c>
      <c r="B10" s="632" t="s">
        <v>835</v>
      </c>
      <c r="C10" s="575"/>
      <c r="D10" s="575"/>
      <c r="E10" s="575"/>
      <c r="F10" s="575"/>
      <c r="G10" s="575"/>
      <c r="H10" s="575"/>
      <c r="I10" s="575"/>
      <c r="J10" s="575"/>
      <c r="K10" s="575"/>
    </row>
    <row r="11" spans="1:11">
      <c r="A11" s="575">
        <v>6</v>
      </c>
      <c r="B11" s="632" t="s">
        <v>836</v>
      </c>
      <c r="C11" s="575"/>
      <c r="D11" s="575"/>
      <c r="E11" s="575"/>
      <c r="F11" s="575"/>
      <c r="G11" s="575"/>
      <c r="H11" s="575"/>
      <c r="I11" s="575"/>
      <c r="J11" s="575"/>
      <c r="K11" s="575"/>
    </row>
  </sheetData>
  <mergeCells count="1">
    <mergeCell ref="A5:B5"/>
  </mergeCells>
  <conditionalFormatting sqref="A5">
    <cfRule type="duplicateValues" dxfId="6" priority="1"/>
    <cfRule type="duplicateValues" dxfId="5" priority="2"/>
  </conditionalFormatting>
  <conditionalFormatting sqref="A5">
    <cfRule type="duplicateValues" dxfId="4"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tabSelected="1" zoomScale="70" zoomScaleNormal="70" workbookViewId="0">
      <selection activeCell="B24" sqref="B24"/>
    </sheetView>
  </sheetViews>
  <sheetFormatPr defaultRowHeight="14.5"/>
  <cols>
    <col min="1" max="1" width="10" bestFit="1" customWidth="1"/>
    <col min="2" max="2" width="71.7265625" customWidth="1"/>
    <col min="3" max="3" width="10.6328125" bestFit="1" customWidth="1"/>
    <col min="4" max="4" width="13.1796875" bestFit="1" customWidth="1"/>
    <col min="5" max="5" width="12.26953125" bestFit="1" customWidth="1"/>
    <col min="6" max="6" width="16.08984375" bestFit="1" customWidth="1"/>
    <col min="7" max="7" width="6.453125" bestFit="1" customWidth="1"/>
    <col min="8" max="8" width="7.453125" bestFit="1" customWidth="1"/>
    <col min="9" max="9" width="10.6328125" bestFit="1" customWidth="1"/>
    <col min="10" max="10" width="13.1796875" bestFit="1" customWidth="1"/>
    <col min="11" max="11" width="12.26953125" bestFit="1" customWidth="1"/>
    <col min="12" max="12" width="16.08984375" bestFit="1" customWidth="1"/>
    <col min="13" max="13" width="6.453125" bestFit="1" customWidth="1"/>
    <col min="14" max="14" width="7.453125" bestFit="1" customWidth="1"/>
    <col min="15" max="15" width="18" bestFit="1" customWidth="1"/>
    <col min="16" max="16" width="48" bestFit="1" customWidth="1"/>
    <col min="17" max="17" width="45.81640625" bestFit="1" customWidth="1"/>
    <col min="18" max="18" width="48" bestFit="1" customWidth="1"/>
    <col min="19" max="19" width="44.36328125" bestFit="1" customWidth="1"/>
  </cols>
  <sheetData>
    <row r="1" spans="1:19">
      <c r="A1" s="559" t="s">
        <v>189</v>
      </c>
      <c r="B1" s="468">
        <f>Info!C2</f>
        <v>0</v>
      </c>
    </row>
    <row r="2" spans="1:19">
      <c r="A2" s="561" t="s">
        <v>190</v>
      </c>
      <c r="B2" s="563">
        <f>'1. key ratios'!B2</f>
        <v>44469</v>
      </c>
    </row>
    <row r="3" spans="1:19">
      <c r="A3" s="562" t="s">
        <v>964</v>
      </c>
      <c r="B3" s="560"/>
    </row>
    <row r="4" spans="1:19">
      <c r="A4" s="562"/>
      <c r="B4" s="560"/>
    </row>
    <row r="5" spans="1:19" ht="24" customHeight="1">
      <c r="A5" s="813" t="s">
        <v>994</v>
      </c>
      <c r="B5" s="813"/>
      <c r="C5" s="815" t="s">
        <v>786</v>
      </c>
      <c r="D5" s="815"/>
      <c r="E5" s="815"/>
      <c r="F5" s="815"/>
      <c r="G5" s="815"/>
      <c r="H5" s="815"/>
      <c r="I5" s="815" t="s">
        <v>1002</v>
      </c>
      <c r="J5" s="815"/>
      <c r="K5" s="815"/>
      <c r="L5" s="815"/>
      <c r="M5" s="815"/>
      <c r="N5" s="815"/>
      <c r="O5" s="814" t="s">
        <v>990</v>
      </c>
      <c r="P5" s="814" t="s">
        <v>997</v>
      </c>
      <c r="Q5" s="814" t="s">
        <v>996</v>
      </c>
      <c r="R5" s="814" t="s">
        <v>1001</v>
      </c>
      <c r="S5" s="814" t="s">
        <v>991</v>
      </c>
    </row>
    <row r="6" spans="1:19" ht="36" customHeight="1">
      <c r="A6" s="813"/>
      <c r="B6" s="813"/>
      <c r="C6" s="704"/>
      <c r="D6" s="625" t="s">
        <v>817</v>
      </c>
      <c r="E6" s="625" t="s">
        <v>818</v>
      </c>
      <c r="F6" s="625" t="s">
        <v>819</v>
      </c>
      <c r="G6" s="625" t="s">
        <v>820</v>
      </c>
      <c r="H6" s="625" t="s">
        <v>821</v>
      </c>
      <c r="I6" s="704"/>
      <c r="J6" s="625" t="s">
        <v>817</v>
      </c>
      <c r="K6" s="625" t="s">
        <v>818</v>
      </c>
      <c r="L6" s="625" t="s">
        <v>819</v>
      </c>
      <c r="M6" s="625" t="s">
        <v>820</v>
      </c>
      <c r="N6" s="625" t="s">
        <v>821</v>
      </c>
      <c r="O6" s="814"/>
      <c r="P6" s="814"/>
      <c r="Q6" s="814"/>
      <c r="R6" s="814"/>
      <c r="S6" s="814"/>
    </row>
    <row r="7" spans="1:19">
      <c r="A7" s="692">
        <v>1</v>
      </c>
      <c r="B7" s="693" t="s">
        <v>965</v>
      </c>
      <c r="C7" s="694"/>
      <c r="D7" s="694"/>
      <c r="E7" s="694"/>
      <c r="F7" s="694"/>
      <c r="G7" s="694"/>
      <c r="H7" s="694"/>
      <c r="I7" s="694"/>
      <c r="J7" s="694"/>
      <c r="K7" s="694"/>
      <c r="L7" s="694"/>
      <c r="M7" s="694"/>
      <c r="N7" s="694"/>
      <c r="O7" s="694"/>
      <c r="P7" s="694"/>
      <c r="Q7" s="694"/>
      <c r="R7" s="694"/>
      <c r="S7" s="694"/>
    </row>
    <row r="8" spans="1:19">
      <c r="A8" s="692">
        <v>2</v>
      </c>
      <c r="B8" s="695" t="s">
        <v>966</v>
      </c>
      <c r="C8" s="694"/>
      <c r="D8" s="694"/>
      <c r="E8" s="694"/>
      <c r="F8" s="694"/>
      <c r="G8" s="694"/>
      <c r="H8" s="694"/>
      <c r="I8" s="694"/>
      <c r="J8" s="694"/>
      <c r="K8" s="694"/>
      <c r="L8" s="694"/>
      <c r="M8" s="694"/>
      <c r="N8" s="694"/>
      <c r="O8" s="694"/>
      <c r="P8" s="694"/>
      <c r="Q8" s="694"/>
      <c r="R8" s="694"/>
      <c r="S8" s="694"/>
    </row>
    <row r="9" spans="1:19">
      <c r="A9" s="692">
        <v>3</v>
      </c>
      <c r="B9" s="695" t="s">
        <v>967</v>
      </c>
      <c r="C9" s="694"/>
      <c r="D9" s="694"/>
      <c r="E9" s="694"/>
      <c r="F9" s="694"/>
      <c r="G9" s="694"/>
      <c r="H9" s="694"/>
      <c r="I9" s="694"/>
      <c r="J9" s="694"/>
      <c r="K9" s="694"/>
      <c r="L9" s="694"/>
      <c r="M9" s="694"/>
      <c r="N9" s="694"/>
      <c r="O9" s="694"/>
      <c r="P9" s="694"/>
      <c r="Q9" s="694"/>
      <c r="R9" s="694"/>
      <c r="S9" s="694"/>
    </row>
    <row r="10" spans="1:19">
      <c r="A10" s="692">
        <v>4</v>
      </c>
      <c r="B10" s="695" t="s">
        <v>968</v>
      </c>
      <c r="C10" s="694"/>
      <c r="D10" s="694"/>
      <c r="E10" s="694"/>
      <c r="F10" s="694"/>
      <c r="G10" s="694"/>
      <c r="H10" s="694"/>
      <c r="I10" s="694"/>
      <c r="J10" s="694"/>
      <c r="K10" s="694"/>
      <c r="L10" s="694"/>
      <c r="M10" s="694"/>
      <c r="N10" s="694"/>
      <c r="O10" s="694"/>
      <c r="P10" s="694"/>
      <c r="Q10" s="694"/>
      <c r="R10" s="694"/>
      <c r="S10" s="694"/>
    </row>
    <row r="11" spans="1:19">
      <c r="A11" s="692">
        <v>5</v>
      </c>
      <c r="B11" s="695" t="s">
        <v>969</v>
      </c>
      <c r="C11" s="694"/>
      <c r="D11" s="694"/>
      <c r="E11" s="694"/>
      <c r="F11" s="694"/>
      <c r="G11" s="694"/>
      <c r="H11" s="694"/>
      <c r="I11" s="694"/>
      <c r="J11" s="694"/>
      <c r="K11" s="694"/>
      <c r="L11" s="694"/>
      <c r="M11" s="694"/>
      <c r="N11" s="694"/>
      <c r="O11" s="694"/>
      <c r="P11" s="694"/>
      <c r="Q11" s="694"/>
      <c r="R11" s="694"/>
      <c r="S11" s="694"/>
    </row>
    <row r="12" spans="1:19">
      <c r="A12" s="692">
        <v>6</v>
      </c>
      <c r="B12" s="695" t="s">
        <v>970</v>
      </c>
      <c r="C12" s="694"/>
      <c r="D12" s="694"/>
      <c r="E12" s="694"/>
      <c r="F12" s="694"/>
      <c r="G12" s="694"/>
      <c r="H12" s="694"/>
      <c r="I12" s="694"/>
      <c r="J12" s="694"/>
      <c r="K12" s="694"/>
      <c r="L12" s="694"/>
      <c r="M12" s="694"/>
      <c r="N12" s="694"/>
      <c r="O12" s="694"/>
      <c r="P12" s="694"/>
      <c r="Q12" s="694"/>
      <c r="R12" s="694"/>
      <c r="S12" s="694"/>
    </row>
    <row r="13" spans="1:19">
      <c r="A13" s="692">
        <v>7</v>
      </c>
      <c r="B13" s="695" t="s">
        <v>971</v>
      </c>
      <c r="C13" s="694"/>
      <c r="D13" s="694"/>
      <c r="E13" s="694"/>
      <c r="F13" s="694"/>
      <c r="G13" s="694"/>
      <c r="H13" s="694"/>
      <c r="I13" s="694"/>
      <c r="J13" s="694"/>
      <c r="K13" s="694"/>
      <c r="L13" s="694"/>
      <c r="M13" s="694"/>
      <c r="N13" s="694"/>
      <c r="O13" s="694"/>
      <c r="P13" s="694"/>
      <c r="Q13" s="694"/>
      <c r="R13" s="694"/>
      <c r="S13" s="694"/>
    </row>
    <row r="14" spans="1:19">
      <c r="A14" s="706">
        <v>7.1</v>
      </c>
      <c r="B14" s="696" t="s">
        <v>972</v>
      </c>
      <c r="C14" s="694"/>
      <c r="D14" s="694"/>
      <c r="E14" s="694"/>
      <c r="F14" s="694"/>
      <c r="G14" s="694"/>
      <c r="H14" s="694"/>
      <c r="I14" s="694"/>
      <c r="J14" s="694"/>
      <c r="K14" s="694"/>
      <c r="L14" s="694"/>
      <c r="M14" s="694"/>
      <c r="N14" s="694"/>
      <c r="O14" s="694"/>
      <c r="P14" s="694"/>
      <c r="Q14" s="694"/>
      <c r="R14" s="694"/>
      <c r="S14" s="694"/>
    </row>
    <row r="15" spans="1:19" ht="24">
      <c r="A15" s="706">
        <v>7.2</v>
      </c>
      <c r="B15" s="696" t="s">
        <v>973</v>
      </c>
      <c r="C15" s="694"/>
      <c r="D15" s="694"/>
      <c r="E15" s="694"/>
      <c r="F15" s="694"/>
      <c r="G15" s="694"/>
      <c r="H15" s="694"/>
      <c r="I15" s="694"/>
      <c r="J15" s="694"/>
      <c r="K15" s="694"/>
      <c r="L15" s="694"/>
      <c r="M15" s="694"/>
      <c r="N15" s="694"/>
      <c r="O15" s="694"/>
      <c r="P15" s="694"/>
      <c r="Q15" s="694"/>
      <c r="R15" s="694"/>
      <c r="S15" s="694"/>
    </row>
    <row r="16" spans="1:19">
      <c r="A16" s="706">
        <v>7.3</v>
      </c>
      <c r="B16" s="696" t="s">
        <v>974</v>
      </c>
      <c r="C16" s="694"/>
      <c r="D16" s="694"/>
      <c r="E16" s="694"/>
      <c r="F16" s="694"/>
      <c r="G16" s="694"/>
      <c r="H16" s="694"/>
      <c r="I16" s="694"/>
      <c r="J16" s="694"/>
      <c r="K16" s="694"/>
      <c r="L16" s="694"/>
      <c r="M16" s="694"/>
      <c r="N16" s="694"/>
      <c r="O16" s="694"/>
      <c r="P16" s="694"/>
      <c r="Q16" s="694"/>
      <c r="R16" s="694"/>
      <c r="S16" s="694"/>
    </row>
    <row r="17" spans="1:19">
      <c r="A17" s="692">
        <v>8</v>
      </c>
      <c r="B17" s="695" t="s">
        <v>975</v>
      </c>
      <c r="C17" s="694"/>
      <c r="D17" s="694"/>
      <c r="E17" s="694"/>
      <c r="F17" s="694"/>
      <c r="G17" s="694"/>
      <c r="H17" s="694"/>
      <c r="I17" s="694"/>
      <c r="J17" s="694"/>
      <c r="K17" s="694"/>
      <c r="L17" s="694"/>
      <c r="M17" s="694"/>
      <c r="N17" s="694"/>
      <c r="O17" s="694"/>
      <c r="P17" s="694"/>
      <c r="Q17" s="694"/>
      <c r="R17" s="694"/>
      <c r="S17" s="694"/>
    </row>
    <row r="18" spans="1:19">
      <c r="A18" s="697">
        <v>9</v>
      </c>
      <c r="B18" s="698" t="s">
        <v>976</v>
      </c>
      <c r="C18" s="699"/>
      <c r="D18" s="699"/>
      <c r="E18" s="699"/>
      <c r="F18" s="699"/>
      <c r="G18" s="699"/>
      <c r="H18" s="699"/>
      <c r="I18" s="699"/>
      <c r="J18" s="699"/>
      <c r="K18" s="699"/>
      <c r="L18" s="699"/>
      <c r="M18" s="699"/>
      <c r="N18" s="699"/>
      <c r="O18" s="699"/>
      <c r="P18" s="699"/>
      <c r="Q18" s="699"/>
      <c r="R18" s="699"/>
      <c r="S18" s="699"/>
    </row>
    <row r="19" spans="1:19">
      <c r="A19" s="700">
        <v>10</v>
      </c>
      <c r="B19" s="701" t="s">
        <v>995</v>
      </c>
      <c r="C19" s="694"/>
      <c r="D19" s="694"/>
      <c r="E19" s="694"/>
      <c r="F19" s="694"/>
      <c r="G19" s="694"/>
      <c r="H19" s="694"/>
      <c r="I19" s="694"/>
      <c r="J19" s="694"/>
      <c r="K19" s="694"/>
      <c r="L19" s="694"/>
      <c r="M19" s="694"/>
      <c r="N19" s="694"/>
      <c r="O19" s="694"/>
      <c r="P19" s="694"/>
      <c r="Q19" s="694"/>
      <c r="R19" s="694"/>
      <c r="S19" s="694"/>
    </row>
    <row r="20" spans="1:19" ht="24">
      <c r="A20" s="706">
        <v>10.1</v>
      </c>
      <c r="B20" s="696" t="s">
        <v>1000</v>
      </c>
      <c r="C20" s="694"/>
      <c r="D20" s="694"/>
      <c r="E20" s="694"/>
      <c r="F20" s="694"/>
      <c r="G20" s="694"/>
      <c r="H20" s="694"/>
      <c r="I20" s="694"/>
      <c r="J20" s="694"/>
      <c r="K20" s="694"/>
      <c r="L20" s="694"/>
      <c r="M20" s="694"/>
      <c r="N20" s="694"/>
      <c r="O20" s="694"/>
      <c r="P20" s="694"/>
      <c r="Q20" s="694"/>
      <c r="R20" s="694"/>
      <c r="S20" s="694"/>
    </row>
  </sheetData>
  <mergeCells count="8">
    <mergeCell ref="A5:B6"/>
    <mergeCell ref="S5:S6"/>
    <mergeCell ref="R5:R6"/>
    <mergeCell ref="Q5:Q6"/>
    <mergeCell ref="P5:P6"/>
    <mergeCell ref="C5:H5"/>
    <mergeCell ref="I5:N5"/>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6" activePane="bottomRight" state="frozen"/>
      <selection pane="topRight" activeCell="B1" sqref="B1"/>
      <selection pane="bottomLeft" activeCell="A5" sqref="A5"/>
      <selection pane="bottomRight" activeCell="B2" sqref="B2"/>
    </sheetView>
  </sheetViews>
  <sheetFormatPr defaultRowHeight="14.5"/>
  <cols>
    <col min="1" max="1" width="9.54296875" style="2" bestFit="1" customWidth="1"/>
    <col min="2" max="2" width="55.1796875" style="2" bestFit="1" customWidth="1"/>
    <col min="3" max="3" width="11.7265625" style="2" customWidth="1"/>
    <col min="4" max="4" width="13.26953125" style="2" customWidth="1"/>
    <col min="5" max="5" width="14.54296875" style="2" customWidth="1"/>
    <col min="6" max="6" width="11.7265625" style="2" customWidth="1"/>
    <col min="7" max="7" width="13.7265625" style="2" customWidth="1"/>
    <col min="8" max="8" width="14.54296875" style="2" customWidth="1"/>
  </cols>
  <sheetData>
    <row r="1" spans="1:8">
      <c r="A1" s="18" t="s">
        <v>189</v>
      </c>
      <c r="B1" s="365">
        <f>Info!C2</f>
        <v>0</v>
      </c>
    </row>
    <row r="2" spans="1:8">
      <c r="A2" s="18" t="s">
        <v>190</v>
      </c>
      <c r="B2" s="510">
        <f>'1. key ratios'!B2</f>
        <v>44469</v>
      </c>
    </row>
    <row r="3" spans="1:8">
      <c r="A3" s="18"/>
    </row>
    <row r="4" spans="1:8" ht="15" thickBot="1">
      <c r="A4" s="32" t="s">
        <v>407</v>
      </c>
      <c r="B4" s="72" t="s">
        <v>245</v>
      </c>
      <c r="C4" s="32"/>
      <c r="D4" s="33"/>
      <c r="E4" s="33"/>
      <c r="F4" s="34"/>
      <c r="G4" s="34"/>
      <c r="H4" s="35" t="s">
        <v>94</v>
      </c>
    </row>
    <row r="5" spans="1:8">
      <c r="A5" s="36"/>
      <c r="B5" s="37"/>
      <c r="C5" s="709" t="s">
        <v>195</v>
      </c>
      <c r="D5" s="710"/>
      <c r="E5" s="711"/>
      <c r="F5" s="709" t="s">
        <v>196</v>
      </c>
      <c r="G5" s="710"/>
      <c r="H5" s="712"/>
    </row>
    <row r="6" spans="1:8">
      <c r="A6" s="38" t="s">
        <v>27</v>
      </c>
      <c r="B6" s="39" t="s">
        <v>154</v>
      </c>
      <c r="C6" s="40" t="s">
        <v>28</v>
      </c>
      <c r="D6" s="40" t="s">
        <v>95</v>
      </c>
      <c r="E6" s="40" t="s">
        <v>69</v>
      </c>
      <c r="F6" s="40" t="s">
        <v>28</v>
      </c>
      <c r="G6" s="40" t="s">
        <v>95</v>
      </c>
      <c r="H6" s="41" t="s">
        <v>69</v>
      </c>
    </row>
    <row r="7" spans="1:8">
      <c r="A7" s="38">
        <v>1</v>
      </c>
      <c r="B7" s="42" t="s">
        <v>155</v>
      </c>
      <c r="C7" s="247"/>
      <c r="D7" s="247"/>
      <c r="E7" s="248">
        <f>C7+D7</f>
        <v>0</v>
      </c>
      <c r="F7" s="249"/>
      <c r="G7" s="250"/>
      <c r="H7" s="251">
        <f>F7+G7</f>
        <v>0</v>
      </c>
    </row>
    <row r="8" spans="1:8">
      <c r="A8" s="38">
        <v>2</v>
      </c>
      <c r="B8" s="42" t="s">
        <v>156</v>
      </c>
      <c r="C8" s="247"/>
      <c r="D8" s="247"/>
      <c r="E8" s="248">
        <f t="shared" ref="E8:E20" si="0">C8+D8</f>
        <v>0</v>
      </c>
      <c r="F8" s="249"/>
      <c r="G8" s="250"/>
      <c r="H8" s="251">
        <f t="shared" ref="H8:H40" si="1">F8+G8</f>
        <v>0</v>
      </c>
    </row>
    <row r="9" spans="1:8">
      <c r="A9" s="38">
        <v>3</v>
      </c>
      <c r="B9" s="42" t="s">
        <v>157</v>
      </c>
      <c r="C9" s="247"/>
      <c r="D9" s="247"/>
      <c r="E9" s="248">
        <f t="shared" si="0"/>
        <v>0</v>
      </c>
      <c r="F9" s="249"/>
      <c r="G9" s="250"/>
      <c r="H9" s="251">
        <f t="shared" si="1"/>
        <v>0</v>
      </c>
    </row>
    <row r="10" spans="1:8">
      <c r="A10" s="38">
        <v>4</v>
      </c>
      <c r="B10" s="42" t="s">
        <v>186</v>
      </c>
      <c r="C10" s="247"/>
      <c r="D10" s="247"/>
      <c r="E10" s="248">
        <f t="shared" si="0"/>
        <v>0</v>
      </c>
      <c r="F10" s="249"/>
      <c r="G10" s="250"/>
      <c r="H10" s="251">
        <f t="shared" si="1"/>
        <v>0</v>
      </c>
    </row>
    <row r="11" spans="1:8">
      <c r="A11" s="38">
        <v>5</v>
      </c>
      <c r="B11" s="42" t="s">
        <v>158</v>
      </c>
      <c r="C11" s="247"/>
      <c r="D11" s="247"/>
      <c r="E11" s="248">
        <f t="shared" si="0"/>
        <v>0</v>
      </c>
      <c r="F11" s="249"/>
      <c r="G11" s="250"/>
      <c r="H11" s="251">
        <f t="shared" si="1"/>
        <v>0</v>
      </c>
    </row>
    <row r="12" spans="1:8">
      <c r="A12" s="38">
        <v>6.1</v>
      </c>
      <c r="B12" s="43" t="s">
        <v>159</v>
      </c>
      <c r="C12" s="247"/>
      <c r="D12" s="247"/>
      <c r="E12" s="248">
        <f t="shared" si="0"/>
        <v>0</v>
      </c>
      <c r="F12" s="249"/>
      <c r="G12" s="250"/>
      <c r="H12" s="251">
        <f t="shared" si="1"/>
        <v>0</v>
      </c>
    </row>
    <row r="13" spans="1:8">
      <c r="A13" s="38">
        <v>6.2</v>
      </c>
      <c r="B13" s="43" t="s">
        <v>160</v>
      </c>
      <c r="C13" s="247"/>
      <c r="D13" s="247"/>
      <c r="E13" s="248">
        <f t="shared" si="0"/>
        <v>0</v>
      </c>
      <c r="F13" s="249"/>
      <c r="G13" s="250"/>
      <c r="H13" s="251">
        <f t="shared" si="1"/>
        <v>0</v>
      </c>
    </row>
    <row r="14" spans="1:8">
      <c r="A14" s="38">
        <v>6</v>
      </c>
      <c r="B14" s="42" t="s">
        <v>161</v>
      </c>
      <c r="C14" s="248">
        <f>C12-C13</f>
        <v>0</v>
      </c>
      <c r="D14" s="248">
        <f>D12-D13</f>
        <v>0</v>
      </c>
      <c r="E14" s="248">
        <f t="shared" si="0"/>
        <v>0</v>
      </c>
      <c r="F14" s="248">
        <f>F12-F13</f>
        <v>0</v>
      </c>
      <c r="G14" s="248">
        <f>G12-G13</f>
        <v>0</v>
      </c>
      <c r="H14" s="251">
        <f t="shared" si="1"/>
        <v>0</v>
      </c>
    </row>
    <row r="15" spans="1:8">
      <c r="A15" s="38">
        <v>7</v>
      </c>
      <c r="B15" s="42" t="s">
        <v>162</v>
      </c>
      <c r="C15" s="247"/>
      <c r="D15" s="247"/>
      <c r="E15" s="248">
        <f t="shared" si="0"/>
        <v>0</v>
      </c>
      <c r="F15" s="249"/>
      <c r="G15" s="250"/>
      <c r="H15" s="251">
        <f t="shared" si="1"/>
        <v>0</v>
      </c>
    </row>
    <row r="16" spans="1:8">
      <c r="A16" s="38">
        <v>8</v>
      </c>
      <c r="B16" s="42" t="s">
        <v>163</v>
      </c>
      <c r="C16" s="247"/>
      <c r="D16" s="247"/>
      <c r="E16" s="248">
        <f t="shared" si="0"/>
        <v>0</v>
      </c>
      <c r="F16" s="249"/>
      <c r="G16" s="250"/>
      <c r="H16" s="251">
        <f t="shared" si="1"/>
        <v>0</v>
      </c>
    </row>
    <row r="17" spans="1:8">
      <c r="A17" s="38">
        <v>9</v>
      </c>
      <c r="B17" s="42" t="s">
        <v>164</v>
      </c>
      <c r="C17" s="247"/>
      <c r="D17" s="247"/>
      <c r="E17" s="248">
        <f t="shared" si="0"/>
        <v>0</v>
      </c>
      <c r="F17" s="249"/>
      <c r="G17" s="250"/>
      <c r="H17" s="251">
        <f t="shared" si="1"/>
        <v>0</v>
      </c>
    </row>
    <row r="18" spans="1:8">
      <c r="A18" s="38">
        <v>10</v>
      </c>
      <c r="B18" s="42" t="s">
        <v>165</v>
      </c>
      <c r="C18" s="247"/>
      <c r="D18" s="247"/>
      <c r="E18" s="248">
        <f t="shared" si="0"/>
        <v>0</v>
      </c>
      <c r="F18" s="249"/>
      <c r="G18" s="250"/>
      <c r="H18" s="251">
        <f t="shared" si="1"/>
        <v>0</v>
      </c>
    </row>
    <row r="19" spans="1:8">
      <c r="A19" s="38">
        <v>11</v>
      </c>
      <c r="B19" s="42" t="s">
        <v>166</v>
      </c>
      <c r="C19" s="247"/>
      <c r="D19" s="247"/>
      <c r="E19" s="248">
        <f t="shared" si="0"/>
        <v>0</v>
      </c>
      <c r="F19" s="249"/>
      <c r="G19" s="250"/>
      <c r="H19" s="251">
        <f t="shared" si="1"/>
        <v>0</v>
      </c>
    </row>
    <row r="20" spans="1:8">
      <c r="A20" s="38">
        <v>12</v>
      </c>
      <c r="B20" s="44" t="s">
        <v>167</v>
      </c>
      <c r="C20" s="248">
        <f>SUM(C7:C11)+SUM(C14:C19)</f>
        <v>0</v>
      </c>
      <c r="D20" s="248">
        <f>SUM(D7:D11)+SUM(D14:D19)</f>
        <v>0</v>
      </c>
      <c r="E20" s="248">
        <f t="shared" si="0"/>
        <v>0</v>
      </c>
      <c r="F20" s="248">
        <f>SUM(F7:F11)+SUM(F14:F19)</f>
        <v>0</v>
      </c>
      <c r="G20" s="248">
        <f>SUM(G7:G11)+SUM(G14:G19)</f>
        <v>0</v>
      </c>
      <c r="H20" s="251">
        <f t="shared" si="1"/>
        <v>0</v>
      </c>
    </row>
    <row r="21" spans="1:8">
      <c r="A21" s="38"/>
      <c r="B21" s="39" t="s">
        <v>184</v>
      </c>
      <c r="C21" s="252"/>
      <c r="D21" s="252"/>
      <c r="E21" s="252"/>
      <c r="F21" s="253"/>
      <c r="G21" s="254"/>
      <c r="H21" s="255"/>
    </row>
    <row r="22" spans="1:8">
      <c r="A22" s="38">
        <v>13</v>
      </c>
      <c r="B22" s="42" t="s">
        <v>168</v>
      </c>
      <c r="C22" s="247"/>
      <c r="D22" s="247"/>
      <c r="E22" s="248">
        <f>C22+D22</f>
        <v>0</v>
      </c>
      <c r="F22" s="249"/>
      <c r="G22" s="250"/>
      <c r="H22" s="251">
        <f t="shared" si="1"/>
        <v>0</v>
      </c>
    </row>
    <row r="23" spans="1:8">
      <c r="A23" s="38">
        <v>14</v>
      </c>
      <c r="B23" s="42" t="s">
        <v>169</v>
      </c>
      <c r="C23" s="247"/>
      <c r="D23" s="247"/>
      <c r="E23" s="248">
        <f t="shared" ref="E23:E40" si="2">C23+D23</f>
        <v>0</v>
      </c>
      <c r="F23" s="249"/>
      <c r="G23" s="250"/>
      <c r="H23" s="251">
        <f t="shared" si="1"/>
        <v>0</v>
      </c>
    </row>
    <row r="24" spans="1:8">
      <c r="A24" s="38">
        <v>15</v>
      </c>
      <c r="B24" s="42" t="s">
        <v>170</v>
      </c>
      <c r="C24" s="247"/>
      <c r="D24" s="247"/>
      <c r="E24" s="248">
        <f t="shared" si="2"/>
        <v>0</v>
      </c>
      <c r="F24" s="249"/>
      <c r="G24" s="250"/>
      <c r="H24" s="251">
        <f t="shared" si="1"/>
        <v>0</v>
      </c>
    </row>
    <row r="25" spans="1:8">
      <c r="A25" s="38">
        <v>16</v>
      </c>
      <c r="B25" s="42" t="s">
        <v>171</v>
      </c>
      <c r="C25" s="247"/>
      <c r="D25" s="247"/>
      <c r="E25" s="248">
        <f t="shared" si="2"/>
        <v>0</v>
      </c>
      <c r="F25" s="249"/>
      <c r="G25" s="250"/>
      <c r="H25" s="251">
        <f t="shared" si="1"/>
        <v>0</v>
      </c>
    </row>
    <row r="26" spans="1:8">
      <c r="A26" s="38">
        <v>17</v>
      </c>
      <c r="B26" s="42" t="s">
        <v>172</v>
      </c>
      <c r="C26" s="252"/>
      <c r="D26" s="252"/>
      <c r="E26" s="248">
        <f t="shared" si="2"/>
        <v>0</v>
      </c>
      <c r="F26" s="253"/>
      <c r="G26" s="254"/>
      <c r="H26" s="251">
        <f t="shared" si="1"/>
        <v>0</v>
      </c>
    </row>
    <row r="27" spans="1:8">
      <c r="A27" s="38">
        <v>18</v>
      </c>
      <c r="B27" s="42" t="s">
        <v>173</v>
      </c>
      <c r="C27" s="247"/>
      <c r="D27" s="247"/>
      <c r="E27" s="248">
        <f t="shared" si="2"/>
        <v>0</v>
      </c>
      <c r="F27" s="249"/>
      <c r="G27" s="250"/>
      <c r="H27" s="251">
        <f t="shared" si="1"/>
        <v>0</v>
      </c>
    </row>
    <row r="28" spans="1:8">
      <c r="A28" s="38">
        <v>19</v>
      </c>
      <c r="B28" s="42" t="s">
        <v>174</v>
      </c>
      <c r="C28" s="247"/>
      <c r="D28" s="247"/>
      <c r="E28" s="248">
        <f t="shared" si="2"/>
        <v>0</v>
      </c>
      <c r="F28" s="249"/>
      <c r="G28" s="250"/>
      <c r="H28" s="251">
        <f t="shared" si="1"/>
        <v>0</v>
      </c>
    </row>
    <row r="29" spans="1:8">
      <c r="A29" s="38">
        <v>20</v>
      </c>
      <c r="B29" s="42" t="s">
        <v>96</v>
      </c>
      <c r="C29" s="247"/>
      <c r="D29" s="247"/>
      <c r="E29" s="248">
        <f t="shared" si="2"/>
        <v>0</v>
      </c>
      <c r="F29" s="249"/>
      <c r="G29" s="250"/>
      <c r="H29" s="251">
        <f t="shared" si="1"/>
        <v>0</v>
      </c>
    </row>
    <row r="30" spans="1:8">
      <c r="A30" s="38">
        <v>21</v>
      </c>
      <c r="B30" s="42" t="s">
        <v>175</v>
      </c>
      <c r="C30" s="247"/>
      <c r="D30" s="247"/>
      <c r="E30" s="248">
        <f t="shared" si="2"/>
        <v>0</v>
      </c>
      <c r="F30" s="249"/>
      <c r="G30" s="250"/>
      <c r="H30" s="251">
        <f t="shared" si="1"/>
        <v>0</v>
      </c>
    </row>
    <row r="31" spans="1:8">
      <c r="A31" s="38">
        <v>22</v>
      </c>
      <c r="B31" s="44" t="s">
        <v>176</v>
      </c>
      <c r="C31" s="248">
        <f>SUM(C22:C30)</f>
        <v>0</v>
      </c>
      <c r="D31" s="248">
        <f>SUM(D22:D30)</f>
        <v>0</v>
      </c>
      <c r="E31" s="248">
        <f>C31+D31</f>
        <v>0</v>
      </c>
      <c r="F31" s="248">
        <f>SUM(F22:F30)</f>
        <v>0</v>
      </c>
      <c r="G31" s="248">
        <f>SUM(G22:G30)</f>
        <v>0</v>
      </c>
      <c r="H31" s="251">
        <f t="shared" si="1"/>
        <v>0</v>
      </c>
    </row>
    <row r="32" spans="1:8">
      <c r="A32" s="38"/>
      <c r="B32" s="39" t="s">
        <v>185</v>
      </c>
      <c r="C32" s="252"/>
      <c r="D32" s="252"/>
      <c r="E32" s="247"/>
      <c r="F32" s="253"/>
      <c r="G32" s="254"/>
      <c r="H32" s="255"/>
    </row>
    <row r="33" spans="1:8">
      <c r="A33" s="38">
        <v>23</v>
      </c>
      <c r="B33" s="42" t="s">
        <v>177</v>
      </c>
      <c r="C33" s="247"/>
      <c r="D33" s="252"/>
      <c r="E33" s="248">
        <f t="shared" si="2"/>
        <v>0</v>
      </c>
      <c r="F33" s="249"/>
      <c r="G33" s="254"/>
      <c r="H33" s="251">
        <f t="shared" si="1"/>
        <v>0</v>
      </c>
    </row>
    <row r="34" spans="1:8">
      <c r="A34" s="38">
        <v>24</v>
      </c>
      <c r="B34" s="42" t="s">
        <v>178</v>
      </c>
      <c r="C34" s="247"/>
      <c r="D34" s="252"/>
      <c r="E34" s="248">
        <f t="shared" si="2"/>
        <v>0</v>
      </c>
      <c r="F34" s="249"/>
      <c r="G34" s="254"/>
      <c r="H34" s="251">
        <f t="shared" si="1"/>
        <v>0</v>
      </c>
    </row>
    <row r="35" spans="1:8">
      <c r="A35" s="38">
        <v>25</v>
      </c>
      <c r="B35" s="43" t="s">
        <v>179</v>
      </c>
      <c r="C35" s="247"/>
      <c r="D35" s="252"/>
      <c r="E35" s="248">
        <f t="shared" si="2"/>
        <v>0</v>
      </c>
      <c r="F35" s="249"/>
      <c r="G35" s="254"/>
      <c r="H35" s="251">
        <f t="shared" si="1"/>
        <v>0</v>
      </c>
    </row>
    <row r="36" spans="1:8">
      <c r="A36" s="38">
        <v>26</v>
      </c>
      <c r="B36" s="42" t="s">
        <v>180</v>
      </c>
      <c r="C36" s="247"/>
      <c r="D36" s="252"/>
      <c r="E36" s="248">
        <f t="shared" si="2"/>
        <v>0</v>
      </c>
      <c r="F36" s="249"/>
      <c r="G36" s="254"/>
      <c r="H36" s="251">
        <f t="shared" si="1"/>
        <v>0</v>
      </c>
    </row>
    <row r="37" spans="1:8">
      <c r="A37" s="38">
        <v>27</v>
      </c>
      <c r="B37" s="42" t="s">
        <v>181</v>
      </c>
      <c r="C37" s="247"/>
      <c r="D37" s="252"/>
      <c r="E37" s="248">
        <f t="shared" si="2"/>
        <v>0</v>
      </c>
      <c r="F37" s="249"/>
      <c r="G37" s="254"/>
      <c r="H37" s="251">
        <f t="shared" si="1"/>
        <v>0</v>
      </c>
    </row>
    <row r="38" spans="1:8">
      <c r="A38" s="38">
        <v>28</v>
      </c>
      <c r="B38" s="42" t="s">
        <v>182</v>
      </c>
      <c r="C38" s="247"/>
      <c r="D38" s="252"/>
      <c r="E38" s="248">
        <f t="shared" si="2"/>
        <v>0</v>
      </c>
      <c r="F38" s="249"/>
      <c r="G38" s="254"/>
      <c r="H38" s="251">
        <f t="shared" si="1"/>
        <v>0</v>
      </c>
    </row>
    <row r="39" spans="1:8">
      <c r="A39" s="38">
        <v>29</v>
      </c>
      <c r="B39" s="42" t="s">
        <v>197</v>
      </c>
      <c r="C39" s="247"/>
      <c r="D39" s="252"/>
      <c r="E39" s="248">
        <f t="shared" si="2"/>
        <v>0</v>
      </c>
      <c r="F39" s="249"/>
      <c r="G39" s="254"/>
      <c r="H39" s="251">
        <f t="shared" si="1"/>
        <v>0</v>
      </c>
    </row>
    <row r="40" spans="1:8">
      <c r="A40" s="38">
        <v>30</v>
      </c>
      <c r="B40" s="44" t="s">
        <v>183</v>
      </c>
      <c r="C40" s="247"/>
      <c r="D40" s="252"/>
      <c r="E40" s="248">
        <f t="shared" si="2"/>
        <v>0</v>
      </c>
      <c r="F40" s="249"/>
      <c r="G40" s="254"/>
      <c r="H40" s="251">
        <f t="shared" si="1"/>
        <v>0</v>
      </c>
    </row>
    <row r="41" spans="1:8" ht="15" thickBot="1">
      <c r="A41" s="45">
        <v>31</v>
      </c>
      <c r="B41" s="46" t="s">
        <v>198</v>
      </c>
      <c r="C41" s="256">
        <f>C31+C40</f>
        <v>0</v>
      </c>
      <c r="D41" s="256">
        <f>D31+D40</f>
        <v>0</v>
      </c>
      <c r="E41" s="256">
        <f>C41+D41</f>
        <v>0</v>
      </c>
      <c r="F41" s="256">
        <f>F31+F40</f>
        <v>0</v>
      </c>
      <c r="G41" s="256">
        <f>G31+G40</f>
        <v>0</v>
      </c>
      <c r="H41" s="257">
        <f>F41+G41</f>
        <v>0</v>
      </c>
    </row>
    <row r="43" spans="1:8">
      <c r="B43" s="47"/>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36"/>
  <sheetViews>
    <sheetView topLeftCell="A141" zoomScale="70" zoomScaleNormal="70" workbookViewId="0">
      <selection activeCell="B169" sqref="B169:C169"/>
    </sheetView>
  </sheetViews>
  <sheetFormatPr defaultColWidth="43.54296875" defaultRowHeight="12"/>
  <cols>
    <col min="1" max="1" width="8" style="235" customWidth="1"/>
    <col min="2" max="2" width="66.1796875" style="236" customWidth="1"/>
    <col min="3" max="3" width="131.453125" style="237" customWidth="1"/>
    <col min="4" max="5" width="10.26953125" style="228" customWidth="1"/>
    <col min="6" max="16384" width="43.54296875" style="228"/>
  </cols>
  <sheetData>
    <row r="1" spans="1:3" ht="13" thickTop="1" thickBot="1">
      <c r="A1" s="872" t="s">
        <v>327</v>
      </c>
      <c r="B1" s="873"/>
      <c r="C1" s="874"/>
    </row>
    <row r="2" spans="1:3" ht="26.25" customHeight="1">
      <c r="A2" s="633"/>
      <c r="B2" s="820" t="s">
        <v>328</v>
      </c>
      <c r="C2" s="820"/>
    </row>
    <row r="3" spans="1:3" s="233" customFormat="1" ht="11.25" customHeight="1">
      <c r="A3" s="232"/>
      <c r="B3" s="820" t="s">
        <v>420</v>
      </c>
      <c r="C3" s="820"/>
    </row>
    <row r="4" spans="1:3" ht="12" customHeight="1" thickBot="1">
      <c r="A4" s="855" t="s">
        <v>424</v>
      </c>
      <c r="B4" s="856"/>
      <c r="C4" s="857"/>
    </row>
    <row r="5" spans="1:3" ht="12.5" thickTop="1">
      <c r="A5" s="229"/>
      <c r="B5" s="858" t="s">
        <v>329</v>
      </c>
      <c r="C5" s="859"/>
    </row>
    <row r="6" spans="1:3">
      <c r="A6" s="633"/>
      <c r="B6" s="825" t="s">
        <v>421</v>
      </c>
      <c r="C6" s="826"/>
    </row>
    <row r="7" spans="1:3">
      <c r="A7" s="633"/>
      <c r="B7" s="825" t="s">
        <v>330</v>
      </c>
      <c r="C7" s="826"/>
    </row>
    <row r="8" spans="1:3">
      <c r="A8" s="633"/>
      <c r="B8" s="825" t="s">
        <v>422</v>
      </c>
      <c r="C8" s="826"/>
    </row>
    <row r="9" spans="1:3">
      <c r="A9" s="633"/>
      <c r="B9" s="870" t="s">
        <v>423</v>
      </c>
      <c r="C9" s="871"/>
    </row>
    <row r="10" spans="1:3">
      <c r="A10" s="633"/>
      <c r="B10" s="860" t="s">
        <v>331</v>
      </c>
      <c r="C10" s="861" t="s">
        <v>331</v>
      </c>
    </row>
    <row r="11" spans="1:3">
      <c r="A11" s="633"/>
      <c r="B11" s="860" t="s">
        <v>332</v>
      </c>
      <c r="C11" s="861" t="s">
        <v>332</v>
      </c>
    </row>
    <row r="12" spans="1:3">
      <c r="A12" s="633"/>
      <c r="B12" s="860" t="s">
        <v>333</v>
      </c>
      <c r="C12" s="861" t="s">
        <v>333</v>
      </c>
    </row>
    <row r="13" spans="1:3">
      <c r="A13" s="633"/>
      <c r="B13" s="860" t="s">
        <v>334</v>
      </c>
      <c r="C13" s="861" t="s">
        <v>334</v>
      </c>
    </row>
    <row r="14" spans="1:3">
      <c r="A14" s="633"/>
      <c r="B14" s="860" t="s">
        <v>335</v>
      </c>
      <c r="C14" s="861" t="s">
        <v>335</v>
      </c>
    </row>
    <row r="15" spans="1:3" ht="21.75" customHeight="1">
      <c r="A15" s="633"/>
      <c r="B15" s="860" t="s">
        <v>336</v>
      </c>
      <c r="C15" s="861" t="s">
        <v>336</v>
      </c>
    </row>
    <row r="16" spans="1:3">
      <c r="A16" s="633"/>
      <c r="B16" s="860" t="s">
        <v>337</v>
      </c>
      <c r="C16" s="861" t="s">
        <v>338</v>
      </c>
    </row>
    <row r="17" spans="1:3">
      <c r="A17" s="633"/>
      <c r="B17" s="860" t="s">
        <v>339</v>
      </c>
      <c r="C17" s="861" t="s">
        <v>340</v>
      </c>
    </row>
    <row r="18" spans="1:3">
      <c r="A18" s="633"/>
      <c r="B18" s="860" t="s">
        <v>341</v>
      </c>
      <c r="C18" s="861" t="s">
        <v>342</v>
      </c>
    </row>
    <row r="19" spans="1:3">
      <c r="A19" s="633"/>
      <c r="B19" s="860" t="s">
        <v>343</v>
      </c>
      <c r="C19" s="861" t="s">
        <v>343</v>
      </c>
    </row>
    <row r="20" spans="1:3">
      <c r="A20" s="633"/>
      <c r="B20" s="860" t="s">
        <v>344</v>
      </c>
      <c r="C20" s="861" t="s">
        <v>344</v>
      </c>
    </row>
    <row r="21" spans="1:3">
      <c r="A21" s="633"/>
      <c r="B21" s="860" t="s">
        <v>345</v>
      </c>
      <c r="C21" s="861" t="s">
        <v>345</v>
      </c>
    </row>
    <row r="22" spans="1:3" ht="23.25" customHeight="1">
      <c r="A22" s="633"/>
      <c r="B22" s="860" t="s">
        <v>346</v>
      </c>
      <c r="C22" s="861" t="s">
        <v>347</v>
      </c>
    </row>
    <row r="23" spans="1:3">
      <c r="A23" s="633"/>
      <c r="B23" s="860" t="s">
        <v>348</v>
      </c>
      <c r="C23" s="861" t="s">
        <v>348</v>
      </c>
    </row>
    <row r="24" spans="1:3">
      <c r="A24" s="633"/>
      <c r="B24" s="860" t="s">
        <v>349</v>
      </c>
      <c r="C24" s="861" t="s">
        <v>350</v>
      </c>
    </row>
    <row r="25" spans="1:3" ht="12.5" thickBot="1">
      <c r="A25" s="230"/>
      <c r="B25" s="864" t="s">
        <v>351</v>
      </c>
      <c r="C25" s="865"/>
    </row>
    <row r="26" spans="1:3" ht="13" thickTop="1" thickBot="1">
      <c r="A26" s="855" t="s">
        <v>434</v>
      </c>
      <c r="B26" s="856"/>
      <c r="C26" s="857"/>
    </row>
    <row r="27" spans="1:3" ht="13" thickTop="1" thickBot="1">
      <c r="A27" s="231"/>
      <c r="B27" s="866" t="s">
        <v>352</v>
      </c>
      <c r="C27" s="867"/>
    </row>
    <row r="28" spans="1:3" ht="13" thickTop="1" thickBot="1">
      <c r="A28" s="855" t="s">
        <v>425</v>
      </c>
      <c r="B28" s="856"/>
      <c r="C28" s="857"/>
    </row>
    <row r="29" spans="1:3" ht="12.5" thickTop="1">
      <c r="A29" s="229"/>
      <c r="B29" s="868" t="s">
        <v>353</v>
      </c>
      <c r="C29" s="869" t="s">
        <v>354</v>
      </c>
    </row>
    <row r="30" spans="1:3">
      <c r="A30" s="633"/>
      <c r="B30" s="846" t="s">
        <v>355</v>
      </c>
      <c r="C30" s="847" t="s">
        <v>356</v>
      </c>
    </row>
    <row r="31" spans="1:3">
      <c r="A31" s="633"/>
      <c r="B31" s="846" t="s">
        <v>357</v>
      </c>
      <c r="C31" s="847" t="s">
        <v>358</v>
      </c>
    </row>
    <row r="32" spans="1:3">
      <c r="A32" s="633"/>
      <c r="B32" s="846" t="s">
        <v>359</v>
      </c>
      <c r="C32" s="847" t="s">
        <v>360</v>
      </c>
    </row>
    <row r="33" spans="1:3">
      <c r="A33" s="633"/>
      <c r="B33" s="846" t="s">
        <v>361</v>
      </c>
      <c r="C33" s="847" t="s">
        <v>362</v>
      </c>
    </row>
    <row r="34" spans="1:3">
      <c r="A34" s="633"/>
      <c r="B34" s="846" t="s">
        <v>363</v>
      </c>
      <c r="C34" s="847" t="s">
        <v>364</v>
      </c>
    </row>
    <row r="35" spans="1:3" ht="23.25" customHeight="1">
      <c r="A35" s="633"/>
      <c r="B35" s="846" t="s">
        <v>365</v>
      </c>
      <c r="C35" s="847" t="s">
        <v>366</v>
      </c>
    </row>
    <row r="36" spans="1:3" ht="24" customHeight="1">
      <c r="A36" s="633"/>
      <c r="B36" s="846" t="s">
        <v>367</v>
      </c>
      <c r="C36" s="847" t="s">
        <v>368</v>
      </c>
    </row>
    <row r="37" spans="1:3" ht="24.75" customHeight="1">
      <c r="A37" s="633"/>
      <c r="B37" s="846" t="s">
        <v>369</v>
      </c>
      <c r="C37" s="847" t="s">
        <v>370</v>
      </c>
    </row>
    <row r="38" spans="1:3" ht="23.25" customHeight="1">
      <c r="A38" s="633"/>
      <c r="B38" s="846" t="s">
        <v>426</v>
      </c>
      <c r="C38" s="847" t="s">
        <v>371</v>
      </c>
    </row>
    <row r="39" spans="1:3" ht="39.75" customHeight="1">
      <c r="A39" s="633"/>
      <c r="B39" s="860" t="s">
        <v>440</v>
      </c>
      <c r="C39" s="861" t="s">
        <v>372</v>
      </c>
    </row>
    <row r="40" spans="1:3" ht="12" customHeight="1">
      <c r="A40" s="633"/>
      <c r="B40" s="846" t="s">
        <v>373</v>
      </c>
      <c r="C40" s="847" t="s">
        <v>374</v>
      </c>
    </row>
    <row r="41" spans="1:3" ht="27" customHeight="1" thickBot="1">
      <c r="A41" s="230"/>
      <c r="B41" s="862" t="s">
        <v>375</v>
      </c>
      <c r="C41" s="863" t="s">
        <v>376</v>
      </c>
    </row>
    <row r="42" spans="1:3" ht="13" thickTop="1" thickBot="1">
      <c r="A42" s="855" t="s">
        <v>427</v>
      </c>
      <c r="B42" s="856"/>
      <c r="C42" s="857"/>
    </row>
    <row r="43" spans="1:3" ht="12.5" thickTop="1">
      <c r="A43" s="229"/>
      <c r="B43" s="858" t="s">
        <v>463</v>
      </c>
      <c r="C43" s="859" t="s">
        <v>377</v>
      </c>
    </row>
    <row r="44" spans="1:3">
      <c r="A44" s="633"/>
      <c r="B44" s="825" t="s">
        <v>462</v>
      </c>
      <c r="C44" s="826"/>
    </row>
    <row r="45" spans="1:3" ht="23.25" customHeight="1" thickBot="1">
      <c r="A45" s="230"/>
      <c r="B45" s="853" t="s">
        <v>378</v>
      </c>
      <c r="C45" s="854" t="s">
        <v>379</v>
      </c>
    </row>
    <row r="46" spans="1:3" ht="11.25" customHeight="1" thickTop="1" thickBot="1">
      <c r="A46" s="855" t="s">
        <v>428</v>
      </c>
      <c r="B46" s="856"/>
      <c r="C46" s="857"/>
    </row>
    <row r="47" spans="1:3" ht="26.25" customHeight="1" thickTop="1">
      <c r="A47" s="633"/>
      <c r="B47" s="825" t="s">
        <v>429</v>
      </c>
      <c r="C47" s="826"/>
    </row>
    <row r="48" spans="1:3" ht="12.5" thickBot="1">
      <c r="A48" s="855" t="s">
        <v>430</v>
      </c>
      <c r="B48" s="856"/>
      <c r="C48" s="857"/>
    </row>
    <row r="49" spans="1:3" ht="12.5" thickTop="1">
      <c r="A49" s="229"/>
      <c r="B49" s="858" t="s">
        <v>380</v>
      </c>
      <c r="C49" s="859" t="s">
        <v>380</v>
      </c>
    </row>
    <row r="50" spans="1:3" ht="11.25" customHeight="1">
      <c r="A50" s="633"/>
      <c r="B50" s="825" t="s">
        <v>381</v>
      </c>
      <c r="C50" s="826" t="s">
        <v>381</v>
      </c>
    </row>
    <row r="51" spans="1:3">
      <c r="A51" s="633"/>
      <c r="B51" s="825" t="s">
        <v>382</v>
      </c>
      <c r="C51" s="826" t="s">
        <v>382</v>
      </c>
    </row>
    <row r="52" spans="1:3" ht="11.25" customHeight="1">
      <c r="A52" s="633"/>
      <c r="B52" s="825" t="s">
        <v>489</v>
      </c>
      <c r="C52" s="826" t="s">
        <v>383</v>
      </c>
    </row>
    <row r="53" spans="1:3" ht="33.65" customHeight="1">
      <c r="A53" s="633"/>
      <c r="B53" s="825" t="s">
        <v>384</v>
      </c>
      <c r="C53" s="826" t="s">
        <v>384</v>
      </c>
    </row>
    <row r="54" spans="1:3" ht="11.25" customHeight="1">
      <c r="A54" s="633"/>
      <c r="B54" s="825" t="s">
        <v>483</v>
      </c>
      <c r="C54" s="826" t="s">
        <v>385</v>
      </c>
    </row>
    <row r="55" spans="1:3" ht="11.25" customHeight="1" thickBot="1">
      <c r="A55" s="855" t="s">
        <v>431</v>
      </c>
      <c r="B55" s="856"/>
      <c r="C55" s="857"/>
    </row>
    <row r="56" spans="1:3" ht="12.5" thickTop="1">
      <c r="A56" s="229"/>
      <c r="B56" s="858" t="s">
        <v>380</v>
      </c>
      <c r="C56" s="859" t="s">
        <v>380</v>
      </c>
    </row>
    <row r="57" spans="1:3">
      <c r="A57" s="633"/>
      <c r="B57" s="825" t="s">
        <v>386</v>
      </c>
      <c r="C57" s="826" t="s">
        <v>386</v>
      </c>
    </row>
    <row r="58" spans="1:3">
      <c r="A58" s="633"/>
      <c r="B58" s="825" t="s">
        <v>437</v>
      </c>
      <c r="C58" s="826" t="s">
        <v>387</v>
      </c>
    </row>
    <row r="59" spans="1:3">
      <c r="A59" s="633"/>
      <c r="B59" s="825" t="s">
        <v>388</v>
      </c>
      <c r="C59" s="826" t="s">
        <v>388</v>
      </c>
    </row>
    <row r="60" spans="1:3">
      <c r="A60" s="633"/>
      <c r="B60" s="825" t="s">
        <v>389</v>
      </c>
      <c r="C60" s="826" t="s">
        <v>389</v>
      </c>
    </row>
    <row r="61" spans="1:3">
      <c r="A61" s="633"/>
      <c r="B61" s="825" t="s">
        <v>390</v>
      </c>
      <c r="C61" s="826" t="s">
        <v>390</v>
      </c>
    </row>
    <row r="62" spans="1:3">
      <c r="A62" s="633"/>
      <c r="B62" s="825" t="s">
        <v>438</v>
      </c>
      <c r="C62" s="826" t="s">
        <v>391</v>
      </c>
    </row>
    <row r="63" spans="1:3">
      <c r="A63" s="633"/>
      <c r="B63" s="825" t="s">
        <v>392</v>
      </c>
      <c r="C63" s="826" t="s">
        <v>392</v>
      </c>
    </row>
    <row r="64" spans="1:3" ht="12.5" thickBot="1">
      <c r="A64" s="230"/>
      <c r="B64" s="853" t="s">
        <v>393</v>
      </c>
      <c r="C64" s="854" t="s">
        <v>393</v>
      </c>
    </row>
    <row r="65" spans="1:3" ht="11.25" customHeight="1" thickTop="1">
      <c r="A65" s="841" t="s">
        <v>432</v>
      </c>
      <c r="B65" s="842"/>
      <c r="C65" s="843"/>
    </row>
    <row r="66" spans="1:3" ht="12.5" thickBot="1">
      <c r="A66" s="230"/>
      <c r="B66" s="853" t="s">
        <v>394</v>
      </c>
      <c r="C66" s="854" t="s">
        <v>394</v>
      </c>
    </row>
    <row r="67" spans="1:3" ht="11.25" customHeight="1" thickTop="1" thickBot="1">
      <c r="A67" s="855" t="s">
        <v>433</v>
      </c>
      <c r="B67" s="856"/>
      <c r="C67" s="857"/>
    </row>
    <row r="68" spans="1:3" ht="12.5" thickTop="1">
      <c r="A68" s="229"/>
      <c r="B68" s="858" t="s">
        <v>395</v>
      </c>
      <c r="C68" s="859" t="s">
        <v>395</v>
      </c>
    </row>
    <row r="69" spans="1:3">
      <c r="A69" s="633"/>
      <c r="B69" s="825" t="s">
        <v>396</v>
      </c>
      <c r="C69" s="826" t="s">
        <v>396</v>
      </c>
    </row>
    <row r="70" spans="1:3">
      <c r="A70" s="633"/>
      <c r="B70" s="825" t="s">
        <v>397</v>
      </c>
      <c r="C70" s="826" t="s">
        <v>397</v>
      </c>
    </row>
    <row r="71" spans="1:3" ht="55" customHeight="1">
      <c r="A71" s="633"/>
      <c r="B71" s="851" t="s">
        <v>962</v>
      </c>
      <c r="C71" s="852" t="s">
        <v>398</v>
      </c>
    </row>
    <row r="72" spans="1:3" ht="33.75" customHeight="1">
      <c r="A72" s="633"/>
      <c r="B72" s="851" t="s">
        <v>442</v>
      </c>
      <c r="C72" s="852" t="s">
        <v>399</v>
      </c>
    </row>
    <row r="73" spans="1:3" ht="15.75" customHeight="1">
      <c r="A73" s="633"/>
      <c r="B73" s="851" t="s">
        <v>439</v>
      </c>
      <c r="C73" s="852" t="s">
        <v>400</v>
      </c>
    </row>
    <row r="74" spans="1:3">
      <c r="A74" s="633"/>
      <c r="B74" s="825" t="s">
        <v>401</v>
      </c>
      <c r="C74" s="826" t="s">
        <v>401</v>
      </c>
    </row>
    <row r="75" spans="1:3" ht="12.5" thickBot="1">
      <c r="A75" s="230"/>
      <c r="B75" s="853" t="s">
        <v>402</v>
      </c>
      <c r="C75" s="854" t="s">
        <v>402</v>
      </c>
    </row>
    <row r="76" spans="1:3" ht="12.5" thickTop="1">
      <c r="A76" s="841" t="s">
        <v>466</v>
      </c>
      <c r="B76" s="842"/>
      <c r="C76" s="843"/>
    </row>
    <row r="77" spans="1:3">
      <c r="A77" s="633"/>
      <c r="B77" s="825" t="s">
        <v>394</v>
      </c>
      <c r="C77" s="826"/>
    </row>
    <row r="78" spans="1:3">
      <c r="A78" s="633"/>
      <c r="B78" s="825" t="s">
        <v>464</v>
      </c>
      <c r="C78" s="826"/>
    </row>
    <row r="79" spans="1:3">
      <c r="A79" s="633"/>
      <c r="B79" s="825" t="s">
        <v>465</v>
      </c>
      <c r="C79" s="826"/>
    </row>
    <row r="80" spans="1:3">
      <c r="A80" s="841" t="s">
        <v>467</v>
      </c>
      <c r="B80" s="842"/>
      <c r="C80" s="843"/>
    </row>
    <row r="81" spans="1:3">
      <c r="A81" s="633"/>
      <c r="B81" s="825" t="s">
        <v>394</v>
      </c>
      <c r="C81" s="826"/>
    </row>
    <row r="82" spans="1:3">
      <c r="A82" s="633"/>
      <c r="B82" s="825" t="s">
        <v>468</v>
      </c>
      <c r="C82" s="826"/>
    </row>
    <row r="83" spans="1:3" ht="76.5" customHeight="1">
      <c r="A83" s="633"/>
      <c r="B83" s="825" t="s">
        <v>482</v>
      </c>
      <c r="C83" s="826"/>
    </row>
    <row r="84" spans="1:3" ht="53.25" customHeight="1">
      <c r="A84" s="633"/>
      <c r="B84" s="825" t="s">
        <v>481</v>
      </c>
      <c r="C84" s="826"/>
    </row>
    <row r="85" spans="1:3">
      <c r="A85" s="633"/>
      <c r="B85" s="825" t="s">
        <v>469</v>
      </c>
      <c r="C85" s="826"/>
    </row>
    <row r="86" spans="1:3">
      <c r="A86" s="633"/>
      <c r="B86" s="825" t="s">
        <v>470</v>
      </c>
      <c r="C86" s="826"/>
    </row>
    <row r="87" spans="1:3">
      <c r="A87" s="633"/>
      <c r="B87" s="825" t="s">
        <v>471</v>
      </c>
      <c r="C87" s="826"/>
    </row>
    <row r="88" spans="1:3">
      <c r="A88" s="841" t="s">
        <v>472</v>
      </c>
      <c r="B88" s="842"/>
      <c r="C88" s="843"/>
    </row>
    <row r="89" spans="1:3">
      <c r="A89" s="633"/>
      <c r="B89" s="825" t="s">
        <v>394</v>
      </c>
      <c r="C89" s="826"/>
    </row>
    <row r="90" spans="1:3">
      <c r="A90" s="633"/>
      <c r="B90" s="825" t="s">
        <v>474</v>
      </c>
      <c r="C90" s="826"/>
    </row>
    <row r="91" spans="1:3" ht="12" customHeight="1">
      <c r="A91" s="633"/>
      <c r="B91" s="825" t="s">
        <v>475</v>
      </c>
      <c r="C91" s="826"/>
    </row>
    <row r="92" spans="1:3">
      <c r="A92" s="633"/>
      <c r="B92" s="825" t="s">
        <v>476</v>
      </c>
      <c r="C92" s="826"/>
    </row>
    <row r="93" spans="1:3" ht="24.75" customHeight="1">
      <c r="A93" s="633"/>
      <c r="B93" s="844" t="s">
        <v>517</v>
      </c>
      <c r="C93" s="845"/>
    </row>
    <row r="94" spans="1:3" ht="24" customHeight="1">
      <c r="A94" s="633"/>
      <c r="B94" s="844" t="s">
        <v>518</v>
      </c>
      <c r="C94" s="845"/>
    </row>
    <row r="95" spans="1:3" ht="13.5" customHeight="1">
      <c r="A95" s="633"/>
      <c r="B95" s="846" t="s">
        <v>477</v>
      </c>
      <c r="C95" s="847"/>
    </row>
    <row r="96" spans="1:3" ht="11.25" customHeight="1" thickBot="1">
      <c r="A96" s="848" t="s">
        <v>513</v>
      </c>
      <c r="B96" s="849"/>
      <c r="C96" s="850"/>
    </row>
    <row r="97" spans="1:3" ht="13" thickTop="1" thickBot="1">
      <c r="A97" s="840" t="s">
        <v>403</v>
      </c>
      <c r="B97" s="840"/>
      <c r="C97" s="840"/>
    </row>
    <row r="98" spans="1:3">
      <c r="A98" s="368">
        <v>2</v>
      </c>
      <c r="B98" s="556" t="s">
        <v>493</v>
      </c>
      <c r="C98" s="556" t="s">
        <v>514</v>
      </c>
    </row>
    <row r="99" spans="1:3">
      <c r="A99" s="234">
        <v>3</v>
      </c>
      <c r="B99" s="557" t="s">
        <v>494</v>
      </c>
      <c r="C99" s="558" t="s">
        <v>515</v>
      </c>
    </row>
    <row r="100" spans="1:3">
      <c r="A100" s="234">
        <v>4</v>
      </c>
      <c r="B100" s="557" t="s">
        <v>495</v>
      </c>
      <c r="C100" s="558" t="s">
        <v>519</v>
      </c>
    </row>
    <row r="101" spans="1:3" ht="11.25" customHeight="1">
      <c r="A101" s="234">
        <v>5</v>
      </c>
      <c r="B101" s="557" t="s">
        <v>496</v>
      </c>
      <c r="C101" s="558" t="s">
        <v>516</v>
      </c>
    </row>
    <row r="102" spans="1:3" ht="12" customHeight="1">
      <c r="A102" s="234">
        <v>6</v>
      </c>
      <c r="B102" s="557" t="s">
        <v>511</v>
      </c>
      <c r="C102" s="558" t="s">
        <v>497</v>
      </c>
    </row>
    <row r="103" spans="1:3" ht="12" customHeight="1">
      <c r="A103" s="234">
        <v>7</v>
      </c>
      <c r="B103" s="557" t="s">
        <v>498</v>
      </c>
      <c r="C103" s="558" t="s">
        <v>512</v>
      </c>
    </row>
    <row r="104" spans="1:3">
      <c r="A104" s="234">
        <v>8</v>
      </c>
      <c r="B104" s="557" t="s">
        <v>503</v>
      </c>
      <c r="C104" s="558" t="s">
        <v>523</v>
      </c>
    </row>
    <row r="105" spans="1:3" ht="11.25" customHeight="1">
      <c r="A105" s="841" t="s">
        <v>478</v>
      </c>
      <c r="B105" s="842"/>
      <c r="C105" s="843"/>
    </row>
    <row r="106" spans="1:3" ht="12" customHeight="1">
      <c r="A106" s="633"/>
      <c r="B106" s="825" t="s">
        <v>394</v>
      </c>
      <c r="C106" s="826"/>
    </row>
    <row r="107" spans="1:3">
      <c r="A107" s="841" t="s">
        <v>660</v>
      </c>
      <c r="B107" s="842"/>
      <c r="C107" s="843"/>
    </row>
    <row r="108" spans="1:3" ht="12" customHeight="1">
      <c r="A108" s="633"/>
      <c r="B108" s="825" t="s">
        <v>662</v>
      </c>
      <c r="C108" s="826"/>
    </row>
    <row r="109" spans="1:3">
      <c r="A109" s="633"/>
      <c r="B109" s="825" t="s">
        <v>663</v>
      </c>
      <c r="C109" s="826"/>
    </row>
    <row r="110" spans="1:3">
      <c r="A110" s="633"/>
      <c r="B110" s="825" t="s">
        <v>661</v>
      </c>
      <c r="C110" s="826"/>
    </row>
    <row r="111" spans="1:3">
      <c r="A111" s="819" t="s">
        <v>1009</v>
      </c>
      <c r="B111" s="819"/>
      <c r="C111" s="819"/>
    </row>
    <row r="112" spans="1:3">
      <c r="A112" s="837" t="s">
        <v>327</v>
      </c>
      <c r="B112" s="837"/>
      <c r="C112" s="837"/>
    </row>
    <row r="113" spans="1:3">
      <c r="A113" s="634">
        <v>1</v>
      </c>
      <c r="B113" s="832" t="s">
        <v>837</v>
      </c>
      <c r="C113" s="833"/>
    </row>
    <row r="114" spans="1:3">
      <c r="A114" s="634">
        <v>2</v>
      </c>
      <c r="B114" s="838" t="s">
        <v>838</v>
      </c>
      <c r="C114" s="839"/>
    </row>
    <row r="115" spans="1:3">
      <c r="A115" s="634">
        <v>3</v>
      </c>
      <c r="B115" s="832" t="s">
        <v>839</v>
      </c>
      <c r="C115" s="833"/>
    </row>
    <row r="116" spans="1:3">
      <c r="A116" s="634">
        <v>4</v>
      </c>
      <c r="B116" s="832" t="s">
        <v>840</v>
      </c>
      <c r="C116" s="833"/>
    </row>
    <row r="117" spans="1:3">
      <c r="A117" s="634">
        <v>5</v>
      </c>
      <c r="B117" s="832" t="s">
        <v>841</v>
      </c>
      <c r="C117" s="833"/>
    </row>
    <row r="118" spans="1:3" ht="55.5" customHeight="1">
      <c r="A118" s="634">
        <v>6</v>
      </c>
      <c r="B118" s="832" t="s">
        <v>949</v>
      </c>
      <c r="C118" s="833"/>
    </row>
    <row r="119" spans="1:3" ht="24">
      <c r="A119" s="634">
        <v>6.01</v>
      </c>
      <c r="B119" s="635" t="s">
        <v>696</v>
      </c>
      <c r="C119" s="676" t="s">
        <v>950</v>
      </c>
    </row>
    <row r="120" spans="1:3" ht="36">
      <c r="A120" s="634">
        <v>6.02</v>
      </c>
      <c r="B120" s="635" t="s">
        <v>697</v>
      </c>
      <c r="C120" s="686" t="s">
        <v>956</v>
      </c>
    </row>
    <row r="121" spans="1:3">
      <c r="A121" s="634">
        <v>6.03</v>
      </c>
      <c r="B121" s="640" t="s">
        <v>698</v>
      </c>
      <c r="C121" s="640" t="s">
        <v>842</v>
      </c>
    </row>
    <row r="122" spans="1:3">
      <c r="A122" s="634">
        <v>6.04</v>
      </c>
      <c r="B122" s="635" t="s">
        <v>699</v>
      </c>
      <c r="C122" s="636" t="s">
        <v>843</v>
      </c>
    </row>
    <row r="123" spans="1:3">
      <c r="A123" s="634">
        <v>6.05</v>
      </c>
      <c r="B123" s="635" t="s">
        <v>700</v>
      </c>
      <c r="C123" s="636" t="s">
        <v>844</v>
      </c>
    </row>
    <row r="124" spans="1:3" ht="24">
      <c r="A124" s="634">
        <v>6.06</v>
      </c>
      <c r="B124" s="635" t="s">
        <v>701</v>
      </c>
      <c r="C124" s="636" t="s">
        <v>845</v>
      </c>
    </row>
    <row r="125" spans="1:3">
      <c r="A125" s="634">
        <v>6.07</v>
      </c>
      <c r="B125" s="637" t="s">
        <v>702</v>
      </c>
      <c r="C125" s="636" t="s">
        <v>846</v>
      </c>
    </row>
    <row r="126" spans="1:3" ht="24">
      <c r="A126" s="634">
        <v>6.08</v>
      </c>
      <c r="B126" s="635" t="s">
        <v>703</v>
      </c>
      <c r="C126" s="636" t="s">
        <v>847</v>
      </c>
    </row>
    <row r="127" spans="1:3" ht="24">
      <c r="A127" s="634">
        <v>6.09</v>
      </c>
      <c r="B127" s="638" t="s">
        <v>704</v>
      </c>
      <c r="C127" s="636" t="s">
        <v>848</v>
      </c>
    </row>
    <row r="128" spans="1:3">
      <c r="A128" s="639">
        <v>6.1</v>
      </c>
      <c r="B128" s="638" t="s">
        <v>705</v>
      </c>
      <c r="C128" s="636" t="s">
        <v>849</v>
      </c>
    </row>
    <row r="129" spans="1:3">
      <c r="A129" s="634">
        <v>6.11</v>
      </c>
      <c r="B129" s="638" t="s">
        <v>706</v>
      </c>
      <c r="C129" s="636" t="s">
        <v>850</v>
      </c>
    </row>
    <row r="130" spans="1:3">
      <c r="A130" s="634">
        <v>6.12</v>
      </c>
      <c r="B130" s="638" t="s">
        <v>707</v>
      </c>
      <c r="C130" s="636" t="s">
        <v>851</v>
      </c>
    </row>
    <row r="131" spans="1:3">
      <c r="A131" s="634">
        <v>6.13</v>
      </c>
      <c r="B131" s="638" t="s">
        <v>708</v>
      </c>
      <c r="C131" s="640" t="s">
        <v>852</v>
      </c>
    </row>
    <row r="132" spans="1:3">
      <c r="A132" s="634">
        <v>6.14</v>
      </c>
      <c r="B132" s="638" t="s">
        <v>709</v>
      </c>
      <c r="C132" s="640" t="s">
        <v>853</v>
      </c>
    </row>
    <row r="133" spans="1:3">
      <c r="A133" s="634">
        <v>6.15</v>
      </c>
      <c r="B133" s="638" t="s">
        <v>710</v>
      </c>
      <c r="C133" s="640" t="s">
        <v>854</v>
      </c>
    </row>
    <row r="134" spans="1:3">
      <c r="A134" s="634">
        <v>6.16</v>
      </c>
      <c r="B134" s="638" t="s">
        <v>711</v>
      </c>
      <c r="C134" s="640" t="s">
        <v>855</v>
      </c>
    </row>
    <row r="135" spans="1:3">
      <c r="A135" s="634">
        <v>6.17</v>
      </c>
      <c r="B135" s="640" t="s">
        <v>712</v>
      </c>
      <c r="C135" s="640" t="s">
        <v>856</v>
      </c>
    </row>
    <row r="136" spans="1:3" ht="24">
      <c r="A136" s="634">
        <v>6.18</v>
      </c>
      <c r="B136" s="638" t="s">
        <v>713</v>
      </c>
      <c r="C136" s="640" t="s">
        <v>857</v>
      </c>
    </row>
    <row r="137" spans="1:3">
      <c r="A137" s="634">
        <v>6.19</v>
      </c>
      <c r="B137" s="638" t="s">
        <v>714</v>
      </c>
      <c r="C137" s="640" t="s">
        <v>858</v>
      </c>
    </row>
    <row r="138" spans="1:3">
      <c r="A138" s="639">
        <v>6.2</v>
      </c>
      <c r="B138" s="638" t="s">
        <v>715</v>
      </c>
      <c r="C138" s="640" t="s">
        <v>859</v>
      </c>
    </row>
    <row r="139" spans="1:3">
      <c r="A139" s="634">
        <v>6.21</v>
      </c>
      <c r="B139" s="638" t="s">
        <v>716</v>
      </c>
      <c r="C139" s="640" t="s">
        <v>860</v>
      </c>
    </row>
    <row r="140" spans="1:3">
      <c r="A140" s="634">
        <v>6.22</v>
      </c>
      <c r="B140" s="638" t="s">
        <v>717</v>
      </c>
      <c r="C140" s="640" t="s">
        <v>861</v>
      </c>
    </row>
    <row r="141" spans="1:3" ht="24">
      <c r="A141" s="634">
        <v>6.23</v>
      </c>
      <c r="B141" s="638" t="s">
        <v>718</v>
      </c>
      <c r="C141" s="640" t="s">
        <v>862</v>
      </c>
    </row>
    <row r="142" spans="1:3" ht="24">
      <c r="A142" s="634">
        <v>6.24</v>
      </c>
      <c r="B142" s="635" t="s">
        <v>719</v>
      </c>
      <c r="C142" s="640" t="s">
        <v>863</v>
      </c>
    </row>
    <row r="143" spans="1:3">
      <c r="A143" s="634">
        <v>6.2500000000000098</v>
      </c>
      <c r="B143" s="635" t="s">
        <v>720</v>
      </c>
      <c r="C143" s="640" t="s">
        <v>864</v>
      </c>
    </row>
    <row r="144" spans="1:3" ht="24">
      <c r="A144" s="634">
        <v>6.2600000000000202</v>
      </c>
      <c r="B144" s="635" t="s">
        <v>865</v>
      </c>
      <c r="C144" s="679" t="s">
        <v>866</v>
      </c>
    </row>
    <row r="145" spans="1:3" ht="24">
      <c r="A145" s="634">
        <v>6.2700000000000298</v>
      </c>
      <c r="B145" s="635" t="s">
        <v>166</v>
      </c>
      <c r="C145" s="679" t="s">
        <v>952</v>
      </c>
    </row>
    <row r="146" spans="1:3">
      <c r="A146" s="634"/>
      <c r="B146" s="823" t="s">
        <v>867</v>
      </c>
      <c r="C146" s="824"/>
    </row>
    <row r="147" spans="1:3" s="642" customFormat="1">
      <c r="A147" s="641">
        <v>7.1</v>
      </c>
      <c r="B147" s="635" t="s">
        <v>868</v>
      </c>
      <c r="C147" s="834" t="s">
        <v>869</v>
      </c>
    </row>
    <row r="148" spans="1:3" s="642" customFormat="1">
      <c r="A148" s="641">
        <v>7.2</v>
      </c>
      <c r="B148" s="635" t="s">
        <v>870</v>
      </c>
      <c r="C148" s="835"/>
    </row>
    <row r="149" spans="1:3" s="642" customFormat="1">
      <c r="A149" s="641">
        <v>7.3</v>
      </c>
      <c r="B149" s="635" t="s">
        <v>871</v>
      </c>
      <c r="C149" s="835"/>
    </row>
    <row r="150" spans="1:3" s="642" customFormat="1">
      <c r="A150" s="641">
        <v>7.4</v>
      </c>
      <c r="B150" s="635" t="s">
        <v>872</v>
      </c>
      <c r="C150" s="835"/>
    </row>
    <row r="151" spans="1:3" s="642" customFormat="1">
      <c r="A151" s="641">
        <v>7.5</v>
      </c>
      <c r="B151" s="635" t="s">
        <v>873</v>
      </c>
      <c r="C151" s="835"/>
    </row>
    <row r="152" spans="1:3" s="642" customFormat="1">
      <c r="A152" s="641">
        <v>7.6</v>
      </c>
      <c r="B152" s="635" t="s">
        <v>945</v>
      </c>
      <c r="C152" s="836"/>
    </row>
    <row r="153" spans="1:3" s="642" customFormat="1" ht="24">
      <c r="A153" s="641">
        <v>7.7</v>
      </c>
      <c r="B153" s="635" t="s">
        <v>874</v>
      </c>
      <c r="C153" s="643" t="s">
        <v>875</v>
      </c>
    </row>
    <row r="154" spans="1:3" s="642" customFormat="1" ht="24">
      <c r="A154" s="641">
        <v>7.8</v>
      </c>
      <c r="B154" s="635" t="s">
        <v>876</v>
      </c>
      <c r="C154" s="643" t="s">
        <v>877</v>
      </c>
    </row>
    <row r="155" spans="1:3">
      <c r="A155" s="633"/>
      <c r="B155" s="823" t="s">
        <v>878</v>
      </c>
      <c r="C155" s="824"/>
    </row>
    <row r="156" spans="1:3">
      <c r="A156" s="641">
        <v>1</v>
      </c>
      <c r="B156" s="827" t="s">
        <v>957</v>
      </c>
      <c r="C156" s="828"/>
    </row>
    <row r="157" spans="1:3" ht="25" customHeight="1">
      <c r="A157" s="641">
        <v>2</v>
      </c>
      <c r="B157" s="827" t="s">
        <v>953</v>
      </c>
      <c r="C157" s="828"/>
    </row>
    <row r="158" spans="1:3">
      <c r="A158" s="641">
        <v>3</v>
      </c>
      <c r="B158" s="827" t="s">
        <v>944</v>
      </c>
      <c r="C158" s="828"/>
    </row>
    <row r="159" spans="1:3">
      <c r="A159" s="633"/>
      <c r="B159" s="823" t="s">
        <v>879</v>
      </c>
      <c r="C159" s="824"/>
    </row>
    <row r="160" spans="1:3" ht="39" customHeight="1">
      <c r="A160" s="641">
        <v>1</v>
      </c>
      <c r="B160" s="830" t="s">
        <v>958</v>
      </c>
      <c r="C160" s="831"/>
    </row>
    <row r="161" spans="1:3">
      <c r="A161" s="641">
        <v>3</v>
      </c>
      <c r="B161" s="635" t="s">
        <v>684</v>
      </c>
      <c r="C161" s="643" t="s">
        <v>880</v>
      </c>
    </row>
    <row r="162" spans="1:3">
      <c r="A162" s="641">
        <v>4</v>
      </c>
      <c r="B162" s="635" t="s">
        <v>685</v>
      </c>
      <c r="C162" s="643" t="s">
        <v>881</v>
      </c>
    </row>
    <row r="163" spans="1:3" ht="24">
      <c r="A163" s="641">
        <v>5</v>
      </c>
      <c r="B163" s="635" t="s">
        <v>686</v>
      </c>
      <c r="C163" s="643" t="s">
        <v>882</v>
      </c>
    </row>
    <row r="164" spans="1:3">
      <c r="A164" s="641">
        <v>6</v>
      </c>
      <c r="B164" s="635" t="s">
        <v>687</v>
      </c>
      <c r="C164" s="635" t="s">
        <v>883</v>
      </c>
    </row>
    <row r="165" spans="1:3">
      <c r="A165" s="633"/>
      <c r="B165" s="823" t="s">
        <v>884</v>
      </c>
      <c r="C165" s="824"/>
    </row>
    <row r="166" spans="1:3" ht="48">
      <c r="A166" s="641"/>
      <c r="B166" s="635" t="s">
        <v>885</v>
      </c>
      <c r="C166" s="644" t="s">
        <v>1010</v>
      </c>
    </row>
    <row r="167" spans="1:3">
      <c r="A167" s="641"/>
      <c r="B167" s="635" t="s">
        <v>686</v>
      </c>
      <c r="C167" s="643" t="s">
        <v>886</v>
      </c>
    </row>
    <row r="168" spans="1:3">
      <c r="A168" s="633"/>
      <c r="B168" s="823" t="s">
        <v>887</v>
      </c>
      <c r="C168" s="824"/>
    </row>
    <row r="169" spans="1:3" ht="26.5" customHeight="1">
      <c r="A169" s="633"/>
      <c r="B169" s="825" t="s">
        <v>1011</v>
      </c>
      <c r="C169" s="826"/>
    </row>
    <row r="170" spans="1:3">
      <c r="A170" s="633" t="s">
        <v>888</v>
      </c>
      <c r="B170" s="645" t="s">
        <v>744</v>
      </c>
      <c r="C170" s="646" t="s">
        <v>889</v>
      </c>
    </row>
    <row r="171" spans="1:3">
      <c r="A171" s="633" t="s">
        <v>538</v>
      </c>
      <c r="B171" s="647" t="s">
        <v>745</v>
      </c>
      <c r="C171" s="643" t="s">
        <v>890</v>
      </c>
    </row>
    <row r="172" spans="1:3" ht="24">
      <c r="A172" s="633" t="s">
        <v>545</v>
      </c>
      <c r="B172" s="646" t="s">
        <v>746</v>
      </c>
      <c r="C172" s="643" t="s">
        <v>891</v>
      </c>
    </row>
    <row r="173" spans="1:3">
      <c r="A173" s="633" t="s">
        <v>892</v>
      </c>
      <c r="B173" s="647" t="s">
        <v>747</v>
      </c>
      <c r="C173" s="647" t="s">
        <v>893</v>
      </c>
    </row>
    <row r="174" spans="1:3" ht="24">
      <c r="A174" s="633" t="s">
        <v>894</v>
      </c>
      <c r="B174" s="648" t="s">
        <v>748</v>
      </c>
      <c r="C174" s="648" t="s">
        <v>895</v>
      </c>
    </row>
    <row r="175" spans="1:3" ht="24">
      <c r="A175" s="633" t="s">
        <v>546</v>
      </c>
      <c r="B175" s="648" t="s">
        <v>749</v>
      </c>
      <c r="C175" s="648" t="s">
        <v>896</v>
      </c>
    </row>
    <row r="176" spans="1:3" ht="24">
      <c r="A176" s="633" t="s">
        <v>897</v>
      </c>
      <c r="B176" s="648" t="s">
        <v>750</v>
      </c>
      <c r="C176" s="648" t="s">
        <v>898</v>
      </c>
    </row>
    <row r="177" spans="1:3" ht="24">
      <c r="A177" s="633" t="s">
        <v>899</v>
      </c>
      <c r="B177" s="648" t="s">
        <v>751</v>
      </c>
      <c r="C177" s="648" t="s">
        <v>901</v>
      </c>
    </row>
    <row r="178" spans="1:3" ht="24">
      <c r="A178" s="633" t="s">
        <v>900</v>
      </c>
      <c r="B178" s="648" t="s">
        <v>752</v>
      </c>
      <c r="C178" s="648" t="s">
        <v>903</v>
      </c>
    </row>
    <row r="179" spans="1:3" ht="24">
      <c r="A179" s="633" t="s">
        <v>902</v>
      </c>
      <c r="B179" s="648" t="s">
        <v>753</v>
      </c>
      <c r="C179" s="649" t="s">
        <v>905</v>
      </c>
    </row>
    <row r="180" spans="1:3" ht="24">
      <c r="A180" s="633" t="s">
        <v>904</v>
      </c>
      <c r="B180" s="666" t="s">
        <v>754</v>
      </c>
      <c r="C180" s="649" t="s">
        <v>907</v>
      </c>
    </row>
    <row r="181" spans="1:3" ht="24">
      <c r="A181" s="633" t="s">
        <v>906</v>
      </c>
      <c r="B181" s="648" t="s">
        <v>755</v>
      </c>
      <c r="C181" s="650" t="s">
        <v>909</v>
      </c>
    </row>
    <row r="182" spans="1:3">
      <c r="A182" s="675" t="s">
        <v>908</v>
      </c>
      <c r="B182" s="651" t="s">
        <v>756</v>
      </c>
      <c r="C182" s="646" t="s">
        <v>910</v>
      </c>
    </row>
    <row r="183" spans="1:3" ht="24">
      <c r="A183" s="633"/>
      <c r="B183" s="652" t="s">
        <v>911</v>
      </c>
      <c r="C183" s="636" t="s">
        <v>912</v>
      </c>
    </row>
    <row r="184" spans="1:3" ht="24">
      <c r="A184" s="633"/>
      <c r="B184" s="652" t="s">
        <v>913</v>
      </c>
      <c r="C184" s="636" t="s">
        <v>914</v>
      </c>
    </row>
    <row r="185" spans="1:3" ht="24">
      <c r="A185" s="633"/>
      <c r="B185" s="652" t="s">
        <v>915</v>
      </c>
      <c r="C185" s="636" t="s">
        <v>916</v>
      </c>
    </row>
    <row r="186" spans="1:3">
      <c r="A186" s="633"/>
      <c r="B186" s="823" t="s">
        <v>917</v>
      </c>
      <c r="C186" s="824"/>
    </row>
    <row r="187" spans="1:3" ht="50" customHeight="1">
      <c r="A187" s="633"/>
      <c r="B187" s="827" t="s">
        <v>959</v>
      </c>
      <c r="C187" s="828"/>
    </row>
    <row r="188" spans="1:3">
      <c r="A188" s="641">
        <v>1</v>
      </c>
      <c r="B188" s="640" t="s">
        <v>776</v>
      </c>
      <c r="C188" s="640" t="s">
        <v>776</v>
      </c>
    </row>
    <row r="189" spans="1:3" ht="24">
      <c r="A189" s="641">
        <v>2</v>
      </c>
      <c r="B189" s="640" t="s">
        <v>918</v>
      </c>
      <c r="C189" s="640" t="s">
        <v>919</v>
      </c>
    </row>
    <row r="190" spans="1:3">
      <c r="A190" s="641">
        <v>3</v>
      </c>
      <c r="B190" s="640" t="s">
        <v>778</v>
      </c>
      <c r="C190" s="640" t="s">
        <v>920</v>
      </c>
    </row>
    <row r="191" spans="1:3" ht="24">
      <c r="A191" s="641">
        <v>4</v>
      </c>
      <c r="B191" s="640" t="s">
        <v>779</v>
      </c>
      <c r="C191" s="640" t="s">
        <v>921</v>
      </c>
    </row>
    <row r="192" spans="1:3" ht="24">
      <c r="A192" s="641">
        <v>5</v>
      </c>
      <c r="B192" s="640" t="s">
        <v>780</v>
      </c>
      <c r="C192" s="640" t="s">
        <v>960</v>
      </c>
    </row>
    <row r="193" spans="1:4" ht="48">
      <c r="A193" s="641">
        <v>6</v>
      </c>
      <c r="B193" s="640" t="s">
        <v>781</v>
      </c>
      <c r="C193" s="640" t="s">
        <v>922</v>
      </c>
    </row>
    <row r="194" spans="1:4">
      <c r="A194" s="633"/>
      <c r="B194" s="823" t="s">
        <v>923</v>
      </c>
      <c r="C194" s="824"/>
    </row>
    <row r="195" spans="1:4" ht="26" customHeight="1">
      <c r="A195" s="633"/>
      <c r="B195" s="821" t="s">
        <v>946</v>
      </c>
      <c r="C195" s="829"/>
    </row>
    <row r="196" spans="1:4" ht="24">
      <c r="A196" s="633">
        <v>1.1000000000000001</v>
      </c>
      <c r="B196" s="653" t="s">
        <v>791</v>
      </c>
      <c r="C196" s="667" t="s">
        <v>924</v>
      </c>
      <c r="D196" s="668"/>
    </row>
    <row r="197" spans="1:4" ht="12.5">
      <c r="A197" s="633" t="s">
        <v>253</v>
      </c>
      <c r="B197" s="654" t="s">
        <v>792</v>
      </c>
      <c r="C197" s="667" t="s">
        <v>925</v>
      </c>
      <c r="D197" s="669"/>
    </row>
    <row r="198" spans="1:4" ht="12.5">
      <c r="A198" s="633" t="s">
        <v>793</v>
      </c>
      <c r="B198" s="655" t="s">
        <v>794</v>
      </c>
      <c r="C198" s="820" t="s">
        <v>947</v>
      </c>
      <c r="D198" s="670"/>
    </row>
    <row r="199" spans="1:4" ht="12.5">
      <c r="A199" s="633" t="s">
        <v>795</v>
      </c>
      <c r="B199" s="655" t="s">
        <v>796</v>
      </c>
      <c r="C199" s="820"/>
      <c r="D199" s="670"/>
    </row>
    <row r="200" spans="1:4" ht="12.5">
      <c r="A200" s="633" t="s">
        <v>797</v>
      </c>
      <c r="B200" s="655" t="s">
        <v>798</v>
      </c>
      <c r="C200" s="820"/>
      <c r="D200" s="670"/>
    </row>
    <row r="201" spans="1:4" ht="12.5">
      <c r="A201" s="633" t="s">
        <v>799</v>
      </c>
      <c r="B201" s="655" t="s">
        <v>800</v>
      </c>
      <c r="C201" s="820"/>
      <c r="D201" s="670"/>
    </row>
    <row r="202" spans="1:4" ht="24">
      <c r="A202" s="633">
        <v>1.2</v>
      </c>
      <c r="B202" s="656" t="s">
        <v>801</v>
      </c>
      <c r="C202" s="657" t="s">
        <v>926</v>
      </c>
      <c r="D202" s="671"/>
    </row>
    <row r="203" spans="1:4" ht="24">
      <c r="A203" s="633" t="s">
        <v>803</v>
      </c>
      <c r="B203" s="658" t="s">
        <v>804</v>
      </c>
      <c r="C203" s="659" t="s">
        <v>927</v>
      </c>
      <c r="D203" s="672"/>
    </row>
    <row r="204" spans="1:4" ht="24">
      <c r="A204" s="633" t="s">
        <v>805</v>
      </c>
      <c r="B204" s="660" t="s">
        <v>806</v>
      </c>
      <c r="C204" s="659" t="s">
        <v>928</v>
      </c>
      <c r="D204" s="673"/>
    </row>
    <row r="205" spans="1:4" ht="12.5">
      <c r="A205" s="633" t="s">
        <v>807</v>
      </c>
      <c r="B205" s="661" t="s">
        <v>808</v>
      </c>
      <c r="C205" s="657" t="s">
        <v>929</v>
      </c>
      <c r="D205" s="672"/>
    </row>
    <row r="206" spans="1:4" ht="18" customHeight="1">
      <c r="A206" s="633" t="s">
        <v>809</v>
      </c>
      <c r="B206" s="664" t="s">
        <v>810</v>
      </c>
      <c r="C206" s="657" t="s">
        <v>930</v>
      </c>
      <c r="D206" s="673"/>
    </row>
    <row r="207" spans="1:4" ht="12.5">
      <c r="A207" s="633">
        <v>1.4</v>
      </c>
      <c r="B207" s="658" t="s">
        <v>942</v>
      </c>
      <c r="C207" s="662" t="s">
        <v>931</v>
      </c>
      <c r="D207" s="674"/>
    </row>
    <row r="208" spans="1:4" ht="12.5">
      <c r="A208" s="633">
        <v>1.5</v>
      </c>
      <c r="B208" s="658" t="s">
        <v>943</v>
      </c>
      <c r="C208" s="662" t="s">
        <v>931</v>
      </c>
      <c r="D208" s="674"/>
    </row>
    <row r="209" spans="1:3">
      <c r="A209" s="633"/>
      <c r="B209" s="819" t="s">
        <v>932</v>
      </c>
      <c r="C209" s="819"/>
    </row>
    <row r="210" spans="1:3" ht="24.5" customHeight="1">
      <c r="A210" s="633"/>
      <c r="B210" s="821" t="s">
        <v>933</v>
      </c>
      <c r="C210" s="821"/>
    </row>
    <row r="211" spans="1:3">
      <c r="A211" s="641"/>
      <c r="B211" s="635" t="s">
        <v>684</v>
      </c>
      <c r="C211" s="643" t="s">
        <v>880</v>
      </c>
    </row>
    <row r="212" spans="1:3">
      <c r="A212" s="641"/>
      <c r="B212" s="635" t="s">
        <v>685</v>
      </c>
      <c r="C212" s="643" t="s">
        <v>881</v>
      </c>
    </row>
    <row r="213" spans="1:3" ht="24">
      <c r="A213" s="633"/>
      <c r="B213" s="635" t="s">
        <v>686</v>
      </c>
      <c r="C213" s="643" t="s">
        <v>934</v>
      </c>
    </row>
    <row r="214" spans="1:3">
      <c r="A214" s="633"/>
      <c r="B214" s="819" t="s">
        <v>935</v>
      </c>
      <c r="C214" s="819"/>
    </row>
    <row r="215" spans="1:3" ht="39.5" customHeight="1">
      <c r="A215" s="641"/>
      <c r="B215" s="822" t="s">
        <v>948</v>
      </c>
      <c r="C215" s="822"/>
    </row>
    <row r="216" spans="1:3">
      <c r="B216" s="819" t="s">
        <v>989</v>
      </c>
      <c r="C216" s="819"/>
    </row>
    <row r="217" spans="1:3" ht="24">
      <c r="A217" s="692">
        <v>1</v>
      </c>
      <c r="B217" s="688" t="s">
        <v>965</v>
      </c>
      <c r="C217" s="689" t="s">
        <v>977</v>
      </c>
    </row>
    <row r="218" spans="1:3" ht="12.5">
      <c r="A218" s="692">
        <v>2</v>
      </c>
      <c r="B218" s="688" t="s">
        <v>966</v>
      </c>
      <c r="C218" s="689" t="s">
        <v>978</v>
      </c>
    </row>
    <row r="219" spans="1:3" ht="24">
      <c r="A219" s="692">
        <v>3</v>
      </c>
      <c r="B219" s="688" t="s">
        <v>967</v>
      </c>
      <c r="C219" s="688" t="s">
        <v>979</v>
      </c>
    </row>
    <row r="220" spans="1:3" ht="12.5">
      <c r="A220" s="692">
        <v>4</v>
      </c>
      <c r="B220" s="688" t="s">
        <v>968</v>
      </c>
      <c r="C220" s="688" t="s">
        <v>980</v>
      </c>
    </row>
    <row r="221" spans="1:3" ht="24">
      <c r="A221" s="692">
        <v>5</v>
      </c>
      <c r="B221" s="688" t="s">
        <v>969</v>
      </c>
      <c r="C221" s="688" t="s">
        <v>981</v>
      </c>
    </row>
    <row r="222" spans="1:3" ht="12.5">
      <c r="A222" s="692">
        <v>6</v>
      </c>
      <c r="B222" s="688" t="s">
        <v>970</v>
      </c>
      <c r="C222" s="688" t="s">
        <v>982</v>
      </c>
    </row>
    <row r="223" spans="1:3" ht="24">
      <c r="A223" s="692">
        <v>7</v>
      </c>
      <c r="B223" s="688" t="s">
        <v>971</v>
      </c>
      <c r="C223" s="688" t="s">
        <v>983</v>
      </c>
    </row>
    <row r="224" spans="1:3" ht="12.5">
      <c r="A224" s="692">
        <v>7.1</v>
      </c>
      <c r="B224" s="690" t="s">
        <v>972</v>
      </c>
      <c r="C224" s="688" t="s">
        <v>984</v>
      </c>
    </row>
    <row r="225" spans="1:3" ht="24">
      <c r="A225" s="692">
        <v>7.2</v>
      </c>
      <c r="B225" s="690" t="s">
        <v>973</v>
      </c>
      <c r="C225" s="688" t="s">
        <v>985</v>
      </c>
    </row>
    <row r="226" spans="1:3" ht="12.5">
      <c r="A226" s="692">
        <v>7.3</v>
      </c>
      <c r="B226" s="691" t="s">
        <v>974</v>
      </c>
      <c r="C226" s="688" t="s">
        <v>986</v>
      </c>
    </row>
    <row r="227" spans="1:3" ht="12.5">
      <c r="A227" s="692">
        <v>8</v>
      </c>
      <c r="B227" s="688" t="s">
        <v>975</v>
      </c>
      <c r="C227" s="689" t="s">
        <v>987</v>
      </c>
    </row>
    <row r="228" spans="1:3" ht="12.5">
      <c r="A228" s="692">
        <v>9</v>
      </c>
      <c r="B228" s="688" t="s">
        <v>976</v>
      </c>
      <c r="C228" s="689" t="s">
        <v>988</v>
      </c>
    </row>
    <row r="229" spans="1:3" ht="24">
      <c r="A229" s="692">
        <v>10.1</v>
      </c>
      <c r="B229" s="705" t="s">
        <v>1006</v>
      </c>
      <c r="C229" s="689" t="s">
        <v>1007</v>
      </c>
    </row>
    <row r="230" spans="1:3">
      <c r="A230" s="816"/>
      <c r="B230" s="702" t="s">
        <v>786</v>
      </c>
      <c r="C230" s="689" t="s">
        <v>1004</v>
      </c>
    </row>
    <row r="231" spans="1:3" ht="24">
      <c r="A231" s="817"/>
      <c r="B231" s="702" t="s">
        <v>1002</v>
      </c>
      <c r="C231" s="689" t="s">
        <v>1003</v>
      </c>
    </row>
    <row r="232" spans="1:3">
      <c r="A232" s="817"/>
      <c r="B232" s="702" t="s">
        <v>990</v>
      </c>
      <c r="C232" s="689" t="s">
        <v>992</v>
      </c>
    </row>
    <row r="233" spans="1:3" ht="24">
      <c r="A233" s="817"/>
      <c r="B233" s="702" t="s">
        <v>997</v>
      </c>
      <c r="C233" s="703" t="s">
        <v>998</v>
      </c>
    </row>
    <row r="234" spans="1:3" ht="40.5" customHeight="1">
      <c r="A234" s="817"/>
      <c r="B234" s="702" t="s">
        <v>996</v>
      </c>
      <c r="C234" s="689" t="s">
        <v>999</v>
      </c>
    </row>
    <row r="235" spans="1:3" ht="24" customHeight="1">
      <c r="A235" s="817"/>
      <c r="B235" s="702" t="s">
        <v>1001</v>
      </c>
      <c r="C235" s="689" t="s">
        <v>1005</v>
      </c>
    </row>
    <row r="236" spans="1:3" ht="24">
      <c r="A236" s="818"/>
      <c r="B236" s="702" t="s">
        <v>991</v>
      </c>
      <c r="C236" s="689" t="s">
        <v>993</v>
      </c>
    </row>
  </sheetData>
  <mergeCells count="133">
    <mergeCell ref="B7:C7"/>
    <mergeCell ref="B8:C8"/>
    <mergeCell ref="B9:C9"/>
    <mergeCell ref="B10:C10"/>
    <mergeCell ref="B11:C11"/>
    <mergeCell ref="B12:C12"/>
    <mergeCell ref="A1:C1"/>
    <mergeCell ref="B2:C2"/>
    <mergeCell ref="B3:C3"/>
    <mergeCell ref="A4:C4"/>
    <mergeCell ref="B5:C5"/>
    <mergeCell ref="B6:C6"/>
    <mergeCell ref="B19:C19"/>
    <mergeCell ref="B20:C20"/>
    <mergeCell ref="B21:C21"/>
    <mergeCell ref="B22:C22"/>
    <mergeCell ref="B23:C23"/>
    <mergeCell ref="B24:C24"/>
    <mergeCell ref="B13:C13"/>
    <mergeCell ref="B14:C14"/>
    <mergeCell ref="B15:C15"/>
    <mergeCell ref="B16:C16"/>
    <mergeCell ref="B17:C17"/>
    <mergeCell ref="B18:C18"/>
    <mergeCell ref="B31:C31"/>
    <mergeCell ref="B32:C32"/>
    <mergeCell ref="B33:C33"/>
    <mergeCell ref="B34:C34"/>
    <mergeCell ref="B35:C35"/>
    <mergeCell ref="B36:C36"/>
    <mergeCell ref="B25:C25"/>
    <mergeCell ref="A26:C26"/>
    <mergeCell ref="B27:C27"/>
    <mergeCell ref="A28:C28"/>
    <mergeCell ref="B29:C29"/>
    <mergeCell ref="B30:C30"/>
    <mergeCell ref="B43:C43"/>
    <mergeCell ref="B44:C44"/>
    <mergeCell ref="B45:C45"/>
    <mergeCell ref="A46:C46"/>
    <mergeCell ref="B47:C47"/>
    <mergeCell ref="A48:C48"/>
    <mergeCell ref="B37:C37"/>
    <mergeCell ref="B38:C38"/>
    <mergeCell ref="B39:C39"/>
    <mergeCell ref="B40:C40"/>
    <mergeCell ref="B41:C41"/>
    <mergeCell ref="A42:C42"/>
    <mergeCell ref="A55:C55"/>
    <mergeCell ref="B56:C56"/>
    <mergeCell ref="B57:C57"/>
    <mergeCell ref="B58:C58"/>
    <mergeCell ref="B59:C59"/>
    <mergeCell ref="B60:C60"/>
    <mergeCell ref="B49:C49"/>
    <mergeCell ref="B50:C50"/>
    <mergeCell ref="B51:C51"/>
    <mergeCell ref="B52:C52"/>
    <mergeCell ref="B53:C53"/>
    <mergeCell ref="B54:C54"/>
    <mergeCell ref="A67:C67"/>
    <mergeCell ref="B68:C68"/>
    <mergeCell ref="B69:C69"/>
    <mergeCell ref="B70:C70"/>
    <mergeCell ref="B71:C71"/>
    <mergeCell ref="B72:C72"/>
    <mergeCell ref="B61:C61"/>
    <mergeCell ref="B62:C62"/>
    <mergeCell ref="B63:C63"/>
    <mergeCell ref="B64:C64"/>
    <mergeCell ref="A65:C65"/>
    <mergeCell ref="B66:C66"/>
    <mergeCell ref="B79:C79"/>
    <mergeCell ref="A80:C80"/>
    <mergeCell ref="B81:C81"/>
    <mergeCell ref="B82:C82"/>
    <mergeCell ref="B83:C83"/>
    <mergeCell ref="B84:C84"/>
    <mergeCell ref="B73:C73"/>
    <mergeCell ref="B74:C74"/>
    <mergeCell ref="B75:C75"/>
    <mergeCell ref="A76:C76"/>
    <mergeCell ref="B77:C77"/>
    <mergeCell ref="B78:C78"/>
    <mergeCell ref="B91:C91"/>
    <mergeCell ref="B92:C92"/>
    <mergeCell ref="B93:C93"/>
    <mergeCell ref="B94:C94"/>
    <mergeCell ref="B95:C95"/>
    <mergeCell ref="A96:C96"/>
    <mergeCell ref="B85:C85"/>
    <mergeCell ref="B86:C86"/>
    <mergeCell ref="B87:C87"/>
    <mergeCell ref="A88:C88"/>
    <mergeCell ref="B89:C89"/>
    <mergeCell ref="B90:C90"/>
    <mergeCell ref="B110:C110"/>
    <mergeCell ref="A111:C111"/>
    <mergeCell ref="A112:C112"/>
    <mergeCell ref="B113:C113"/>
    <mergeCell ref="B114:C114"/>
    <mergeCell ref="B115:C115"/>
    <mergeCell ref="A97:C97"/>
    <mergeCell ref="A105:C105"/>
    <mergeCell ref="B106:C106"/>
    <mergeCell ref="A107:C107"/>
    <mergeCell ref="B108:C108"/>
    <mergeCell ref="B109:C109"/>
    <mergeCell ref="B156:C156"/>
    <mergeCell ref="B157:C157"/>
    <mergeCell ref="B158:C158"/>
    <mergeCell ref="B159:C159"/>
    <mergeCell ref="B160:C160"/>
    <mergeCell ref="B165:C165"/>
    <mergeCell ref="B116:C116"/>
    <mergeCell ref="B117:C117"/>
    <mergeCell ref="B118:C118"/>
    <mergeCell ref="B146:C146"/>
    <mergeCell ref="B155:C155"/>
    <mergeCell ref="C147:C152"/>
    <mergeCell ref="A230:A236"/>
    <mergeCell ref="B216:C216"/>
    <mergeCell ref="C198:C201"/>
    <mergeCell ref="B209:C209"/>
    <mergeCell ref="B210:C210"/>
    <mergeCell ref="B214:C214"/>
    <mergeCell ref="B215:C215"/>
    <mergeCell ref="B168:C168"/>
    <mergeCell ref="B169:C169"/>
    <mergeCell ref="B186:C186"/>
    <mergeCell ref="B187:C187"/>
    <mergeCell ref="B194:C194"/>
    <mergeCell ref="B195:C195"/>
  </mergeCells>
  <conditionalFormatting sqref="B226">
    <cfRule type="duplicateValues" dxfId="3" priority="1"/>
    <cfRule type="duplicateValues" dxfId="2" priority="2"/>
  </conditionalFormatting>
  <conditionalFormatting sqref="B226">
    <cfRule type="duplicateValues" dxfId="1" priority="3"/>
  </conditionalFormatting>
  <conditionalFormatting sqref="B226">
    <cfRule type="duplicateValues" dxfId="0" priority="4"/>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49" activePane="bottomRight" state="frozen"/>
      <selection pane="topRight" activeCell="B1" sqref="B1"/>
      <selection pane="bottomLeft" activeCell="A6" sqref="A6"/>
      <selection pane="bottomRight" activeCell="B2" sqref="B2"/>
    </sheetView>
  </sheetViews>
  <sheetFormatPr defaultColWidth="9.1796875" defaultRowHeight="14.5"/>
  <cols>
    <col min="1" max="1" width="9.54296875" style="2" bestFit="1" customWidth="1"/>
    <col min="2" max="2" width="89.1796875" style="2" customWidth="1"/>
    <col min="3" max="8" width="12.7265625" style="2" customWidth="1"/>
    <col min="9" max="9" width="8.81640625" customWidth="1"/>
    <col min="10" max="16384" width="9.1796875" style="13"/>
  </cols>
  <sheetData>
    <row r="1" spans="1:8">
      <c r="A1" s="18" t="s">
        <v>189</v>
      </c>
      <c r="B1" s="17">
        <f>Info!C2</f>
        <v>0</v>
      </c>
      <c r="C1" s="17"/>
    </row>
    <row r="2" spans="1:8">
      <c r="A2" s="18" t="s">
        <v>190</v>
      </c>
      <c r="B2" s="510">
        <f>'1. key ratios'!B2</f>
        <v>44469</v>
      </c>
      <c r="C2" s="30"/>
      <c r="D2" s="19"/>
      <c r="E2" s="19"/>
      <c r="F2" s="19"/>
      <c r="G2" s="19"/>
      <c r="H2" s="19"/>
    </row>
    <row r="3" spans="1:8">
      <c r="A3" s="18"/>
      <c r="B3" s="17"/>
      <c r="C3" s="30"/>
      <c r="D3" s="19"/>
      <c r="E3" s="19"/>
      <c r="F3" s="19"/>
      <c r="G3" s="19"/>
      <c r="H3" s="19"/>
    </row>
    <row r="4" spans="1:8" ht="15" thickBot="1">
      <c r="A4" s="48" t="s">
        <v>408</v>
      </c>
      <c r="B4" s="31" t="s">
        <v>223</v>
      </c>
      <c r="C4" s="34"/>
      <c r="D4" s="34"/>
      <c r="E4" s="34"/>
      <c r="F4" s="48"/>
      <c r="G4" s="48"/>
      <c r="H4" s="49" t="s">
        <v>94</v>
      </c>
    </row>
    <row r="5" spans="1:8">
      <c r="A5" s="124"/>
      <c r="B5" s="125"/>
      <c r="C5" s="709" t="s">
        <v>195</v>
      </c>
      <c r="D5" s="710"/>
      <c r="E5" s="711"/>
      <c r="F5" s="709" t="s">
        <v>196</v>
      </c>
      <c r="G5" s="710"/>
      <c r="H5" s="712"/>
    </row>
    <row r="6" spans="1:8">
      <c r="A6" s="126" t="s">
        <v>27</v>
      </c>
      <c r="B6" s="50"/>
      <c r="C6" s="51" t="s">
        <v>28</v>
      </c>
      <c r="D6" s="51" t="s">
        <v>97</v>
      </c>
      <c r="E6" s="51" t="s">
        <v>69</v>
      </c>
      <c r="F6" s="51" t="s">
        <v>28</v>
      </c>
      <c r="G6" s="51" t="s">
        <v>97</v>
      </c>
      <c r="H6" s="127" t="s">
        <v>69</v>
      </c>
    </row>
    <row r="7" spans="1:8">
      <c r="A7" s="128"/>
      <c r="B7" s="53" t="s">
        <v>93</v>
      </c>
      <c r="C7" s="54"/>
      <c r="D7" s="54"/>
      <c r="E7" s="54"/>
      <c r="F7" s="54"/>
      <c r="G7" s="54"/>
      <c r="H7" s="129"/>
    </row>
    <row r="8" spans="1:8">
      <c r="A8" s="128">
        <v>1</v>
      </c>
      <c r="B8" s="55" t="s">
        <v>98</v>
      </c>
      <c r="C8" s="258"/>
      <c r="D8" s="258"/>
      <c r="E8" s="248">
        <f>C8+D8</f>
        <v>0</v>
      </c>
      <c r="F8" s="258"/>
      <c r="G8" s="258"/>
      <c r="H8" s="259">
        <f>F8+G8</f>
        <v>0</v>
      </c>
    </row>
    <row r="9" spans="1:8">
      <c r="A9" s="128">
        <v>2</v>
      </c>
      <c r="B9" s="55" t="s">
        <v>99</v>
      </c>
      <c r="C9" s="260">
        <f>SUM(C10:C18)</f>
        <v>0</v>
      </c>
      <c r="D9" s="260">
        <f>SUM(D10:D18)</f>
        <v>0</v>
      </c>
      <c r="E9" s="248">
        <f t="shared" ref="E9:E67" si="0">C9+D9</f>
        <v>0</v>
      </c>
      <c r="F9" s="260">
        <f>SUM(F10:F18)</f>
        <v>0</v>
      </c>
      <c r="G9" s="260">
        <f>SUM(G10:G18)</f>
        <v>0</v>
      </c>
      <c r="H9" s="259">
        <f t="shared" ref="H9:H67" si="1">F9+G9</f>
        <v>0</v>
      </c>
    </row>
    <row r="10" spans="1:8">
      <c r="A10" s="128">
        <v>2.1</v>
      </c>
      <c r="B10" s="56" t="s">
        <v>100</v>
      </c>
      <c r="C10" s="258"/>
      <c r="D10" s="258"/>
      <c r="E10" s="248">
        <f t="shared" si="0"/>
        <v>0</v>
      </c>
      <c r="F10" s="258"/>
      <c r="G10" s="258"/>
      <c r="H10" s="259">
        <f t="shared" si="1"/>
        <v>0</v>
      </c>
    </row>
    <row r="11" spans="1:8">
      <c r="A11" s="128">
        <v>2.2000000000000002</v>
      </c>
      <c r="B11" s="56" t="s">
        <v>101</v>
      </c>
      <c r="C11" s="258"/>
      <c r="D11" s="258"/>
      <c r="E11" s="248">
        <f t="shared" si="0"/>
        <v>0</v>
      </c>
      <c r="F11" s="258"/>
      <c r="G11" s="258"/>
      <c r="H11" s="259">
        <f t="shared" si="1"/>
        <v>0</v>
      </c>
    </row>
    <row r="12" spans="1:8">
      <c r="A12" s="128">
        <v>2.2999999999999998</v>
      </c>
      <c r="B12" s="56" t="s">
        <v>102</v>
      </c>
      <c r="C12" s="258"/>
      <c r="D12" s="258"/>
      <c r="E12" s="248">
        <f t="shared" si="0"/>
        <v>0</v>
      </c>
      <c r="F12" s="258"/>
      <c r="G12" s="258"/>
      <c r="H12" s="259">
        <f t="shared" si="1"/>
        <v>0</v>
      </c>
    </row>
    <row r="13" spans="1:8">
      <c r="A13" s="128">
        <v>2.4</v>
      </c>
      <c r="B13" s="56" t="s">
        <v>103</v>
      </c>
      <c r="C13" s="258"/>
      <c r="D13" s="258"/>
      <c r="E13" s="248">
        <f t="shared" si="0"/>
        <v>0</v>
      </c>
      <c r="F13" s="258"/>
      <c r="G13" s="258"/>
      <c r="H13" s="259">
        <f t="shared" si="1"/>
        <v>0</v>
      </c>
    </row>
    <row r="14" spans="1:8">
      <c r="A14" s="128">
        <v>2.5</v>
      </c>
      <c r="B14" s="56" t="s">
        <v>104</v>
      </c>
      <c r="C14" s="258"/>
      <c r="D14" s="258"/>
      <c r="E14" s="248">
        <f t="shared" si="0"/>
        <v>0</v>
      </c>
      <c r="F14" s="258"/>
      <c r="G14" s="258"/>
      <c r="H14" s="259">
        <f t="shared" si="1"/>
        <v>0</v>
      </c>
    </row>
    <row r="15" spans="1:8">
      <c r="A15" s="128">
        <v>2.6</v>
      </c>
      <c r="B15" s="56" t="s">
        <v>105</v>
      </c>
      <c r="C15" s="258"/>
      <c r="D15" s="258"/>
      <c r="E15" s="248">
        <f t="shared" si="0"/>
        <v>0</v>
      </c>
      <c r="F15" s="258"/>
      <c r="G15" s="258"/>
      <c r="H15" s="259">
        <f t="shared" si="1"/>
        <v>0</v>
      </c>
    </row>
    <row r="16" spans="1:8">
      <c r="A16" s="128">
        <v>2.7</v>
      </c>
      <c r="B16" s="56" t="s">
        <v>106</v>
      </c>
      <c r="C16" s="258"/>
      <c r="D16" s="258"/>
      <c r="E16" s="248">
        <f t="shared" si="0"/>
        <v>0</v>
      </c>
      <c r="F16" s="258"/>
      <c r="G16" s="258"/>
      <c r="H16" s="259">
        <f t="shared" si="1"/>
        <v>0</v>
      </c>
    </row>
    <row r="17" spans="1:8">
      <c r="A17" s="128">
        <v>2.8</v>
      </c>
      <c r="B17" s="56" t="s">
        <v>107</v>
      </c>
      <c r="C17" s="258"/>
      <c r="D17" s="258"/>
      <c r="E17" s="248">
        <f t="shared" si="0"/>
        <v>0</v>
      </c>
      <c r="F17" s="258"/>
      <c r="G17" s="258"/>
      <c r="H17" s="259">
        <f t="shared" si="1"/>
        <v>0</v>
      </c>
    </row>
    <row r="18" spans="1:8">
      <c r="A18" s="128">
        <v>2.9</v>
      </c>
      <c r="B18" s="56" t="s">
        <v>108</v>
      </c>
      <c r="C18" s="258"/>
      <c r="D18" s="258"/>
      <c r="E18" s="248">
        <f t="shared" si="0"/>
        <v>0</v>
      </c>
      <c r="F18" s="258"/>
      <c r="G18" s="258"/>
      <c r="H18" s="259">
        <f t="shared" si="1"/>
        <v>0</v>
      </c>
    </row>
    <row r="19" spans="1:8">
      <c r="A19" s="128">
        <v>3</v>
      </c>
      <c r="B19" s="55" t="s">
        <v>109</v>
      </c>
      <c r="C19" s="258"/>
      <c r="D19" s="258"/>
      <c r="E19" s="248">
        <f t="shared" si="0"/>
        <v>0</v>
      </c>
      <c r="F19" s="258"/>
      <c r="G19" s="258"/>
      <c r="H19" s="259">
        <f t="shared" si="1"/>
        <v>0</v>
      </c>
    </row>
    <row r="20" spans="1:8">
      <c r="A20" s="128">
        <v>4</v>
      </c>
      <c r="B20" s="55" t="s">
        <v>110</v>
      </c>
      <c r="C20" s="258"/>
      <c r="D20" s="258"/>
      <c r="E20" s="248">
        <f t="shared" si="0"/>
        <v>0</v>
      </c>
      <c r="F20" s="258"/>
      <c r="G20" s="258"/>
      <c r="H20" s="259">
        <f t="shared" si="1"/>
        <v>0</v>
      </c>
    </row>
    <row r="21" spans="1:8">
      <c r="A21" s="128">
        <v>5</v>
      </c>
      <c r="B21" s="55" t="s">
        <v>111</v>
      </c>
      <c r="C21" s="258"/>
      <c r="D21" s="258"/>
      <c r="E21" s="248">
        <f t="shared" si="0"/>
        <v>0</v>
      </c>
      <c r="F21" s="258"/>
      <c r="G21" s="258"/>
      <c r="H21" s="259">
        <f>F21+G21</f>
        <v>0</v>
      </c>
    </row>
    <row r="22" spans="1:8">
      <c r="A22" s="128">
        <v>6</v>
      </c>
      <c r="B22" s="57" t="s">
        <v>112</v>
      </c>
      <c r="C22" s="260">
        <f>C8+C9+C19+C20+C21</f>
        <v>0</v>
      </c>
      <c r="D22" s="260">
        <f>D8+D9+D19+D20+D21</f>
        <v>0</v>
      </c>
      <c r="E22" s="248">
        <f>C22+D22</f>
        <v>0</v>
      </c>
      <c r="F22" s="260">
        <f>F8+F9+F19+F20+F21</f>
        <v>0</v>
      </c>
      <c r="G22" s="260">
        <f>G8+G9+G19+G20+G21</f>
        <v>0</v>
      </c>
      <c r="H22" s="259">
        <f>F22+G22</f>
        <v>0</v>
      </c>
    </row>
    <row r="23" spans="1:8">
      <c r="A23" s="128"/>
      <c r="B23" s="53" t="s">
        <v>91</v>
      </c>
      <c r="C23" s="258"/>
      <c r="D23" s="258"/>
      <c r="E23" s="247"/>
      <c r="F23" s="258"/>
      <c r="G23" s="258"/>
      <c r="H23" s="261"/>
    </row>
    <row r="24" spans="1:8">
      <c r="A24" s="128">
        <v>7</v>
      </c>
      <c r="B24" s="55" t="s">
        <v>113</v>
      </c>
      <c r="C24" s="258"/>
      <c r="D24" s="258"/>
      <c r="E24" s="248">
        <f t="shared" si="0"/>
        <v>0</v>
      </c>
      <c r="F24" s="258"/>
      <c r="G24" s="258"/>
      <c r="H24" s="259">
        <f t="shared" si="1"/>
        <v>0</v>
      </c>
    </row>
    <row r="25" spans="1:8">
      <c r="A25" s="128">
        <v>8</v>
      </c>
      <c r="B25" s="55" t="s">
        <v>114</v>
      </c>
      <c r="C25" s="258"/>
      <c r="D25" s="258"/>
      <c r="E25" s="248">
        <f t="shared" si="0"/>
        <v>0</v>
      </c>
      <c r="F25" s="258"/>
      <c r="G25" s="258"/>
      <c r="H25" s="259">
        <f t="shared" si="1"/>
        <v>0</v>
      </c>
    </row>
    <row r="26" spans="1:8">
      <c r="A26" s="128">
        <v>9</v>
      </c>
      <c r="B26" s="55" t="s">
        <v>115</v>
      </c>
      <c r="C26" s="258"/>
      <c r="D26" s="258"/>
      <c r="E26" s="248">
        <f t="shared" si="0"/>
        <v>0</v>
      </c>
      <c r="F26" s="258"/>
      <c r="G26" s="258"/>
      <c r="H26" s="259">
        <f t="shared" si="1"/>
        <v>0</v>
      </c>
    </row>
    <row r="27" spans="1:8">
      <c r="A27" s="128">
        <v>10</v>
      </c>
      <c r="B27" s="55" t="s">
        <v>116</v>
      </c>
      <c r="C27" s="258"/>
      <c r="D27" s="258"/>
      <c r="E27" s="248">
        <f t="shared" si="0"/>
        <v>0</v>
      </c>
      <c r="F27" s="258"/>
      <c r="G27" s="258"/>
      <c r="H27" s="259">
        <f t="shared" si="1"/>
        <v>0</v>
      </c>
    </row>
    <row r="28" spans="1:8">
      <c r="A28" s="128">
        <v>11</v>
      </c>
      <c r="B28" s="55" t="s">
        <v>117</v>
      </c>
      <c r="C28" s="258"/>
      <c r="D28" s="258"/>
      <c r="E28" s="248">
        <f t="shared" si="0"/>
        <v>0</v>
      </c>
      <c r="F28" s="258"/>
      <c r="G28" s="258"/>
      <c r="H28" s="259">
        <f t="shared" si="1"/>
        <v>0</v>
      </c>
    </row>
    <row r="29" spans="1:8">
      <c r="A29" s="128">
        <v>12</v>
      </c>
      <c r="B29" s="55" t="s">
        <v>118</v>
      </c>
      <c r="C29" s="258"/>
      <c r="D29" s="258"/>
      <c r="E29" s="248">
        <f t="shared" si="0"/>
        <v>0</v>
      </c>
      <c r="F29" s="258"/>
      <c r="G29" s="258"/>
      <c r="H29" s="259">
        <f t="shared" si="1"/>
        <v>0</v>
      </c>
    </row>
    <row r="30" spans="1:8">
      <c r="A30" s="128">
        <v>13</v>
      </c>
      <c r="B30" s="58" t="s">
        <v>119</v>
      </c>
      <c r="C30" s="260">
        <f>SUM(C24:C29)</f>
        <v>0</v>
      </c>
      <c r="D30" s="260">
        <f>SUM(D24:D29)</f>
        <v>0</v>
      </c>
      <c r="E30" s="248">
        <f t="shared" si="0"/>
        <v>0</v>
      </c>
      <c r="F30" s="260">
        <f>SUM(F24:F29)</f>
        <v>0</v>
      </c>
      <c r="G30" s="260">
        <f>SUM(G24:G29)</f>
        <v>0</v>
      </c>
      <c r="H30" s="259">
        <f t="shared" si="1"/>
        <v>0</v>
      </c>
    </row>
    <row r="31" spans="1:8">
      <c r="A31" s="128">
        <v>14</v>
      </c>
      <c r="B31" s="58" t="s">
        <v>120</v>
      </c>
      <c r="C31" s="260">
        <f>C22-C30</f>
        <v>0</v>
      </c>
      <c r="D31" s="260">
        <f>D22-D30</f>
        <v>0</v>
      </c>
      <c r="E31" s="248">
        <f t="shared" si="0"/>
        <v>0</v>
      </c>
      <c r="F31" s="260">
        <f>F22-F30</f>
        <v>0</v>
      </c>
      <c r="G31" s="260">
        <f>G22-G30</f>
        <v>0</v>
      </c>
      <c r="H31" s="259">
        <f t="shared" si="1"/>
        <v>0</v>
      </c>
    </row>
    <row r="32" spans="1:8">
      <c r="A32" s="128"/>
      <c r="B32" s="53"/>
      <c r="C32" s="262"/>
      <c r="D32" s="262"/>
      <c r="E32" s="262"/>
      <c r="F32" s="262"/>
      <c r="G32" s="262"/>
      <c r="H32" s="263"/>
    </row>
    <row r="33" spans="1:8">
      <c r="A33" s="128"/>
      <c r="B33" s="53" t="s">
        <v>121</v>
      </c>
      <c r="C33" s="258"/>
      <c r="D33" s="258"/>
      <c r="E33" s="247"/>
      <c r="F33" s="258"/>
      <c r="G33" s="258"/>
      <c r="H33" s="261"/>
    </row>
    <row r="34" spans="1:8">
      <c r="A34" s="128">
        <v>15</v>
      </c>
      <c r="B34" s="52" t="s">
        <v>92</v>
      </c>
      <c r="C34" s="264">
        <f>C35-C36</f>
        <v>0</v>
      </c>
      <c r="D34" s="264">
        <f>D35-D36</f>
        <v>0</v>
      </c>
      <c r="E34" s="248">
        <f t="shared" si="0"/>
        <v>0</v>
      </c>
      <c r="F34" s="264">
        <f>F35-F36</f>
        <v>0</v>
      </c>
      <c r="G34" s="264">
        <f>G35-G36</f>
        <v>0</v>
      </c>
      <c r="H34" s="259">
        <f t="shared" si="1"/>
        <v>0</v>
      </c>
    </row>
    <row r="35" spans="1:8">
      <c r="A35" s="128">
        <v>15.1</v>
      </c>
      <c r="B35" s="56" t="s">
        <v>122</v>
      </c>
      <c r="C35" s="258"/>
      <c r="D35" s="258"/>
      <c r="E35" s="248">
        <f t="shared" si="0"/>
        <v>0</v>
      </c>
      <c r="F35" s="258"/>
      <c r="G35" s="258"/>
      <c r="H35" s="259">
        <f t="shared" si="1"/>
        <v>0</v>
      </c>
    </row>
    <row r="36" spans="1:8">
      <c r="A36" s="128">
        <v>15.2</v>
      </c>
      <c r="B36" s="56" t="s">
        <v>123</v>
      </c>
      <c r="C36" s="258"/>
      <c r="D36" s="258"/>
      <c r="E36" s="248">
        <f t="shared" si="0"/>
        <v>0</v>
      </c>
      <c r="F36" s="258"/>
      <c r="G36" s="258"/>
      <c r="H36" s="259">
        <f t="shared" si="1"/>
        <v>0</v>
      </c>
    </row>
    <row r="37" spans="1:8">
      <c r="A37" s="128">
        <v>16</v>
      </c>
      <c r="B37" s="55" t="s">
        <v>124</v>
      </c>
      <c r="C37" s="258"/>
      <c r="D37" s="258"/>
      <c r="E37" s="248">
        <f t="shared" si="0"/>
        <v>0</v>
      </c>
      <c r="F37" s="258"/>
      <c r="G37" s="258"/>
      <c r="H37" s="259">
        <f t="shared" si="1"/>
        <v>0</v>
      </c>
    </row>
    <row r="38" spans="1:8">
      <c r="A38" s="128">
        <v>17</v>
      </c>
      <c r="B38" s="55" t="s">
        <v>125</v>
      </c>
      <c r="C38" s="258"/>
      <c r="D38" s="258"/>
      <c r="E38" s="248">
        <f t="shared" si="0"/>
        <v>0</v>
      </c>
      <c r="F38" s="258"/>
      <c r="G38" s="258"/>
      <c r="H38" s="259">
        <f t="shared" si="1"/>
        <v>0</v>
      </c>
    </row>
    <row r="39" spans="1:8">
      <c r="A39" s="128">
        <v>18</v>
      </c>
      <c r="B39" s="55" t="s">
        <v>126</v>
      </c>
      <c r="C39" s="258"/>
      <c r="D39" s="258"/>
      <c r="E39" s="248">
        <f t="shared" si="0"/>
        <v>0</v>
      </c>
      <c r="F39" s="258"/>
      <c r="G39" s="258"/>
      <c r="H39" s="259">
        <f t="shared" si="1"/>
        <v>0</v>
      </c>
    </row>
    <row r="40" spans="1:8">
      <c r="A40" s="128">
        <v>19</v>
      </c>
      <c r="B40" s="55" t="s">
        <v>127</v>
      </c>
      <c r="C40" s="258"/>
      <c r="D40" s="258"/>
      <c r="E40" s="248">
        <f t="shared" si="0"/>
        <v>0</v>
      </c>
      <c r="F40" s="258"/>
      <c r="G40" s="258"/>
      <c r="H40" s="259">
        <f t="shared" si="1"/>
        <v>0</v>
      </c>
    </row>
    <row r="41" spans="1:8">
      <c r="A41" s="128">
        <v>20</v>
      </c>
      <c r="B41" s="55" t="s">
        <v>128</v>
      </c>
      <c r="C41" s="258"/>
      <c r="D41" s="258"/>
      <c r="E41" s="248">
        <f t="shared" si="0"/>
        <v>0</v>
      </c>
      <c r="F41" s="258"/>
      <c r="G41" s="258"/>
      <c r="H41" s="259">
        <f t="shared" si="1"/>
        <v>0</v>
      </c>
    </row>
    <row r="42" spans="1:8">
      <c r="A42" s="128">
        <v>21</v>
      </c>
      <c r="B42" s="55" t="s">
        <v>129</v>
      </c>
      <c r="C42" s="258"/>
      <c r="D42" s="258"/>
      <c r="E42" s="248">
        <f t="shared" si="0"/>
        <v>0</v>
      </c>
      <c r="F42" s="258"/>
      <c r="G42" s="258"/>
      <c r="H42" s="259">
        <f t="shared" si="1"/>
        <v>0</v>
      </c>
    </row>
    <row r="43" spans="1:8">
      <c r="A43" s="128">
        <v>22</v>
      </c>
      <c r="B43" s="55" t="s">
        <v>130</v>
      </c>
      <c r="C43" s="258"/>
      <c r="D43" s="258"/>
      <c r="E43" s="248">
        <f t="shared" si="0"/>
        <v>0</v>
      </c>
      <c r="F43" s="258"/>
      <c r="G43" s="258"/>
      <c r="H43" s="259">
        <f t="shared" si="1"/>
        <v>0</v>
      </c>
    </row>
    <row r="44" spans="1:8">
      <c r="A44" s="128">
        <v>23</v>
      </c>
      <c r="B44" s="55" t="s">
        <v>131</v>
      </c>
      <c r="C44" s="258"/>
      <c r="D44" s="258"/>
      <c r="E44" s="248">
        <f t="shared" si="0"/>
        <v>0</v>
      </c>
      <c r="F44" s="258"/>
      <c r="G44" s="258"/>
      <c r="H44" s="259">
        <f t="shared" si="1"/>
        <v>0</v>
      </c>
    </row>
    <row r="45" spans="1:8">
      <c r="A45" s="128">
        <v>24</v>
      </c>
      <c r="B45" s="58" t="s">
        <v>132</v>
      </c>
      <c r="C45" s="260">
        <f>C34+C37+C38+C39+C40+C41+C42+C43+C44</f>
        <v>0</v>
      </c>
      <c r="D45" s="260">
        <f>D34+D37+D38+D39+D40+D41+D42+D43+D44</f>
        <v>0</v>
      </c>
      <c r="E45" s="248">
        <f t="shared" si="0"/>
        <v>0</v>
      </c>
      <c r="F45" s="260">
        <f>F34+F37+F38+F39+F40+F41+F42+F43+F44</f>
        <v>0</v>
      </c>
      <c r="G45" s="260">
        <f>G34+G37+G38+G39+G40+G41+G42+G43+G44</f>
        <v>0</v>
      </c>
      <c r="H45" s="259">
        <f t="shared" si="1"/>
        <v>0</v>
      </c>
    </row>
    <row r="46" spans="1:8">
      <c r="A46" s="128"/>
      <c r="B46" s="53" t="s">
        <v>133</v>
      </c>
      <c r="C46" s="258"/>
      <c r="D46" s="258"/>
      <c r="E46" s="258"/>
      <c r="F46" s="258"/>
      <c r="G46" s="258"/>
      <c r="H46" s="265"/>
    </row>
    <row r="47" spans="1:8">
      <c r="A47" s="128">
        <v>25</v>
      </c>
      <c r="B47" s="55" t="s">
        <v>134</v>
      </c>
      <c r="C47" s="258"/>
      <c r="D47" s="258"/>
      <c r="E47" s="248">
        <f t="shared" si="0"/>
        <v>0</v>
      </c>
      <c r="F47" s="258"/>
      <c r="G47" s="258"/>
      <c r="H47" s="259">
        <f t="shared" si="1"/>
        <v>0</v>
      </c>
    </row>
    <row r="48" spans="1:8">
      <c r="A48" s="128">
        <v>26</v>
      </c>
      <c r="B48" s="55" t="s">
        <v>135</v>
      </c>
      <c r="C48" s="258"/>
      <c r="D48" s="258"/>
      <c r="E48" s="248">
        <f t="shared" si="0"/>
        <v>0</v>
      </c>
      <c r="F48" s="258"/>
      <c r="G48" s="258"/>
      <c r="H48" s="259">
        <f t="shared" si="1"/>
        <v>0</v>
      </c>
    </row>
    <row r="49" spans="1:9">
      <c r="A49" s="128">
        <v>27</v>
      </c>
      <c r="B49" s="55" t="s">
        <v>136</v>
      </c>
      <c r="C49" s="258"/>
      <c r="D49" s="258"/>
      <c r="E49" s="248">
        <f t="shared" si="0"/>
        <v>0</v>
      </c>
      <c r="F49" s="258"/>
      <c r="G49" s="258"/>
      <c r="H49" s="259">
        <f t="shared" si="1"/>
        <v>0</v>
      </c>
    </row>
    <row r="50" spans="1:9">
      <c r="A50" s="128">
        <v>28</v>
      </c>
      <c r="B50" s="55" t="s">
        <v>272</v>
      </c>
      <c r="C50" s="258"/>
      <c r="D50" s="258"/>
      <c r="E50" s="248">
        <f t="shared" si="0"/>
        <v>0</v>
      </c>
      <c r="F50" s="258"/>
      <c r="G50" s="258"/>
      <c r="H50" s="259">
        <f t="shared" si="1"/>
        <v>0</v>
      </c>
    </row>
    <row r="51" spans="1:9">
      <c r="A51" s="128">
        <v>29</v>
      </c>
      <c r="B51" s="55" t="s">
        <v>137</v>
      </c>
      <c r="C51" s="258"/>
      <c r="D51" s="258"/>
      <c r="E51" s="248">
        <f t="shared" si="0"/>
        <v>0</v>
      </c>
      <c r="F51" s="258"/>
      <c r="G51" s="258"/>
      <c r="H51" s="259">
        <f t="shared" si="1"/>
        <v>0</v>
      </c>
    </row>
    <row r="52" spans="1:9">
      <c r="A52" s="128">
        <v>30</v>
      </c>
      <c r="B52" s="55" t="s">
        <v>138</v>
      </c>
      <c r="C52" s="258"/>
      <c r="D52" s="258"/>
      <c r="E52" s="248">
        <f t="shared" si="0"/>
        <v>0</v>
      </c>
      <c r="F52" s="258"/>
      <c r="G52" s="258"/>
      <c r="H52" s="259">
        <f t="shared" si="1"/>
        <v>0</v>
      </c>
    </row>
    <row r="53" spans="1:9">
      <c r="A53" s="128">
        <v>31</v>
      </c>
      <c r="B53" s="58" t="s">
        <v>139</v>
      </c>
      <c r="C53" s="260">
        <f>C47+C48+C49+C50+C51+C52</f>
        <v>0</v>
      </c>
      <c r="D53" s="260">
        <f>D47+D48+D49+D50+D51+D52</f>
        <v>0</v>
      </c>
      <c r="E53" s="248">
        <f t="shared" si="0"/>
        <v>0</v>
      </c>
      <c r="F53" s="260">
        <f>F47+F48+F49+F50+F51+F52</f>
        <v>0</v>
      </c>
      <c r="G53" s="260">
        <f>G47+G48+G49+G50+G51+G52</f>
        <v>0</v>
      </c>
      <c r="H53" s="259">
        <f t="shared" si="1"/>
        <v>0</v>
      </c>
    </row>
    <row r="54" spans="1:9">
      <c r="A54" s="128">
        <v>32</v>
      </c>
      <c r="B54" s="58" t="s">
        <v>140</v>
      </c>
      <c r="C54" s="260">
        <f>C45-C53</f>
        <v>0</v>
      </c>
      <c r="D54" s="260">
        <f>D45-D53</f>
        <v>0</v>
      </c>
      <c r="E54" s="248">
        <f t="shared" si="0"/>
        <v>0</v>
      </c>
      <c r="F54" s="260">
        <f>F45-F53</f>
        <v>0</v>
      </c>
      <c r="G54" s="260">
        <f>G45-G53</f>
        <v>0</v>
      </c>
      <c r="H54" s="259">
        <f t="shared" si="1"/>
        <v>0</v>
      </c>
    </row>
    <row r="55" spans="1:9">
      <c r="A55" s="128"/>
      <c r="B55" s="53"/>
      <c r="C55" s="262"/>
      <c r="D55" s="262"/>
      <c r="E55" s="262"/>
      <c r="F55" s="262"/>
      <c r="G55" s="262"/>
      <c r="H55" s="263"/>
    </row>
    <row r="56" spans="1:9">
      <c r="A56" s="128">
        <v>33</v>
      </c>
      <c r="B56" s="58" t="s">
        <v>141</v>
      </c>
      <c r="C56" s="260">
        <f>C31+C54</f>
        <v>0</v>
      </c>
      <c r="D56" s="260">
        <f>D31+D54</f>
        <v>0</v>
      </c>
      <c r="E56" s="248">
        <f t="shared" si="0"/>
        <v>0</v>
      </c>
      <c r="F56" s="260">
        <f>F31+F54</f>
        <v>0</v>
      </c>
      <c r="G56" s="260">
        <f>G31+G54</f>
        <v>0</v>
      </c>
      <c r="H56" s="259">
        <f t="shared" si="1"/>
        <v>0</v>
      </c>
    </row>
    <row r="57" spans="1:9">
      <c r="A57" s="128"/>
      <c r="B57" s="53"/>
      <c r="C57" s="262"/>
      <c r="D57" s="262"/>
      <c r="E57" s="262"/>
      <c r="F57" s="262"/>
      <c r="G57" s="262"/>
      <c r="H57" s="263"/>
    </row>
    <row r="58" spans="1:9">
      <c r="A58" s="128">
        <v>34</v>
      </c>
      <c r="B58" s="55" t="s">
        <v>142</v>
      </c>
      <c r="C58" s="258"/>
      <c r="D58" s="258"/>
      <c r="E58" s="248">
        <f t="shared" si="0"/>
        <v>0</v>
      </c>
      <c r="F58" s="258"/>
      <c r="G58" s="258"/>
      <c r="H58" s="259">
        <f t="shared" si="1"/>
        <v>0</v>
      </c>
    </row>
    <row r="59" spans="1:9" s="209" customFormat="1">
      <c r="A59" s="128">
        <v>35</v>
      </c>
      <c r="B59" s="52" t="s">
        <v>143</v>
      </c>
      <c r="C59" s="266"/>
      <c r="D59" s="266"/>
      <c r="E59" s="267">
        <f t="shared" si="0"/>
        <v>0</v>
      </c>
      <c r="F59" s="268"/>
      <c r="G59" s="268"/>
      <c r="H59" s="269">
        <f t="shared" si="1"/>
        <v>0</v>
      </c>
      <c r="I59" s="208"/>
    </row>
    <row r="60" spans="1:9">
      <c r="A60" s="128">
        <v>36</v>
      </c>
      <c r="B60" s="55" t="s">
        <v>144</v>
      </c>
      <c r="C60" s="258"/>
      <c r="D60" s="258"/>
      <c r="E60" s="248">
        <f t="shared" si="0"/>
        <v>0</v>
      </c>
      <c r="F60" s="258"/>
      <c r="G60" s="258"/>
      <c r="H60" s="259">
        <f t="shared" si="1"/>
        <v>0</v>
      </c>
    </row>
    <row r="61" spans="1:9">
      <c r="A61" s="128">
        <v>37</v>
      </c>
      <c r="B61" s="58" t="s">
        <v>145</v>
      </c>
      <c r="C61" s="260">
        <f>C58+C59+C60</f>
        <v>0</v>
      </c>
      <c r="D61" s="260">
        <f>D58+D59+D60</f>
        <v>0</v>
      </c>
      <c r="E61" s="248">
        <f t="shared" si="0"/>
        <v>0</v>
      </c>
      <c r="F61" s="260">
        <f>F58+F59+F60</f>
        <v>0</v>
      </c>
      <c r="G61" s="260">
        <f>G58+G59+G60</f>
        <v>0</v>
      </c>
      <c r="H61" s="259">
        <f t="shared" si="1"/>
        <v>0</v>
      </c>
    </row>
    <row r="62" spans="1:9">
      <c r="A62" s="128"/>
      <c r="B62" s="59"/>
      <c r="C62" s="258"/>
      <c r="D62" s="258"/>
      <c r="E62" s="258"/>
      <c r="F62" s="258"/>
      <c r="G62" s="258"/>
      <c r="H62" s="265"/>
    </row>
    <row r="63" spans="1:9">
      <c r="A63" s="128">
        <v>38</v>
      </c>
      <c r="B63" s="60" t="s">
        <v>273</v>
      </c>
      <c r="C63" s="260">
        <f>C56-C61</f>
        <v>0</v>
      </c>
      <c r="D63" s="260">
        <f>D56-D61</f>
        <v>0</v>
      </c>
      <c r="E63" s="248">
        <f t="shared" si="0"/>
        <v>0</v>
      </c>
      <c r="F63" s="260">
        <f>F56-F61</f>
        <v>0</v>
      </c>
      <c r="G63" s="260">
        <f>G56-G61</f>
        <v>0</v>
      </c>
      <c r="H63" s="259">
        <f t="shared" si="1"/>
        <v>0</v>
      </c>
    </row>
    <row r="64" spans="1:9">
      <c r="A64" s="126">
        <v>39</v>
      </c>
      <c r="B64" s="55" t="s">
        <v>146</v>
      </c>
      <c r="C64" s="270"/>
      <c r="D64" s="270"/>
      <c r="E64" s="248">
        <f t="shared" si="0"/>
        <v>0</v>
      </c>
      <c r="F64" s="270"/>
      <c r="G64" s="270"/>
      <c r="H64" s="259">
        <f t="shared" si="1"/>
        <v>0</v>
      </c>
    </row>
    <row r="65" spans="1:8">
      <c r="A65" s="128">
        <v>40</v>
      </c>
      <c r="B65" s="58" t="s">
        <v>147</v>
      </c>
      <c r="C65" s="260">
        <f>C63-C64</f>
        <v>0</v>
      </c>
      <c r="D65" s="260">
        <f>D63-D64</f>
        <v>0</v>
      </c>
      <c r="E65" s="248">
        <f t="shared" si="0"/>
        <v>0</v>
      </c>
      <c r="F65" s="260">
        <f>F63-F64</f>
        <v>0</v>
      </c>
      <c r="G65" s="260">
        <f>G63-G64</f>
        <v>0</v>
      </c>
      <c r="H65" s="259">
        <f t="shared" si="1"/>
        <v>0</v>
      </c>
    </row>
    <row r="66" spans="1:8">
      <c r="A66" s="126">
        <v>41</v>
      </c>
      <c r="B66" s="55" t="s">
        <v>148</v>
      </c>
      <c r="C66" s="270"/>
      <c r="D66" s="270"/>
      <c r="E66" s="248">
        <f t="shared" si="0"/>
        <v>0</v>
      </c>
      <c r="F66" s="270"/>
      <c r="G66" s="270"/>
      <c r="H66" s="259">
        <f t="shared" si="1"/>
        <v>0</v>
      </c>
    </row>
    <row r="67" spans="1:8" ht="15" thickBot="1">
      <c r="A67" s="130">
        <v>42</v>
      </c>
      <c r="B67" s="131" t="s">
        <v>149</v>
      </c>
      <c r="C67" s="271">
        <f>C65+C66</f>
        <v>0</v>
      </c>
      <c r="D67" s="271">
        <f>D65+D66</f>
        <v>0</v>
      </c>
      <c r="E67" s="256">
        <f t="shared" si="0"/>
        <v>0</v>
      </c>
      <c r="F67" s="271">
        <f>F65+F66</f>
        <v>0</v>
      </c>
      <c r="G67" s="271">
        <f>G65+G66</f>
        <v>0</v>
      </c>
      <c r="H67" s="272">
        <f t="shared" si="1"/>
        <v>0</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B2" sqref="B2"/>
    </sheetView>
  </sheetViews>
  <sheetFormatPr defaultRowHeight="14.5"/>
  <cols>
    <col min="1" max="1" width="9.54296875" bestFit="1" customWidth="1"/>
    <col min="2" max="2" width="72.26953125" customWidth="1"/>
    <col min="3" max="8" width="12.7265625" customWidth="1"/>
  </cols>
  <sheetData>
    <row r="1" spans="1:8">
      <c r="A1" s="2" t="s">
        <v>189</v>
      </c>
      <c r="B1">
        <f>Info!C2</f>
        <v>0</v>
      </c>
    </row>
    <row r="2" spans="1:8">
      <c r="A2" s="2" t="s">
        <v>190</v>
      </c>
      <c r="B2" s="510">
        <f>'1. key ratios'!B2</f>
        <v>44469</v>
      </c>
    </row>
    <row r="3" spans="1:8">
      <c r="A3" s="2"/>
    </row>
    <row r="4" spans="1:8" ht="15" thickBot="1">
      <c r="A4" s="2" t="s">
        <v>409</v>
      </c>
      <c r="B4" s="2"/>
      <c r="C4" s="218"/>
      <c r="D4" s="218"/>
      <c r="E4" s="218"/>
      <c r="F4" s="219"/>
      <c r="G4" s="219"/>
      <c r="H4" s="220" t="s">
        <v>94</v>
      </c>
    </row>
    <row r="5" spans="1:8">
      <c r="A5" s="713" t="s">
        <v>27</v>
      </c>
      <c r="B5" s="715" t="s">
        <v>246</v>
      </c>
      <c r="C5" s="717" t="s">
        <v>195</v>
      </c>
      <c r="D5" s="717"/>
      <c r="E5" s="717"/>
      <c r="F5" s="717" t="s">
        <v>196</v>
      </c>
      <c r="G5" s="717"/>
      <c r="H5" s="718"/>
    </row>
    <row r="6" spans="1:8">
      <c r="A6" s="714"/>
      <c r="B6" s="716"/>
      <c r="C6" s="40" t="s">
        <v>28</v>
      </c>
      <c r="D6" s="40" t="s">
        <v>95</v>
      </c>
      <c r="E6" s="40" t="s">
        <v>69</v>
      </c>
      <c r="F6" s="40" t="s">
        <v>28</v>
      </c>
      <c r="G6" s="40" t="s">
        <v>95</v>
      </c>
      <c r="H6" s="41" t="s">
        <v>69</v>
      </c>
    </row>
    <row r="7" spans="1:8" s="3" customFormat="1">
      <c r="A7" s="221">
        <v>1</v>
      </c>
      <c r="B7" s="222" t="s">
        <v>484</v>
      </c>
      <c r="C7" s="250"/>
      <c r="D7" s="250"/>
      <c r="E7" s="273">
        <f>C7+D7</f>
        <v>0</v>
      </c>
      <c r="F7" s="250"/>
      <c r="G7" s="250"/>
      <c r="H7" s="251">
        <f t="shared" ref="H7:H53" si="0">F7+G7</f>
        <v>0</v>
      </c>
    </row>
    <row r="8" spans="1:8" s="3" customFormat="1">
      <c r="A8" s="221">
        <v>1.1000000000000001</v>
      </c>
      <c r="B8" s="223" t="s">
        <v>277</v>
      </c>
      <c r="C8" s="250"/>
      <c r="D8" s="250"/>
      <c r="E8" s="273">
        <f t="shared" ref="E8:E53" si="1">C8+D8</f>
        <v>0</v>
      </c>
      <c r="F8" s="250"/>
      <c r="G8" s="250"/>
      <c r="H8" s="251">
        <f t="shared" si="0"/>
        <v>0</v>
      </c>
    </row>
    <row r="9" spans="1:8" s="3" customFormat="1">
      <c r="A9" s="221">
        <v>1.2</v>
      </c>
      <c r="B9" s="223" t="s">
        <v>278</v>
      </c>
      <c r="C9" s="250"/>
      <c r="D9" s="250"/>
      <c r="E9" s="273">
        <f t="shared" si="1"/>
        <v>0</v>
      </c>
      <c r="F9" s="250"/>
      <c r="G9" s="250"/>
      <c r="H9" s="251">
        <f t="shared" si="0"/>
        <v>0</v>
      </c>
    </row>
    <row r="10" spans="1:8" s="3" customFormat="1">
      <c r="A10" s="221">
        <v>1.3</v>
      </c>
      <c r="B10" s="223" t="s">
        <v>279</v>
      </c>
      <c r="C10" s="250"/>
      <c r="D10" s="250"/>
      <c r="E10" s="273">
        <f t="shared" si="1"/>
        <v>0</v>
      </c>
      <c r="F10" s="250"/>
      <c r="G10" s="250"/>
      <c r="H10" s="251">
        <f t="shared" si="0"/>
        <v>0</v>
      </c>
    </row>
    <row r="11" spans="1:8" s="3" customFormat="1">
      <c r="A11" s="221">
        <v>1.4</v>
      </c>
      <c r="B11" s="223" t="s">
        <v>280</v>
      </c>
      <c r="C11" s="250"/>
      <c r="D11" s="250"/>
      <c r="E11" s="273">
        <f t="shared" si="1"/>
        <v>0</v>
      </c>
      <c r="F11" s="250"/>
      <c r="G11" s="250"/>
      <c r="H11" s="251">
        <f t="shared" si="0"/>
        <v>0</v>
      </c>
    </row>
    <row r="12" spans="1:8" s="3" customFormat="1" ht="29.25" customHeight="1">
      <c r="A12" s="221">
        <v>2</v>
      </c>
      <c r="B12" s="222" t="s">
        <v>281</v>
      </c>
      <c r="C12" s="250"/>
      <c r="D12" s="250"/>
      <c r="E12" s="273">
        <f t="shared" si="1"/>
        <v>0</v>
      </c>
      <c r="F12" s="250"/>
      <c r="G12" s="250"/>
      <c r="H12" s="251">
        <f t="shared" si="0"/>
        <v>0</v>
      </c>
    </row>
    <row r="13" spans="1:8" s="3" customFormat="1" ht="27">
      <c r="A13" s="221">
        <v>3</v>
      </c>
      <c r="B13" s="222" t="s">
        <v>282</v>
      </c>
      <c r="C13" s="250"/>
      <c r="D13" s="250"/>
      <c r="E13" s="273">
        <f t="shared" si="1"/>
        <v>0</v>
      </c>
      <c r="F13" s="250"/>
      <c r="G13" s="250"/>
      <c r="H13" s="251">
        <f t="shared" si="0"/>
        <v>0</v>
      </c>
    </row>
    <row r="14" spans="1:8" s="3" customFormat="1">
      <c r="A14" s="221">
        <v>3.1</v>
      </c>
      <c r="B14" s="223" t="s">
        <v>283</v>
      </c>
      <c r="C14" s="250"/>
      <c r="D14" s="250"/>
      <c r="E14" s="273">
        <f t="shared" si="1"/>
        <v>0</v>
      </c>
      <c r="F14" s="250"/>
      <c r="G14" s="250"/>
      <c r="H14" s="251">
        <f t="shared" si="0"/>
        <v>0</v>
      </c>
    </row>
    <row r="15" spans="1:8" s="3" customFormat="1">
      <c r="A15" s="221">
        <v>3.2</v>
      </c>
      <c r="B15" s="223" t="s">
        <v>284</v>
      </c>
      <c r="C15" s="250"/>
      <c r="D15" s="250"/>
      <c r="E15" s="273">
        <f t="shared" si="1"/>
        <v>0</v>
      </c>
      <c r="F15" s="250"/>
      <c r="G15" s="250"/>
      <c r="H15" s="251">
        <f t="shared" si="0"/>
        <v>0</v>
      </c>
    </row>
    <row r="16" spans="1:8" s="3" customFormat="1">
      <c r="A16" s="221">
        <v>4</v>
      </c>
      <c r="B16" s="222" t="s">
        <v>285</v>
      </c>
      <c r="C16" s="250"/>
      <c r="D16" s="250"/>
      <c r="E16" s="273">
        <f t="shared" si="1"/>
        <v>0</v>
      </c>
      <c r="F16" s="250"/>
      <c r="G16" s="250"/>
      <c r="H16" s="251">
        <f t="shared" si="0"/>
        <v>0</v>
      </c>
    </row>
    <row r="17" spans="1:8" s="3" customFormat="1">
      <c r="A17" s="221">
        <v>4.0999999999999996</v>
      </c>
      <c r="B17" s="223" t="s">
        <v>286</v>
      </c>
      <c r="C17" s="250"/>
      <c r="D17" s="250"/>
      <c r="E17" s="273">
        <f t="shared" si="1"/>
        <v>0</v>
      </c>
      <c r="F17" s="250"/>
      <c r="G17" s="250"/>
      <c r="H17" s="251">
        <f t="shared" si="0"/>
        <v>0</v>
      </c>
    </row>
    <row r="18" spans="1:8" s="3" customFormat="1">
      <c r="A18" s="221">
        <v>4.2</v>
      </c>
      <c r="B18" s="223" t="s">
        <v>287</v>
      </c>
      <c r="C18" s="250"/>
      <c r="D18" s="250"/>
      <c r="E18" s="273">
        <f t="shared" si="1"/>
        <v>0</v>
      </c>
      <c r="F18" s="250"/>
      <c r="G18" s="250"/>
      <c r="H18" s="251">
        <f t="shared" si="0"/>
        <v>0</v>
      </c>
    </row>
    <row r="19" spans="1:8" s="3" customFormat="1" ht="27">
      <c r="A19" s="221">
        <v>5</v>
      </c>
      <c r="B19" s="222" t="s">
        <v>288</v>
      </c>
      <c r="C19" s="250"/>
      <c r="D19" s="250"/>
      <c r="E19" s="273">
        <f t="shared" si="1"/>
        <v>0</v>
      </c>
      <c r="F19" s="250"/>
      <c r="G19" s="250"/>
      <c r="H19" s="251">
        <f t="shared" si="0"/>
        <v>0</v>
      </c>
    </row>
    <row r="20" spans="1:8" s="3" customFormat="1">
      <c r="A20" s="221">
        <v>5.0999999999999996</v>
      </c>
      <c r="B20" s="223" t="s">
        <v>289</v>
      </c>
      <c r="C20" s="250"/>
      <c r="D20" s="250"/>
      <c r="E20" s="273">
        <f t="shared" si="1"/>
        <v>0</v>
      </c>
      <c r="F20" s="250"/>
      <c r="G20" s="250"/>
      <c r="H20" s="251">
        <f t="shared" si="0"/>
        <v>0</v>
      </c>
    </row>
    <row r="21" spans="1:8" s="3" customFormat="1">
      <c r="A21" s="221">
        <v>5.2</v>
      </c>
      <c r="B21" s="223" t="s">
        <v>290</v>
      </c>
      <c r="C21" s="250"/>
      <c r="D21" s="250"/>
      <c r="E21" s="273">
        <f t="shared" si="1"/>
        <v>0</v>
      </c>
      <c r="F21" s="250"/>
      <c r="G21" s="250"/>
      <c r="H21" s="251">
        <f t="shared" si="0"/>
        <v>0</v>
      </c>
    </row>
    <row r="22" spans="1:8" s="3" customFormat="1">
      <c r="A22" s="221">
        <v>5.3</v>
      </c>
      <c r="B22" s="223" t="s">
        <v>291</v>
      </c>
      <c r="C22" s="250"/>
      <c r="D22" s="250"/>
      <c r="E22" s="273">
        <f t="shared" si="1"/>
        <v>0</v>
      </c>
      <c r="F22" s="250"/>
      <c r="G22" s="250"/>
      <c r="H22" s="251">
        <f t="shared" si="0"/>
        <v>0</v>
      </c>
    </row>
    <row r="23" spans="1:8" s="3" customFormat="1">
      <c r="A23" s="221" t="s">
        <v>292</v>
      </c>
      <c r="B23" s="224" t="s">
        <v>293</v>
      </c>
      <c r="C23" s="250"/>
      <c r="D23" s="250"/>
      <c r="E23" s="273">
        <f t="shared" si="1"/>
        <v>0</v>
      </c>
      <c r="F23" s="250"/>
      <c r="G23" s="250"/>
      <c r="H23" s="251">
        <f t="shared" si="0"/>
        <v>0</v>
      </c>
    </row>
    <row r="24" spans="1:8" s="3" customFormat="1">
      <c r="A24" s="221" t="s">
        <v>294</v>
      </c>
      <c r="B24" s="224" t="s">
        <v>295</v>
      </c>
      <c r="C24" s="250"/>
      <c r="D24" s="250"/>
      <c r="E24" s="273">
        <f t="shared" si="1"/>
        <v>0</v>
      </c>
      <c r="F24" s="250"/>
      <c r="G24" s="250"/>
      <c r="H24" s="251">
        <f t="shared" si="0"/>
        <v>0</v>
      </c>
    </row>
    <row r="25" spans="1:8" s="3" customFormat="1">
      <c r="A25" s="221" t="s">
        <v>296</v>
      </c>
      <c r="B25" s="225" t="s">
        <v>297</v>
      </c>
      <c r="C25" s="250"/>
      <c r="D25" s="250"/>
      <c r="E25" s="273">
        <f t="shared" si="1"/>
        <v>0</v>
      </c>
      <c r="F25" s="250"/>
      <c r="G25" s="250"/>
      <c r="H25" s="251">
        <f t="shared" si="0"/>
        <v>0</v>
      </c>
    </row>
    <row r="26" spans="1:8" s="3" customFormat="1">
      <c r="A26" s="221" t="s">
        <v>298</v>
      </c>
      <c r="B26" s="224" t="s">
        <v>299</v>
      </c>
      <c r="C26" s="250"/>
      <c r="D26" s="250"/>
      <c r="E26" s="273">
        <f t="shared" si="1"/>
        <v>0</v>
      </c>
      <c r="F26" s="250"/>
      <c r="G26" s="250"/>
      <c r="H26" s="251">
        <f t="shared" si="0"/>
        <v>0</v>
      </c>
    </row>
    <row r="27" spans="1:8" s="3" customFormat="1">
      <c r="A27" s="221" t="s">
        <v>300</v>
      </c>
      <c r="B27" s="224" t="s">
        <v>301</v>
      </c>
      <c r="C27" s="250"/>
      <c r="D27" s="250"/>
      <c r="E27" s="273">
        <f t="shared" si="1"/>
        <v>0</v>
      </c>
      <c r="F27" s="250"/>
      <c r="G27" s="250"/>
      <c r="H27" s="251">
        <f t="shared" si="0"/>
        <v>0</v>
      </c>
    </row>
    <row r="28" spans="1:8" s="3" customFormat="1">
      <c r="A28" s="221">
        <v>5.4</v>
      </c>
      <c r="B28" s="223" t="s">
        <v>302</v>
      </c>
      <c r="C28" s="250"/>
      <c r="D28" s="250"/>
      <c r="E28" s="273">
        <f t="shared" si="1"/>
        <v>0</v>
      </c>
      <c r="F28" s="250"/>
      <c r="G28" s="250"/>
      <c r="H28" s="251">
        <f t="shared" si="0"/>
        <v>0</v>
      </c>
    </row>
    <row r="29" spans="1:8" s="3" customFormat="1">
      <c r="A29" s="221">
        <v>5.5</v>
      </c>
      <c r="B29" s="223" t="s">
        <v>303</v>
      </c>
      <c r="C29" s="250"/>
      <c r="D29" s="250"/>
      <c r="E29" s="273">
        <f t="shared" si="1"/>
        <v>0</v>
      </c>
      <c r="F29" s="250"/>
      <c r="G29" s="250"/>
      <c r="H29" s="251">
        <f t="shared" si="0"/>
        <v>0</v>
      </c>
    </row>
    <row r="30" spans="1:8" s="3" customFormat="1">
      <c r="A30" s="221">
        <v>5.6</v>
      </c>
      <c r="B30" s="223" t="s">
        <v>304</v>
      </c>
      <c r="C30" s="250"/>
      <c r="D30" s="250"/>
      <c r="E30" s="273">
        <f t="shared" si="1"/>
        <v>0</v>
      </c>
      <c r="F30" s="250"/>
      <c r="G30" s="250"/>
      <c r="H30" s="251">
        <f t="shared" si="0"/>
        <v>0</v>
      </c>
    </row>
    <row r="31" spans="1:8" s="3" customFormat="1">
      <c r="A31" s="221">
        <v>5.7</v>
      </c>
      <c r="B31" s="223" t="s">
        <v>305</v>
      </c>
      <c r="C31" s="250"/>
      <c r="D31" s="250"/>
      <c r="E31" s="273">
        <f t="shared" si="1"/>
        <v>0</v>
      </c>
      <c r="F31" s="250"/>
      <c r="G31" s="250"/>
      <c r="H31" s="251">
        <f t="shared" si="0"/>
        <v>0</v>
      </c>
    </row>
    <row r="32" spans="1:8" s="3" customFormat="1">
      <c r="A32" s="221">
        <v>6</v>
      </c>
      <c r="B32" s="222" t="s">
        <v>306</v>
      </c>
      <c r="C32" s="250"/>
      <c r="D32" s="250"/>
      <c r="E32" s="273">
        <f t="shared" si="1"/>
        <v>0</v>
      </c>
      <c r="F32" s="250"/>
      <c r="G32" s="250"/>
      <c r="H32" s="251">
        <f t="shared" si="0"/>
        <v>0</v>
      </c>
    </row>
    <row r="33" spans="1:8" s="3" customFormat="1" ht="27">
      <c r="A33" s="221">
        <v>6.1</v>
      </c>
      <c r="B33" s="223" t="s">
        <v>485</v>
      </c>
      <c r="C33" s="250"/>
      <c r="D33" s="250"/>
      <c r="E33" s="273">
        <f t="shared" si="1"/>
        <v>0</v>
      </c>
      <c r="F33" s="250"/>
      <c r="G33" s="250"/>
      <c r="H33" s="251">
        <f t="shared" si="0"/>
        <v>0</v>
      </c>
    </row>
    <row r="34" spans="1:8" s="3" customFormat="1" ht="27">
      <c r="A34" s="221">
        <v>6.2</v>
      </c>
      <c r="B34" s="223" t="s">
        <v>307</v>
      </c>
      <c r="C34" s="250"/>
      <c r="D34" s="250"/>
      <c r="E34" s="273">
        <f t="shared" si="1"/>
        <v>0</v>
      </c>
      <c r="F34" s="250"/>
      <c r="G34" s="250"/>
      <c r="H34" s="251">
        <f t="shared" si="0"/>
        <v>0</v>
      </c>
    </row>
    <row r="35" spans="1:8" s="3" customFormat="1" ht="27">
      <c r="A35" s="221">
        <v>6.3</v>
      </c>
      <c r="B35" s="223" t="s">
        <v>308</v>
      </c>
      <c r="C35" s="250"/>
      <c r="D35" s="250"/>
      <c r="E35" s="273">
        <f t="shared" si="1"/>
        <v>0</v>
      </c>
      <c r="F35" s="250"/>
      <c r="G35" s="250"/>
      <c r="H35" s="251">
        <f t="shared" si="0"/>
        <v>0</v>
      </c>
    </row>
    <row r="36" spans="1:8" s="3" customFormat="1">
      <c r="A36" s="221">
        <v>6.4</v>
      </c>
      <c r="B36" s="223" t="s">
        <v>309</v>
      </c>
      <c r="C36" s="250"/>
      <c r="D36" s="250"/>
      <c r="E36" s="273">
        <f t="shared" si="1"/>
        <v>0</v>
      </c>
      <c r="F36" s="250"/>
      <c r="G36" s="250"/>
      <c r="H36" s="251">
        <f t="shared" si="0"/>
        <v>0</v>
      </c>
    </row>
    <row r="37" spans="1:8" s="3" customFormat="1">
      <c r="A37" s="221">
        <v>6.5</v>
      </c>
      <c r="B37" s="223" t="s">
        <v>310</v>
      </c>
      <c r="C37" s="250"/>
      <c r="D37" s="250"/>
      <c r="E37" s="273">
        <f t="shared" si="1"/>
        <v>0</v>
      </c>
      <c r="F37" s="250"/>
      <c r="G37" s="250"/>
      <c r="H37" s="251">
        <f t="shared" si="0"/>
        <v>0</v>
      </c>
    </row>
    <row r="38" spans="1:8" s="3" customFormat="1" ht="27">
      <c r="A38" s="221">
        <v>6.6</v>
      </c>
      <c r="B38" s="223" t="s">
        <v>311</v>
      </c>
      <c r="C38" s="250"/>
      <c r="D38" s="250"/>
      <c r="E38" s="273">
        <f t="shared" si="1"/>
        <v>0</v>
      </c>
      <c r="F38" s="250"/>
      <c r="G38" s="250"/>
      <c r="H38" s="251">
        <f t="shared" si="0"/>
        <v>0</v>
      </c>
    </row>
    <row r="39" spans="1:8" s="3" customFormat="1" ht="27">
      <c r="A39" s="221">
        <v>6.7</v>
      </c>
      <c r="B39" s="223" t="s">
        <v>312</v>
      </c>
      <c r="C39" s="250"/>
      <c r="D39" s="250"/>
      <c r="E39" s="273">
        <f t="shared" si="1"/>
        <v>0</v>
      </c>
      <c r="F39" s="250"/>
      <c r="G39" s="250"/>
      <c r="H39" s="251">
        <f t="shared" si="0"/>
        <v>0</v>
      </c>
    </row>
    <row r="40" spans="1:8" s="3" customFormat="1">
      <c r="A40" s="221">
        <v>7</v>
      </c>
      <c r="B40" s="222" t="s">
        <v>313</v>
      </c>
      <c r="C40" s="250"/>
      <c r="D40" s="250"/>
      <c r="E40" s="273">
        <f t="shared" si="1"/>
        <v>0</v>
      </c>
      <c r="F40" s="250"/>
      <c r="G40" s="250"/>
      <c r="H40" s="251">
        <f t="shared" si="0"/>
        <v>0</v>
      </c>
    </row>
    <row r="41" spans="1:8" s="3" customFormat="1" ht="27">
      <c r="A41" s="221">
        <v>7.1</v>
      </c>
      <c r="B41" s="223" t="s">
        <v>314</v>
      </c>
      <c r="C41" s="250"/>
      <c r="D41" s="250"/>
      <c r="E41" s="273">
        <f t="shared" si="1"/>
        <v>0</v>
      </c>
      <c r="F41" s="250"/>
      <c r="G41" s="250"/>
      <c r="H41" s="251">
        <f t="shared" si="0"/>
        <v>0</v>
      </c>
    </row>
    <row r="42" spans="1:8" s="3" customFormat="1" ht="27">
      <c r="A42" s="221">
        <v>7.2</v>
      </c>
      <c r="B42" s="223" t="s">
        <v>315</v>
      </c>
      <c r="C42" s="250"/>
      <c r="D42" s="250"/>
      <c r="E42" s="273">
        <f t="shared" si="1"/>
        <v>0</v>
      </c>
      <c r="F42" s="250"/>
      <c r="G42" s="250"/>
      <c r="H42" s="251">
        <f t="shared" si="0"/>
        <v>0</v>
      </c>
    </row>
    <row r="43" spans="1:8" s="3" customFormat="1" ht="27">
      <c r="A43" s="221">
        <v>7.3</v>
      </c>
      <c r="B43" s="223" t="s">
        <v>316</v>
      </c>
      <c r="C43" s="250"/>
      <c r="D43" s="250"/>
      <c r="E43" s="273">
        <f t="shared" si="1"/>
        <v>0</v>
      </c>
      <c r="F43" s="250"/>
      <c r="G43" s="250"/>
      <c r="H43" s="251">
        <f t="shared" si="0"/>
        <v>0</v>
      </c>
    </row>
    <row r="44" spans="1:8" s="3" customFormat="1" ht="27">
      <c r="A44" s="221">
        <v>7.4</v>
      </c>
      <c r="B44" s="223" t="s">
        <v>317</v>
      </c>
      <c r="C44" s="250"/>
      <c r="D44" s="250"/>
      <c r="E44" s="273">
        <f t="shared" si="1"/>
        <v>0</v>
      </c>
      <c r="F44" s="250"/>
      <c r="G44" s="250"/>
      <c r="H44" s="251">
        <f t="shared" si="0"/>
        <v>0</v>
      </c>
    </row>
    <row r="45" spans="1:8" s="3" customFormat="1">
      <c r="A45" s="221">
        <v>8</v>
      </c>
      <c r="B45" s="222" t="s">
        <v>318</v>
      </c>
      <c r="C45" s="250"/>
      <c r="D45" s="250"/>
      <c r="E45" s="273">
        <f t="shared" si="1"/>
        <v>0</v>
      </c>
      <c r="F45" s="250"/>
      <c r="G45" s="250"/>
      <c r="H45" s="251">
        <f t="shared" si="0"/>
        <v>0</v>
      </c>
    </row>
    <row r="46" spans="1:8" s="3" customFormat="1">
      <c r="A46" s="221">
        <v>8.1</v>
      </c>
      <c r="B46" s="223" t="s">
        <v>319</v>
      </c>
      <c r="C46" s="250"/>
      <c r="D46" s="250"/>
      <c r="E46" s="273">
        <f t="shared" si="1"/>
        <v>0</v>
      </c>
      <c r="F46" s="250"/>
      <c r="G46" s="250"/>
      <c r="H46" s="251">
        <f t="shared" si="0"/>
        <v>0</v>
      </c>
    </row>
    <row r="47" spans="1:8" s="3" customFormat="1">
      <c r="A47" s="221">
        <v>8.1999999999999993</v>
      </c>
      <c r="B47" s="223" t="s">
        <v>320</v>
      </c>
      <c r="C47" s="250"/>
      <c r="D47" s="250"/>
      <c r="E47" s="273">
        <f t="shared" si="1"/>
        <v>0</v>
      </c>
      <c r="F47" s="250"/>
      <c r="G47" s="250"/>
      <c r="H47" s="251">
        <f t="shared" si="0"/>
        <v>0</v>
      </c>
    </row>
    <row r="48" spans="1:8" s="3" customFormat="1">
      <c r="A48" s="221">
        <v>8.3000000000000007</v>
      </c>
      <c r="B48" s="223" t="s">
        <v>321</v>
      </c>
      <c r="C48" s="250"/>
      <c r="D48" s="250"/>
      <c r="E48" s="273">
        <f t="shared" si="1"/>
        <v>0</v>
      </c>
      <c r="F48" s="250"/>
      <c r="G48" s="250"/>
      <c r="H48" s="251">
        <f t="shared" si="0"/>
        <v>0</v>
      </c>
    </row>
    <row r="49" spans="1:8" s="3" customFormat="1">
      <c r="A49" s="221">
        <v>8.4</v>
      </c>
      <c r="B49" s="223" t="s">
        <v>322</v>
      </c>
      <c r="C49" s="250"/>
      <c r="D49" s="250"/>
      <c r="E49" s="273">
        <f t="shared" si="1"/>
        <v>0</v>
      </c>
      <c r="F49" s="250"/>
      <c r="G49" s="250"/>
      <c r="H49" s="251">
        <f t="shared" si="0"/>
        <v>0</v>
      </c>
    </row>
    <row r="50" spans="1:8" s="3" customFormat="1">
      <c r="A50" s="221">
        <v>8.5</v>
      </c>
      <c r="B50" s="223" t="s">
        <v>323</v>
      </c>
      <c r="C50" s="250"/>
      <c r="D50" s="250"/>
      <c r="E50" s="273">
        <f t="shared" si="1"/>
        <v>0</v>
      </c>
      <c r="F50" s="250"/>
      <c r="G50" s="250"/>
      <c r="H50" s="251">
        <f t="shared" si="0"/>
        <v>0</v>
      </c>
    </row>
    <row r="51" spans="1:8" s="3" customFormat="1">
      <c r="A51" s="221">
        <v>8.6</v>
      </c>
      <c r="B51" s="223" t="s">
        <v>324</v>
      </c>
      <c r="C51" s="250"/>
      <c r="D51" s="250"/>
      <c r="E51" s="273">
        <f t="shared" si="1"/>
        <v>0</v>
      </c>
      <c r="F51" s="250"/>
      <c r="G51" s="250"/>
      <c r="H51" s="251">
        <f t="shared" si="0"/>
        <v>0</v>
      </c>
    </row>
    <row r="52" spans="1:8" s="3" customFormat="1">
      <c r="A52" s="221">
        <v>8.6999999999999993</v>
      </c>
      <c r="B52" s="223" t="s">
        <v>325</v>
      </c>
      <c r="C52" s="250"/>
      <c r="D52" s="250"/>
      <c r="E52" s="273">
        <f t="shared" si="1"/>
        <v>0</v>
      </c>
      <c r="F52" s="250"/>
      <c r="G52" s="250"/>
      <c r="H52" s="251">
        <f t="shared" si="0"/>
        <v>0</v>
      </c>
    </row>
    <row r="53" spans="1:8" s="3" customFormat="1" ht="15" thickBot="1">
      <c r="A53" s="226">
        <v>9</v>
      </c>
      <c r="B53" s="227" t="s">
        <v>326</v>
      </c>
      <c r="C53" s="274"/>
      <c r="D53" s="274"/>
      <c r="E53" s="275">
        <f t="shared" si="1"/>
        <v>0</v>
      </c>
      <c r="F53" s="274"/>
      <c r="G53" s="274"/>
      <c r="H53" s="257">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B2" sqref="B2"/>
    </sheetView>
  </sheetViews>
  <sheetFormatPr defaultColWidth="9.1796875" defaultRowHeight="13.5"/>
  <cols>
    <col min="1" max="1" width="9.54296875" style="2" bestFit="1" customWidth="1"/>
    <col min="2" max="2" width="93.54296875" style="2" customWidth="1"/>
    <col min="3" max="4" width="12.7265625" style="2" customWidth="1"/>
    <col min="5" max="11" width="9.7265625" style="13" customWidth="1"/>
    <col min="12" max="16384" width="9.1796875" style="13"/>
  </cols>
  <sheetData>
    <row r="1" spans="1:8">
      <c r="A1" s="18" t="s">
        <v>189</v>
      </c>
      <c r="B1" s="17">
        <f>Info!C2</f>
        <v>0</v>
      </c>
      <c r="C1" s="17"/>
      <c r="D1" s="365"/>
    </row>
    <row r="2" spans="1:8">
      <c r="A2" s="18" t="s">
        <v>190</v>
      </c>
      <c r="B2" s="492">
        <v>44286</v>
      </c>
      <c r="C2" s="30"/>
      <c r="D2" s="19"/>
      <c r="E2" s="12"/>
      <c r="F2" s="12"/>
      <c r="G2" s="12"/>
      <c r="H2" s="12"/>
    </row>
    <row r="3" spans="1:8">
      <c r="A3" s="18"/>
      <c r="B3" s="17"/>
      <c r="C3" s="30"/>
      <c r="D3" s="19"/>
      <c r="E3" s="12"/>
      <c r="F3" s="12"/>
      <c r="G3" s="12"/>
      <c r="H3" s="12"/>
    </row>
    <row r="4" spans="1:8" ht="15" customHeight="1" thickBot="1">
      <c r="A4" s="215" t="s">
        <v>410</v>
      </c>
      <c r="B4" s="216" t="s">
        <v>188</v>
      </c>
      <c r="C4" s="217" t="s">
        <v>94</v>
      </c>
    </row>
    <row r="5" spans="1:8" ht="15" customHeight="1">
      <c r="A5" s="213" t="s">
        <v>27</v>
      </c>
      <c r="B5" s="214"/>
      <c r="C5" s="493" t="str">
        <f>INT((MONTH($B$2))/3)&amp;"Q"&amp;"-"&amp;YEAR($B$2)</f>
        <v>1Q-2021</v>
      </c>
      <c r="D5" s="493" t="str">
        <f>IF(INT(MONTH($B$2))=3, "4"&amp;"Q"&amp;"-"&amp;YEAR($B$2)-1, IF(INT(MONTH($B$2))=6, "1"&amp;"Q"&amp;"-"&amp;YEAR($B$2), IF(INT(MONTH($B$2))=9, "2"&amp;"Q"&amp;"-"&amp;YEAR($B$2),IF(INT(MONTH($B$2))=12, "3"&amp;"Q"&amp;"-"&amp;YEAR($B$2), 0))))</f>
        <v>4Q-2020</v>
      </c>
      <c r="E5" s="493" t="str">
        <f>IF(INT(MONTH($B$2))=3, "3"&amp;"Q"&amp;"-"&amp;YEAR($B$2)-1, IF(INT(MONTH($B$2))=6, "4"&amp;"Q"&amp;"-"&amp;YEAR($B$2)-1, IF(INT(MONTH($B$2))=9, "1"&amp;"Q"&amp;"-"&amp;YEAR($B$2),IF(INT(MONTH($B$2))=12, "2"&amp;"Q"&amp;"-"&amp;YEAR($B$2), 0))))</f>
        <v>3Q-2020</v>
      </c>
      <c r="F5" s="493" t="str">
        <f>IF(INT(MONTH($B$2))=3, "2"&amp;"Q"&amp;"-"&amp;YEAR($B$2)-1, IF(INT(MONTH($B$2))=6, "3"&amp;"Q"&amp;"-"&amp;YEAR($B$2)-1, IF(INT(MONTH($B$2))=9, "4"&amp;"Q"&amp;"-"&amp;YEAR($B$2)-1,IF(INT(MONTH($B$2))=12, "1"&amp;"Q"&amp;"-"&amp;YEAR($B$2), 0))))</f>
        <v>2Q-2020</v>
      </c>
      <c r="G5" s="493" t="str">
        <f>IF(INT(MONTH($B$2))=3, "1"&amp;"Q"&amp;"-"&amp;YEAR($B$2)-1, IF(INT(MONTH($B$2))=6, "2"&amp;"Q"&amp;"-"&amp;YEAR($B$2)-1, IF(INT(MONTH($B$2))=9, "3"&amp;"Q"&amp;"-"&amp;YEAR($B$2)-1,IF(INT(MONTH($B$2))=12, "4"&amp;"Q"&amp;"-"&amp;YEAR($B$2)-1, 0))))</f>
        <v>1Q-2020</v>
      </c>
    </row>
    <row r="6" spans="1:8" ht="15" customHeight="1">
      <c r="A6" s="413">
        <v>1</v>
      </c>
      <c r="B6" s="475" t="s">
        <v>193</v>
      </c>
      <c r="C6" s="414">
        <f>C7+C9+C10</f>
        <v>0</v>
      </c>
      <c r="D6" s="478">
        <f>D7+D9+D10</f>
        <v>0</v>
      </c>
      <c r="E6" s="415">
        <f t="shared" ref="E6:G6" si="0">E7+E9+E10</f>
        <v>0</v>
      </c>
      <c r="F6" s="414">
        <f t="shared" si="0"/>
        <v>0</v>
      </c>
      <c r="G6" s="479">
        <f t="shared" si="0"/>
        <v>0</v>
      </c>
    </row>
    <row r="7" spans="1:8" ht="15" customHeight="1">
      <c r="A7" s="413">
        <v>1.1000000000000001</v>
      </c>
      <c r="B7" s="416" t="s">
        <v>605</v>
      </c>
      <c r="C7" s="417"/>
      <c r="D7" s="480"/>
      <c r="E7" s="417"/>
      <c r="F7" s="417"/>
      <c r="G7" s="481"/>
    </row>
    <row r="8" spans="1:8" ht="27">
      <c r="A8" s="413" t="s">
        <v>253</v>
      </c>
      <c r="B8" s="418" t="s">
        <v>404</v>
      </c>
      <c r="C8" s="417"/>
      <c r="D8" s="480"/>
      <c r="E8" s="417"/>
      <c r="F8" s="417"/>
      <c r="G8" s="481"/>
    </row>
    <row r="9" spans="1:8" ht="15" customHeight="1">
      <c r="A9" s="413">
        <v>1.2</v>
      </c>
      <c r="B9" s="416" t="s">
        <v>23</v>
      </c>
      <c r="C9" s="417"/>
      <c r="D9" s="480"/>
      <c r="E9" s="417"/>
      <c r="F9" s="417"/>
      <c r="G9" s="481"/>
    </row>
    <row r="10" spans="1:8" ht="15" customHeight="1">
      <c r="A10" s="413">
        <v>1.3</v>
      </c>
      <c r="B10" s="476" t="s">
        <v>78</v>
      </c>
      <c r="C10" s="419"/>
      <c r="D10" s="480"/>
      <c r="E10" s="419"/>
      <c r="F10" s="417"/>
      <c r="G10" s="482"/>
    </row>
    <row r="11" spans="1:8" ht="15" customHeight="1">
      <c r="A11" s="413">
        <v>2</v>
      </c>
      <c r="B11" s="475" t="s">
        <v>194</v>
      </c>
      <c r="C11" s="417"/>
      <c r="D11" s="480"/>
      <c r="E11" s="417"/>
      <c r="F11" s="417"/>
      <c r="G11" s="481"/>
    </row>
    <row r="12" spans="1:8" ht="15" customHeight="1">
      <c r="A12" s="430">
        <v>3</v>
      </c>
      <c r="B12" s="477" t="s">
        <v>192</v>
      </c>
      <c r="C12" s="419"/>
      <c r="D12" s="480"/>
      <c r="E12" s="419"/>
      <c r="F12" s="417"/>
      <c r="G12" s="482"/>
    </row>
    <row r="13" spans="1:8" ht="15" customHeight="1" thickBot="1">
      <c r="A13" s="133">
        <v>4</v>
      </c>
      <c r="B13" s="485" t="s">
        <v>254</v>
      </c>
      <c r="C13" s="276">
        <f>C6+C11+C12</f>
        <v>0</v>
      </c>
      <c r="D13" s="483">
        <f>D6+D11+D12</f>
        <v>0</v>
      </c>
      <c r="E13" s="277">
        <f t="shared" ref="E13:G13" si="1">E6+E11+E12</f>
        <v>0</v>
      </c>
      <c r="F13" s="276">
        <f t="shared" si="1"/>
        <v>0</v>
      </c>
      <c r="G13" s="484">
        <f t="shared" si="1"/>
        <v>0</v>
      </c>
    </row>
    <row r="14" spans="1:8">
      <c r="B14" s="24"/>
    </row>
    <row r="15" spans="1:8" ht="27">
      <c r="B15" s="106" t="s">
        <v>606</v>
      </c>
    </row>
    <row r="16" spans="1:8">
      <c r="B16" s="106"/>
    </row>
    <row r="17" spans="2:2">
      <c r="B17" s="106"/>
    </row>
    <row r="18" spans="2:2">
      <c r="B18" s="10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5" activePane="bottomRight" state="frozen"/>
      <selection pane="topRight" activeCell="B1" sqref="B1"/>
      <selection pane="bottomLeft" activeCell="A4" sqref="A4"/>
      <selection pane="bottomRight" activeCell="B2" sqref="B2"/>
    </sheetView>
  </sheetViews>
  <sheetFormatPr defaultRowHeight="14.5"/>
  <cols>
    <col min="1" max="1" width="9.54296875" style="2" bestFit="1" customWidth="1"/>
    <col min="2" max="2" width="58.81640625" style="2" customWidth="1"/>
    <col min="3" max="3" width="34.26953125" style="2" customWidth="1"/>
  </cols>
  <sheetData>
    <row r="1" spans="1:8">
      <c r="A1" s="2" t="s">
        <v>189</v>
      </c>
      <c r="B1" s="365">
        <f>Info!C2</f>
        <v>0</v>
      </c>
    </row>
    <row r="2" spans="1:8">
      <c r="A2" s="2" t="s">
        <v>190</v>
      </c>
      <c r="B2" s="510">
        <f>'1. key ratios'!B2</f>
        <v>44469</v>
      </c>
    </row>
    <row r="4" spans="1:8" ht="25.5" customHeight="1" thickBot="1">
      <c r="A4" s="238" t="s">
        <v>411</v>
      </c>
      <c r="B4" s="62" t="s">
        <v>150</v>
      </c>
      <c r="C4" s="14"/>
    </row>
    <row r="5" spans="1:8">
      <c r="A5" s="11"/>
      <c r="B5" s="470" t="s">
        <v>151</v>
      </c>
      <c r="C5" s="490" t="s">
        <v>620</v>
      </c>
    </row>
    <row r="6" spans="1:8" ht="15">
      <c r="A6" s="15">
        <v>1</v>
      </c>
      <c r="B6" s="63"/>
      <c r="C6" s="486"/>
    </row>
    <row r="7" spans="1:8" ht="15">
      <c r="A7" s="15">
        <v>2</v>
      </c>
      <c r="B7" s="63"/>
      <c r="C7" s="486"/>
    </row>
    <row r="8" spans="1:8" ht="15">
      <c r="A8" s="15">
        <v>3</v>
      </c>
      <c r="B8" s="63"/>
      <c r="C8" s="486"/>
    </row>
    <row r="9" spans="1:8" ht="15">
      <c r="A9" s="15">
        <v>4</v>
      </c>
      <c r="B9" s="63"/>
      <c r="C9" s="486"/>
    </row>
    <row r="10" spans="1:8" ht="15">
      <c r="A10" s="15">
        <v>5</v>
      </c>
      <c r="B10" s="63"/>
      <c r="C10" s="486"/>
    </row>
    <row r="11" spans="1:8" ht="15">
      <c r="A11" s="15">
        <v>6</v>
      </c>
      <c r="B11" s="63"/>
      <c r="C11" s="486"/>
    </row>
    <row r="12" spans="1:8" ht="15">
      <c r="A12" s="15">
        <v>7</v>
      </c>
      <c r="B12" s="63"/>
      <c r="C12" s="486"/>
      <c r="H12" s="4"/>
    </row>
    <row r="13" spans="1:8" ht="15">
      <c r="A13" s="15">
        <v>8</v>
      </c>
      <c r="B13" s="63"/>
      <c r="C13" s="486"/>
    </row>
    <row r="14" spans="1:8" ht="15">
      <c r="A14" s="15">
        <v>9</v>
      </c>
      <c r="B14" s="63"/>
      <c r="C14" s="486"/>
    </row>
    <row r="15" spans="1:8" ht="15">
      <c r="A15" s="15">
        <v>10</v>
      </c>
      <c r="B15" s="63"/>
      <c r="C15" s="486"/>
    </row>
    <row r="16" spans="1:8" ht="15">
      <c r="A16" s="15"/>
      <c r="B16" s="719"/>
      <c r="C16" s="720"/>
    </row>
    <row r="17" spans="1:3" ht="40.5">
      <c r="A17" s="15"/>
      <c r="B17" s="471" t="s">
        <v>152</v>
      </c>
      <c r="C17" s="491" t="s">
        <v>621</v>
      </c>
    </row>
    <row r="18" spans="1:3">
      <c r="A18" s="15">
        <v>1</v>
      </c>
      <c r="B18" s="28"/>
      <c r="C18" s="488"/>
    </row>
    <row r="19" spans="1:3">
      <c r="A19" s="15">
        <v>2</v>
      </c>
      <c r="B19" s="28"/>
      <c r="C19" s="488"/>
    </row>
    <row r="20" spans="1:3">
      <c r="A20" s="15">
        <v>3</v>
      </c>
      <c r="B20" s="28"/>
      <c r="C20" s="488"/>
    </row>
    <row r="21" spans="1:3">
      <c r="A21" s="15">
        <v>4</v>
      </c>
      <c r="B21" s="28"/>
      <c r="C21" s="488"/>
    </row>
    <row r="22" spans="1:3">
      <c r="A22" s="15">
        <v>5</v>
      </c>
      <c r="B22" s="28"/>
      <c r="C22" s="488"/>
    </row>
    <row r="23" spans="1:3">
      <c r="A23" s="15">
        <v>6</v>
      </c>
      <c r="B23" s="28"/>
      <c r="C23" s="488"/>
    </row>
    <row r="24" spans="1:3">
      <c r="A24" s="15">
        <v>7</v>
      </c>
      <c r="B24" s="28"/>
      <c r="C24" s="488"/>
    </row>
    <row r="25" spans="1:3">
      <c r="A25" s="15">
        <v>8</v>
      </c>
      <c r="B25" s="28"/>
      <c r="C25" s="488"/>
    </row>
    <row r="26" spans="1:3">
      <c r="A26" s="15">
        <v>9</v>
      </c>
      <c r="B26" s="28"/>
      <c r="C26" s="488"/>
    </row>
    <row r="27" spans="1:3" ht="15.75" customHeight="1">
      <c r="A27" s="15">
        <v>10</v>
      </c>
      <c r="B27" s="28"/>
      <c r="C27" s="489"/>
    </row>
    <row r="28" spans="1:3" ht="15.75" customHeight="1">
      <c r="A28" s="15"/>
      <c r="B28" s="28"/>
      <c r="C28" s="29"/>
    </row>
    <row r="29" spans="1:3" ht="30" customHeight="1">
      <c r="A29" s="15"/>
      <c r="B29" s="721" t="s">
        <v>153</v>
      </c>
      <c r="C29" s="722"/>
    </row>
    <row r="30" spans="1:3" ht="15">
      <c r="A30" s="15">
        <v>1</v>
      </c>
      <c r="B30" s="63"/>
      <c r="C30" s="64" t="s">
        <v>244</v>
      </c>
    </row>
    <row r="31" spans="1:3" ht="15.75" customHeight="1">
      <c r="A31" s="15"/>
      <c r="B31" s="63"/>
      <c r="C31" s="64"/>
    </row>
    <row r="32" spans="1:3" ht="29.25" customHeight="1">
      <c r="A32" s="15"/>
      <c r="B32" s="721" t="s">
        <v>274</v>
      </c>
      <c r="C32" s="722"/>
    </row>
    <row r="33" spans="1:3" ht="15">
      <c r="A33" s="15">
        <v>1</v>
      </c>
      <c r="B33" s="63"/>
      <c r="C33" s="486" t="s">
        <v>244</v>
      </c>
    </row>
    <row r="34" spans="1:3" ht="15.5" thickBot="1">
      <c r="A34" s="16"/>
      <c r="B34" s="65"/>
      <c r="C34" s="487"/>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B2" sqref="B2"/>
    </sheetView>
  </sheetViews>
  <sheetFormatPr defaultRowHeight="14.5"/>
  <cols>
    <col min="1" max="1" width="9.54296875" style="2" bestFit="1" customWidth="1"/>
    <col min="2" max="2" width="47.54296875" style="2" customWidth="1"/>
    <col min="3" max="3" width="28" style="2" customWidth="1"/>
    <col min="4" max="4" width="22.453125" style="2" customWidth="1"/>
    <col min="5" max="5" width="18.81640625" style="2" customWidth="1"/>
    <col min="6" max="6" width="12" bestFit="1" customWidth="1"/>
    <col min="7" max="7" width="12.54296875" bestFit="1" customWidth="1"/>
  </cols>
  <sheetData>
    <row r="1" spans="1:7">
      <c r="A1" s="18" t="s">
        <v>189</v>
      </c>
      <c r="B1" s="17">
        <f>Info!C2</f>
        <v>0</v>
      </c>
    </row>
    <row r="2" spans="1:7" s="22" customFormat="1" ht="15.75" customHeight="1">
      <c r="A2" s="22" t="s">
        <v>190</v>
      </c>
      <c r="B2" s="510">
        <f>'1. key ratios'!B2</f>
        <v>44469</v>
      </c>
    </row>
    <row r="3" spans="1:7" s="22" customFormat="1" ht="15.75" customHeight="1"/>
    <row r="4" spans="1:7" s="22" customFormat="1" ht="15.75" customHeight="1" thickBot="1">
      <c r="A4" s="239" t="s">
        <v>412</v>
      </c>
      <c r="B4" s="240" t="s">
        <v>264</v>
      </c>
      <c r="C4" s="192"/>
      <c r="D4" s="192"/>
      <c r="E4" s="193" t="s">
        <v>94</v>
      </c>
    </row>
    <row r="5" spans="1:7" s="121" customFormat="1" ht="17.5" customHeight="1">
      <c r="A5" s="382"/>
      <c r="B5" s="383"/>
      <c r="C5" s="191" t="s">
        <v>0</v>
      </c>
      <c r="D5" s="191" t="s">
        <v>1</v>
      </c>
      <c r="E5" s="384" t="s">
        <v>2</v>
      </c>
    </row>
    <row r="6" spans="1:7" s="157" customFormat="1" ht="14.5" customHeight="1">
      <c r="A6" s="385"/>
      <c r="B6" s="723" t="s">
        <v>232</v>
      </c>
      <c r="C6" s="723" t="s">
        <v>231</v>
      </c>
      <c r="D6" s="724" t="s">
        <v>230</v>
      </c>
      <c r="E6" s="725"/>
      <c r="G6"/>
    </row>
    <row r="7" spans="1:7" s="157" customFormat="1" ht="99.65" customHeight="1">
      <c r="A7" s="385"/>
      <c r="B7" s="723"/>
      <c r="C7" s="723"/>
      <c r="D7" s="379" t="s">
        <v>229</v>
      </c>
      <c r="E7" s="380" t="s">
        <v>522</v>
      </c>
      <c r="G7"/>
    </row>
    <row r="8" spans="1:7">
      <c r="A8" s="386">
        <v>1</v>
      </c>
      <c r="B8" s="387" t="s">
        <v>155</v>
      </c>
      <c r="C8" s="388"/>
      <c r="D8" s="388"/>
      <c r="E8" s="389"/>
    </row>
    <row r="9" spans="1:7">
      <c r="A9" s="386">
        <v>2</v>
      </c>
      <c r="B9" s="387" t="s">
        <v>156</v>
      </c>
      <c r="C9" s="388"/>
      <c r="D9" s="388"/>
      <c r="E9" s="389"/>
    </row>
    <row r="10" spans="1:7">
      <c r="A10" s="386">
        <v>3</v>
      </c>
      <c r="B10" s="387" t="s">
        <v>228</v>
      </c>
      <c r="C10" s="388"/>
      <c r="D10" s="388"/>
      <c r="E10" s="389"/>
    </row>
    <row r="11" spans="1:7">
      <c r="A11" s="386">
        <v>4</v>
      </c>
      <c r="B11" s="387" t="s">
        <v>186</v>
      </c>
      <c r="C11" s="388"/>
      <c r="D11" s="388"/>
      <c r="E11" s="389"/>
    </row>
    <row r="12" spans="1:7">
      <c r="A12" s="386">
        <v>5</v>
      </c>
      <c r="B12" s="387" t="s">
        <v>158</v>
      </c>
      <c r="C12" s="388"/>
      <c r="D12" s="388"/>
      <c r="E12" s="389"/>
    </row>
    <row r="13" spans="1:7">
      <c r="A13" s="386">
        <v>6.1</v>
      </c>
      <c r="B13" s="387" t="s">
        <v>159</v>
      </c>
      <c r="C13" s="390"/>
      <c r="D13" s="388"/>
      <c r="E13" s="389"/>
    </row>
    <row r="14" spans="1:7">
      <c r="A14" s="386">
        <v>6.2</v>
      </c>
      <c r="B14" s="391" t="s">
        <v>160</v>
      </c>
      <c r="C14" s="390"/>
      <c r="D14" s="388"/>
      <c r="E14" s="389"/>
    </row>
    <row r="15" spans="1:7">
      <c r="A15" s="386">
        <v>6</v>
      </c>
      <c r="B15" s="387" t="s">
        <v>227</v>
      </c>
      <c r="C15" s="388"/>
      <c r="D15" s="388"/>
      <c r="E15" s="389"/>
    </row>
    <row r="16" spans="1:7">
      <c r="A16" s="386">
        <v>7</v>
      </c>
      <c r="B16" s="387" t="s">
        <v>162</v>
      </c>
      <c r="C16" s="388"/>
      <c r="D16" s="388"/>
      <c r="E16" s="389"/>
    </row>
    <row r="17" spans="1:7">
      <c r="A17" s="386">
        <v>8</v>
      </c>
      <c r="B17" s="387" t="s">
        <v>163</v>
      </c>
      <c r="C17" s="388"/>
      <c r="D17" s="388"/>
      <c r="E17" s="389"/>
      <c r="F17" s="6"/>
      <c r="G17" s="6"/>
    </row>
    <row r="18" spans="1:7">
      <c r="A18" s="386">
        <v>9</v>
      </c>
      <c r="B18" s="387" t="s">
        <v>164</v>
      </c>
      <c r="C18" s="388"/>
      <c r="D18" s="388"/>
      <c r="E18" s="389"/>
      <c r="G18" s="6"/>
    </row>
    <row r="19" spans="1:7" ht="27">
      <c r="A19" s="386">
        <v>10</v>
      </c>
      <c r="B19" s="387" t="s">
        <v>165</v>
      </c>
      <c r="C19" s="388"/>
      <c r="D19" s="388"/>
      <c r="E19" s="389"/>
      <c r="G19" s="6"/>
    </row>
    <row r="20" spans="1:7">
      <c r="A20" s="386">
        <v>11</v>
      </c>
      <c r="B20" s="387" t="s">
        <v>166</v>
      </c>
      <c r="C20" s="388"/>
      <c r="D20" s="388"/>
      <c r="E20" s="389"/>
    </row>
    <row r="21" spans="1:7" ht="41" thickBot="1">
      <c r="A21" s="392"/>
      <c r="B21" s="393" t="s">
        <v>486</v>
      </c>
      <c r="C21" s="332">
        <f>SUM(C8:C12, C15:C20)</f>
        <v>0</v>
      </c>
      <c r="D21" s="332">
        <f>SUM(D8:D12, D15:D20)</f>
        <v>0</v>
      </c>
      <c r="E21" s="394">
        <f>SUM(E8:E12, E15:E20)</f>
        <v>0</v>
      </c>
    </row>
    <row r="22" spans="1:7">
      <c r="A22"/>
      <c r="B22"/>
      <c r="C22"/>
      <c r="D22"/>
      <c r="E22"/>
    </row>
    <row r="23" spans="1:7">
      <c r="A23"/>
      <c r="B23"/>
      <c r="C23"/>
      <c r="D23"/>
      <c r="E23"/>
    </row>
    <row r="25" spans="1:7" s="2" customFormat="1">
      <c r="B25" s="67"/>
      <c r="F25"/>
      <c r="G25"/>
    </row>
    <row r="26" spans="1:7" s="2" customFormat="1">
      <c r="B26" s="68"/>
      <c r="F26"/>
      <c r="G26"/>
    </row>
    <row r="27" spans="1:7" s="2" customFormat="1">
      <c r="B27" s="67"/>
      <c r="F27"/>
      <c r="G27"/>
    </row>
    <row r="28" spans="1:7" s="2" customFormat="1">
      <c r="B28" s="67"/>
      <c r="F28"/>
      <c r="G28"/>
    </row>
    <row r="29" spans="1:7" s="2" customFormat="1">
      <c r="B29" s="67"/>
      <c r="F29"/>
      <c r="G29"/>
    </row>
    <row r="30" spans="1:7" s="2" customFormat="1">
      <c r="B30" s="67"/>
      <c r="F30"/>
      <c r="G30"/>
    </row>
    <row r="31" spans="1:7" s="2" customFormat="1">
      <c r="B31" s="67"/>
      <c r="F31"/>
      <c r="G31"/>
    </row>
    <row r="32" spans="1:7" s="2" customFormat="1">
      <c r="B32" s="68"/>
      <c r="F32"/>
      <c r="G32"/>
    </row>
    <row r="33" spans="2:7" s="2" customFormat="1">
      <c r="B33" s="68"/>
      <c r="F33"/>
      <c r="G33"/>
    </row>
    <row r="34" spans="2:7" s="2" customFormat="1">
      <c r="B34" s="68"/>
      <c r="F34"/>
      <c r="G34"/>
    </row>
    <row r="35" spans="2:7" s="2" customFormat="1">
      <c r="B35" s="68"/>
      <c r="F35"/>
      <c r="G35"/>
    </row>
    <row r="36" spans="2:7" s="2" customFormat="1">
      <c r="B36" s="68"/>
      <c r="F36"/>
      <c r="G36"/>
    </row>
    <row r="37" spans="2:7" s="2" customFormat="1">
      <c r="B37" s="68"/>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B2" sqref="B2"/>
    </sheetView>
  </sheetViews>
  <sheetFormatPr defaultRowHeight="14.5" outlineLevelRow="1"/>
  <cols>
    <col min="1" max="1" width="9.54296875" style="2" bestFit="1" customWidth="1"/>
    <col min="2" max="2" width="114.26953125" style="2" customWidth="1"/>
    <col min="3" max="3" width="18.81640625" customWidth="1"/>
    <col min="4" max="4" width="25.453125" customWidth="1"/>
    <col min="5" max="5" width="24.26953125" customWidth="1"/>
    <col min="6" max="6" width="24" customWidth="1"/>
    <col min="7" max="7" width="10" bestFit="1" customWidth="1"/>
    <col min="8" max="8" width="12" bestFit="1" customWidth="1"/>
    <col min="9" max="9" width="12.54296875" bestFit="1" customWidth="1"/>
  </cols>
  <sheetData>
    <row r="1" spans="1:6">
      <c r="A1" s="18" t="s">
        <v>189</v>
      </c>
      <c r="B1" s="17">
        <f>Info!C2</f>
        <v>0</v>
      </c>
    </row>
    <row r="2" spans="1:6" s="22" customFormat="1" ht="15.75" customHeight="1">
      <c r="A2" s="22" t="s">
        <v>190</v>
      </c>
      <c r="B2" s="510">
        <f>'1. key ratios'!B2</f>
        <v>44469</v>
      </c>
      <c r="C2"/>
      <c r="D2"/>
      <c r="E2"/>
      <c r="F2"/>
    </row>
    <row r="3" spans="1:6" s="22" customFormat="1" ht="15.75" customHeight="1">
      <c r="C3"/>
      <c r="D3"/>
      <c r="E3"/>
      <c r="F3"/>
    </row>
    <row r="4" spans="1:6" s="22" customFormat="1" ht="27.5" thickBot="1">
      <c r="A4" s="22" t="s">
        <v>413</v>
      </c>
      <c r="B4" s="199" t="s">
        <v>267</v>
      </c>
      <c r="C4" s="193" t="s">
        <v>94</v>
      </c>
      <c r="D4"/>
      <c r="E4"/>
      <c r="F4"/>
    </row>
    <row r="5" spans="1:6" ht="27">
      <c r="A5" s="194">
        <v>1</v>
      </c>
      <c r="B5" s="195" t="s">
        <v>435</v>
      </c>
      <c r="C5" s="278">
        <f>'7. LI1'!E21</f>
        <v>0</v>
      </c>
    </row>
    <row r="6" spans="1:6" s="184" customFormat="1">
      <c r="A6" s="120">
        <v>2.1</v>
      </c>
      <c r="B6" s="201" t="s">
        <v>268</v>
      </c>
      <c r="C6" s="279"/>
    </row>
    <row r="7" spans="1:6" s="4" customFormat="1" ht="27" outlineLevel="1">
      <c r="A7" s="200">
        <v>2.2000000000000002</v>
      </c>
      <c r="B7" s="196" t="s">
        <v>269</v>
      </c>
      <c r="C7" s="280"/>
    </row>
    <row r="8" spans="1:6" s="4" customFormat="1" ht="27">
      <c r="A8" s="200">
        <v>3</v>
      </c>
      <c r="B8" s="197" t="s">
        <v>436</v>
      </c>
      <c r="C8" s="281">
        <f>SUM(C5:C7)</f>
        <v>0</v>
      </c>
    </row>
    <row r="9" spans="1:6" s="184" customFormat="1">
      <c r="A9" s="120">
        <v>4</v>
      </c>
      <c r="B9" s="204" t="s">
        <v>265</v>
      </c>
      <c r="C9" s="279"/>
    </row>
    <row r="10" spans="1:6" s="4" customFormat="1" ht="27" outlineLevel="1">
      <c r="A10" s="200">
        <v>5.0999999999999996</v>
      </c>
      <c r="B10" s="196" t="s">
        <v>275</v>
      </c>
      <c r="C10" s="280"/>
    </row>
    <row r="11" spans="1:6" s="4" customFormat="1" ht="27" outlineLevel="1">
      <c r="A11" s="200">
        <v>5.2</v>
      </c>
      <c r="B11" s="196" t="s">
        <v>276</v>
      </c>
      <c r="C11" s="280"/>
    </row>
    <row r="12" spans="1:6" s="4" customFormat="1">
      <c r="A12" s="200">
        <v>6</v>
      </c>
      <c r="B12" s="202" t="s">
        <v>607</v>
      </c>
      <c r="C12" s="395"/>
    </row>
    <row r="13" spans="1:6" s="4" customFormat="1" ht="15" thickBot="1">
      <c r="A13" s="203">
        <v>7</v>
      </c>
      <c r="B13" s="198" t="s">
        <v>266</v>
      </c>
      <c r="C13" s="282">
        <f>SUM(C8:C12)</f>
        <v>0</v>
      </c>
    </row>
    <row r="15" spans="1:6" ht="27">
      <c r="B15" s="24" t="s">
        <v>608</v>
      </c>
    </row>
    <row r="17" spans="2:9" s="2" customFormat="1">
      <c r="B17" s="69"/>
      <c r="C17"/>
      <c r="D17"/>
      <c r="E17"/>
      <c r="F17"/>
      <c r="G17"/>
      <c r="H17"/>
      <c r="I17"/>
    </row>
    <row r="18" spans="2:9" s="2" customFormat="1">
      <c r="B18" s="66"/>
      <c r="C18"/>
      <c r="D18"/>
      <c r="E18"/>
      <c r="F18"/>
      <c r="G18"/>
      <c r="H18"/>
      <c r="I18"/>
    </row>
    <row r="19" spans="2:9" s="2" customFormat="1">
      <c r="B19" s="66"/>
      <c r="C19"/>
      <c r="D19"/>
      <c r="E19"/>
      <c r="F19"/>
      <c r="G19"/>
      <c r="H19"/>
      <c r="I19"/>
    </row>
    <row r="20" spans="2:9" s="2" customFormat="1">
      <c r="B20" s="68"/>
      <c r="C20"/>
      <c r="D20"/>
      <c r="E20"/>
      <c r="F20"/>
      <c r="G20"/>
      <c r="H20"/>
      <c r="I20"/>
    </row>
    <row r="21" spans="2:9" s="2" customFormat="1">
      <c r="B21" s="67"/>
      <c r="C21"/>
      <c r="D21"/>
      <c r="E21"/>
      <c r="F21"/>
      <c r="G21"/>
      <c r="H21"/>
      <c r="I21"/>
    </row>
    <row r="22" spans="2:9" s="2" customFormat="1">
      <c r="B22" s="68"/>
      <c r="C22"/>
      <c r="D22"/>
      <c r="E22"/>
      <c r="F22"/>
      <c r="G22"/>
      <c r="H22"/>
      <c r="I22"/>
    </row>
    <row r="23" spans="2:9" s="2" customFormat="1">
      <c r="B23" s="67"/>
      <c r="C23"/>
      <c r="D23"/>
      <c r="E23"/>
      <c r="F23"/>
      <c r="G23"/>
      <c r="H23"/>
      <c r="I23"/>
    </row>
    <row r="24" spans="2:9" s="2" customFormat="1">
      <c r="B24" s="67"/>
      <c r="C24"/>
      <c r="D24"/>
      <c r="E24"/>
      <c r="F24"/>
      <c r="G24"/>
      <c r="H24"/>
      <c r="I24"/>
    </row>
    <row r="25" spans="2:9" s="2" customFormat="1">
      <c r="B25" s="67"/>
      <c r="C25"/>
      <c r="D25"/>
      <c r="E25"/>
      <c r="F25"/>
      <c r="G25"/>
      <c r="H25"/>
      <c r="I25"/>
    </row>
    <row r="26" spans="2:9" s="2" customFormat="1">
      <c r="B26" s="67"/>
      <c r="C26"/>
      <c r="D26"/>
      <c r="E26"/>
      <c r="F26"/>
      <c r="G26"/>
      <c r="H26"/>
      <c r="I26"/>
    </row>
    <row r="27" spans="2:9" s="2" customFormat="1">
      <c r="B27" s="67"/>
      <c r="C27"/>
      <c r="D27"/>
      <c r="E27"/>
      <c r="F27"/>
      <c r="G27"/>
      <c r="H27"/>
      <c r="I27"/>
    </row>
    <row r="28" spans="2:9" s="2" customFormat="1">
      <c r="B28" s="68"/>
      <c r="C28"/>
      <c r="D28"/>
      <c r="E28"/>
      <c r="F28"/>
      <c r="G28"/>
      <c r="H28"/>
      <c r="I28"/>
    </row>
    <row r="29" spans="2:9" s="2" customFormat="1">
      <c r="B29" s="68"/>
      <c r="C29"/>
      <c r="D29"/>
      <c r="E29"/>
      <c r="F29"/>
      <c r="G29"/>
      <c r="H29"/>
      <c r="I29"/>
    </row>
    <row r="30" spans="2:9" s="2" customFormat="1">
      <c r="B30" s="68"/>
      <c r="C30"/>
      <c r="D30"/>
      <c r="E30"/>
      <c r="F30"/>
      <c r="G30"/>
      <c r="H30"/>
      <c r="I30"/>
    </row>
    <row r="31" spans="2:9" s="2" customFormat="1">
      <c r="B31" s="68"/>
      <c r="C31"/>
      <c r="D31"/>
      <c r="E31"/>
      <c r="F31"/>
      <c r="G31"/>
      <c r="H31"/>
      <c r="I31"/>
    </row>
    <row r="32" spans="2:9" s="2" customFormat="1">
      <c r="B32" s="68"/>
      <c r="C32"/>
      <c r="D32"/>
      <c r="E32"/>
      <c r="F32"/>
      <c r="G32"/>
      <c r="H32"/>
      <c r="I32"/>
    </row>
    <row r="33" spans="2:9" s="2" customFormat="1">
      <c r="B33" s="68"/>
      <c r="C33"/>
      <c r="D33"/>
      <c r="E33"/>
      <c r="F33"/>
      <c r="G33"/>
      <c r="H33"/>
      <c r="I33"/>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1BF9F5F1-FB11-403F-B519-B08BD1ACFB2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2021-10-20T06:14:17Z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