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6468" tabRatio="919" firstSheet="7" activeTab="18"/>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 r:id="rId37"/>
    <externalReference r:id="rId38"/>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Q14" i="37" l="1"/>
  <c r="Q10" i="37"/>
  <c r="D6" i="107"/>
  <c r="E6" i="107"/>
  <c r="F6" i="107"/>
  <c r="C6" i="107"/>
  <c r="Q30" i="37"/>
  <c r="Q26" i="37"/>
  <c r="Q22" i="37"/>
  <c r="Q18" i="37"/>
  <c r="J6" i="37"/>
  <c r="K6" i="37"/>
  <c r="L6" i="37"/>
  <c r="M6" i="37"/>
  <c r="N6" i="37"/>
  <c r="O6" i="37"/>
  <c r="P6" i="37"/>
  <c r="Q6" i="37"/>
  <c r="I6" i="37"/>
  <c r="D6" i="37"/>
  <c r="E6" i="37"/>
  <c r="F6" i="37"/>
  <c r="G6" i="37"/>
  <c r="C6" i="37"/>
  <c r="D8" i="37"/>
  <c r="D7" i="37"/>
  <c r="E7" i="37"/>
  <c r="E8" i="37"/>
  <c r="D9" i="37"/>
  <c r="E9" i="37"/>
  <c r="Q13" i="37"/>
  <c r="Q12" i="37"/>
  <c r="Q11" i="37"/>
  <c r="Q7" i="37"/>
  <c r="C38" i="94" l="1"/>
  <c r="D45" i="93"/>
  <c r="C45" i="93"/>
  <c r="P34" i="37" l="1"/>
  <c r="N34" i="37"/>
  <c r="L34" i="37"/>
  <c r="Q33" i="37"/>
  <c r="I33" i="37"/>
  <c r="Q32" i="37"/>
  <c r="I32" i="37"/>
  <c r="Q31" i="37"/>
  <c r="I31" i="37"/>
  <c r="I30" i="37"/>
  <c r="Q29" i="37"/>
  <c r="I29" i="37"/>
  <c r="Q28" i="37"/>
  <c r="I28" i="37"/>
  <c r="Q27" i="37"/>
  <c r="I27" i="37"/>
  <c r="I26" i="37"/>
  <c r="Q25" i="37"/>
  <c r="I25" i="37"/>
  <c r="Q24" i="37"/>
  <c r="I24" i="37"/>
  <c r="Q23" i="37"/>
  <c r="I23" i="37"/>
  <c r="I22" i="37"/>
  <c r="Q21" i="37"/>
  <c r="I21" i="37"/>
  <c r="Q20" i="37"/>
  <c r="I20" i="37"/>
  <c r="Q19" i="37"/>
  <c r="I19" i="37"/>
  <c r="I18" i="37"/>
  <c r="Q17" i="37"/>
  <c r="I17" i="37"/>
  <c r="Q16" i="37"/>
  <c r="I16" i="37"/>
  <c r="Q15" i="37"/>
  <c r="I15" i="37"/>
  <c r="I14" i="37"/>
  <c r="Q9" i="37"/>
  <c r="I13" i="37"/>
  <c r="Q8" i="37"/>
  <c r="I12" i="37"/>
  <c r="I11" i="37"/>
  <c r="I10" i="37"/>
  <c r="P9" i="37"/>
  <c r="O9" i="37"/>
  <c r="N9" i="37"/>
  <c r="M9" i="37"/>
  <c r="L9" i="37"/>
  <c r="K9" i="37"/>
  <c r="J9" i="37"/>
  <c r="I9" i="37"/>
  <c r="G9" i="37"/>
  <c r="F9" i="37"/>
  <c r="C9" i="37"/>
  <c r="P8" i="37"/>
  <c r="O8" i="37"/>
  <c r="N8" i="37"/>
  <c r="M8" i="37"/>
  <c r="L8" i="37"/>
  <c r="K8" i="37"/>
  <c r="J8" i="37"/>
  <c r="I8" i="37"/>
  <c r="G8" i="37"/>
  <c r="F8" i="37"/>
  <c r="C8" i="37"/>
  <c r="P7" i="37"/>
  <c r="O7" i="37"/>
  <c r="N7" i="37"/>
  <c r="M7" i="37"/>
  <c r="L7" i="37"/>
  <c r="K7" i="37"/>
  <c r="J7" i="37"/>
  <c r="I7" i="37"/>
  <c r="G7" i="37"/>
  <c r="F7" i="37"/>
  <c r="C7" i="37"/>
  <c r="C34" i="37" s="1"/>
  <c r="O34" i="37"/>
  <c r="M34" i="37"/>
  <c r="K34" i="37"/>
  <c r="J34" i="37"/>
  <c r="G34" i="37"/>
  <c r="C11" i="79" s="1"/>
  <c r="F34" i="37"/>
  <c r="E34" i="37"/>
  <c r="C13" i="79" s="1"/>
  <c r="D34" i="37"/>
  <c r="B2" i="37"/>
  <c r="B1" i="37"/>
  <c r="C31" i="79"/>
  <c r="C26" i="79"/>
  <c r="C22" i="79"/>
  <c r="C8" i="79"/>
  <c r="I34" i="37" l="1"/>
  <c r="C12" i="79" s="1"/>
  <c r="C14" i="79" s="1"/>
  <c r="C10" i="79"/>
  <c r="C32" i="79"/>
  <c r="C34" i="79" s="1"/>
  <c r="Q34" i="37"/>
  <c r="B2" i="107" l="1"/>
  <c r="B1" i="107"/>
  <c r="H8" i="74" l="1"/>
  <c r="G38" i="94"/>
  <c r="F38" i="94"/>
  <c r="H45" i="93" l="1"/>
  <c r="G45" i="93"/>
  <c r="F45" i="93"/>
  <c r="D38" i="94"/>
  <c r="B2" i="106" l="1"/>
  <c r="B1" i="106"/>
  <c r="B1" i="105"/>
  <c r="B2" i="105"/>
  <c r="B19" i="105" l="1"/>
  <c r="B18" i="105"/>
  <c r="B10" i="105"/>
  <c r="B9" i="105"/>
  <c r="B8" i="105"/>
  <c r="E12" i="106"/>
  <c r="D12" i="106"/>
  <c r="C12" i="106"/>
  <c r="B12" i="106"/>
  <c r="E11" i="106"/>
  <c r="D11" i="106"/>
  <c r="C11" i="106"/>
  <c r="B11" i="106"/>
  <c r="E10" i="106"/>
  <c r="D10" i="106"/>
  <c r="C10" i="106"/>
  <c r="B10" i="106"/>
  <c r="F9" i="106"/>
  <c r="E9" i="106"/>
  <c r="D9" i="106"/>
  <c r="C9" i="106"/>
  <c r="B9" i="106"/>
  <c r="B11" i="105"/>
  <c r="F10" i="106" l="1"/>
  <c r="F12" i="106"/>
  <c r="F11" i="106"/>
  <c r="B7" i="105"/>
  <c r="B16" i="105" s="1"/>
  <c r="B14" i="105" s="1"/>
  <c r="B6" i="105" l="1"/>
  <c r="B21" i="105" s="1"/>
  <c r="B22" i="105" l="1"/>
  <c r="B23" i="105"/>
  <c r="C22" i="95"/>
  <c r="H21" i="95"/>
  <c r="B1" i="94" l="1"/>
  <c r="B1" i="93"/>
  <c r="B1" i="92"/>
  <c r="B1" i="104" l="1"/>
  <c r="B1" i="103"/>
  <c r="B1" i="102"/>
  <c r="B1" i="101"/>
  <c r="B1" i="100"/>
  <c r="B1" i="99"/>
  <c r="B1" i="98"/>
  <c r="B1" i="97"/>
  <c r="B1" i="96"/>
  <c r="B1" i="95"/>
  <c r="C10" i="99" l="1"/>
  <c r="C18" i="99"/>
  <c r="C7" i="98"/>
  <c r="D7" i="98"/>
  <c r="C10" i="98"/>
  <c r="D10" i="98"/>
  <c r="C15"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34" i="97"/>
  <c r="H7" i="96"/>
  <c r="H8" i="96"/>
  <c r="H9" i="96"/>
  <c r="H10" i="96"/>
  <c r="H11" i="96"/>
  <c r="H12" i="96"/>
  <c r="H13" i="96"/>
  <c r="H14" i="96"/>
  <c r="H15" i="96"/>
  <c r="H16" i="96"/>
  <c r="H17" i="96"/>
  <c r="H18" i="96"/>
  <c r="H19" i="96"/>
  <c r="H20" i="96"/>
  <c r="C21" i="96"/>
  <c r="D21" i="96"/>
  <c r="E21" i="96"/>
  <c r="F21" i="96"/>
  <c r="G21" i="96"/>
  <c r="H21" i="96"/>
  <c r="H22" i="96"/>
  <c r="H23" i="96"/>
  <c r="H8" i="95"/>
  <c r="H9" i="95"/>
  <c r="H10" i="95"/>
  <c r="H11" i="95"/>
  <c r="H12" i="95"/>
  <c r="H13" i="95"/>
  <c r="H14" i="95"/>
  <c r="H15" i="95"/>
  <c r="H16" i="95"/>
  <c r="H17" i="95"/>
  <c r="H18" i="95"/>
  <c r="H19" i="95"/>
  <c r="H20" i="95"/>
  <c r="D22" i="95"/>
  <c r="E22" i="95"/>
  <c r="F22" i="95"/>
  <c r="G22" i="95"/>
  <c r="H22" i="95"/>
  <c r="C67" i="69" l="1"/>
  <c r="C68" i="69" s="1"/>
  <c r="C62" i="69"/>
  <c r="C58" i="69"/>
  <c r="C46" i="69"/>
  <c r="C52" i="69" s="1"/>
  <c r="C40" i="69"/>
  <c r="C35" i="69"/>
  <c r="C29" i="69"/>
  <c r="C26" i="69"/>
  <c r="C23" i="69"/>
  <c r="C18" i="69"/>
  <c r="C14" i="69"/>
  <c r="C6" i="69"/>
  <c r="D8" i="72"/>
  <c r="D37" i="72" s="1"/>
  <c r="E8" i="72"/>
  <c r="E37" i="72" s="1"/>
  <c r="D16" i="72"/>
  <c r="E16" i="72"/>
  <c r="D20" i="72"/>
  <c r="E20" i="72"/>
  <c r="D25" i="72"/>
  <c r="E25" i="72"/>
  <c r="D28" i="72"/>
  <c r="E28" i="72"/>
  <c r="D31" i="72"/>
  <c r="E31" i="72"/>
  <c r="C31" i="72"/>
  <c r="C28" i="72"/>
  <c r="C37" i="72" s="1"/>
  <c r="C25" i="72"/>
  <c r="C20" i="72"/>
  <c r="C16" i="72"/>
  <c r="C8" i="72"/>
  <c r="H43" i="94" l="1"/>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C17" i="94"/>
  <c r="C14" i="94" s="1"/>
  <c r="H16" i="94"/>
  <c r="E16" i="94"/>
  <c r="H15" i="94"/>
  <c r="E15" i="94"/>
  <c r="G14" i="94"/>
  <c r="F14" i="94"/>
  <c r="D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G37" i="93"/>
  <c r="F37" i="93"/>
  <c r="H37" i="93" s="1"/>
  <c r="D37" i="93"/>
  <c r="C37" i="93"/>
  <c r="E37" i="93" s="1"/>
  <c r="H36" i="93"/>
  <c r="E36" i="93"/>
  <c r="H35" i="93"/>
  <c r="E35" i="93"/>
  <c r="G34" i="93"/>
  <c r="F34" i="93"/>
  <c r="H34" i="93" s="1"/>
  <c r="D34" i="93"/>
  <c r="C34" i="93"/>
  <c r="E34" i="93" s="1"/>
  <c r="H33" i="93"/>
  <c r="E33" i="93"/>
  <c r="H32" i="93"/>
  <c r="E32" i="93"/>
  <c r="H31" i="93"/>
  <c r="E31" i="93"/>
  <c r="H30" i="93"/>
  <c r="E30" i="93"/>
  <c r="G29" i="93"/>
  <c r="F29" i="93"/>
  <c r="H29" i="93" s="1"/>
  <c r="D29" i="93"/>
  <c r="C29" i="93"/>
  <c r="E29" i="93" s="1"/>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G13" i="93"/>
  <c r="F13" i="93"/>
  <c r="E13" i="93"/>
  <c r="D13" i="93"/>
  <c r="C13" i="93"/>
  <c r="H12" i="93"/>
  <c r="E12" i="93"/>
  <c r="H11" i="93"/>
  <c r="E11" i="93"/>
  <c r="H10" i="93"/>
  <c r="E10" i="93"/>
  <c r="H9" i="93"/>
  <c r="E9" i="93"/>
  <c r="H8" i="93"/>
  <c r="E8" i="93"/>
  <c r="H7" i="93"/>
  <c r="E7" i="93"/>
  <c r="G6" i="93"/>
  <c r="G43" i="93" s="1"/>
  <c r="F6" i="93"/>
  <c r="F43" i="93" s="1"/>
  <c r="D6" i="93"/>
  <c r="E6" i="93" s="1"/>
  <c r="C6" i="93"/>
  <c r="C43" i="93" s="1"/>
  <c r="G68" i="92"/>
  <c r="G69" i="92" s="1"/>
  <c r="F68" i="92"/>
  <c r="F69" i="92" s="1"/>
  <c r="H67" i="92"/>
  <c r="E67" i="92"/>
  <c r="H66" i="92"/>
  <c r="E66" i="92"/>
  <c r="H65" i="92"/>
  <c r="E65" i="92"/>
  <c r="H64" i="92"/>
  <c r="E64" i="92"/>
  <c r="H63" i="92"/>
  <c r="D63" i="92"/>
  <c r="C63" i="92"/>
  <c r="E63" i="92" s="1"/>
  <c r="H62" i="92"/>
  <c r="E62" i="92"/>
  <c r="H61" i="92"/>
  <c r="E61" i="92"/>
  <c r="H60" i="92"/>
  <c r="E60" i="92"/>
  <c r="H59" i="92"/>
  <c r="E59" i="92"/>
  <c r="D59" i="92"/>
  <c r="D68" i="92" s="1"/>
  <c r="C59" i="92"/>
  <c r="C68" i="92" s="1"/>
  <c r="E68" i="92" s="1"/>
  <c r="H58" i="92"/>
  <c r="E58" i="92"/>
  <c r="H57" i="92"/>
  <c r="E57" i="92"/>
  <c r="H56" i="92"/>
  <c r="E56" i="92"/>
  <c r="H55" i="92"/>
  <c r="E55" i="92"/>
  <c r="H52" i="92"/>
  <c r="E52" i="92"/>
  <c r="H51" i="92"/>
  <c r="E51" i="92"/>
  <c r="H50" i="92"/>
  <c r="E50" i="92"/>
  <c r="H49" i="92"/>
  <c r="E49" i="92"/>
  <c r="H48" i="92"/>
  <c r="E48" i="92"/>
  <c r="G47" i="92"/>
  <c r="F47" i="92"/>
  <c r="H47" i="92" s="1"/>
  <c r="D47" i="92"/>
  <c r="C47" i="92"/>
  <c r="E47" i="92" s="1"/>
  <c r="H46" i="92"/>
  <c r="E46" i="92"/>
  <c r="H45" i="92"/>
  <c r="E45" i="92"/>
  <c r="H44" i="92"/>
  <c r="E44" i="92"/>
  <c r="H43" i="92"/>
  <c r="E43" i="92"/>
  <c r="H42" i="92"/>
  <c r="E42" i="92"/>
  <c r="G41" i="92"/>
  <c r="G53" i="92" s="1"/>
  <c r="F41" i="92"/>
  <c r="H41" i="92" s="1"/>
  <c r="D41" i="92"/>
  <c r="D53" i="92" s="1"/>
  <c r="C41" i="92"/>
  <c r="E41" i="92" s="1"/>
  <c r="H40" i="92"/>
  <c r="E40" i="92"/>
  <c r="H39" i="92"/>
  <c r="E39" i="92"/>
  <c r="H38" i="92"/>
  <c r="E38" i="92"/>
  <c r="H35" i="92"/>
  <c r="E35" i="92"/>
  <c r="H34" i="92"/>
  <c r="E34" i="92"/>
  <c r="H33" i="92"/>
  <c r="E33" i="92"/>
  <c r="H32" i="92"/>
  <c r="E32" i="92"/>
  <c r="H31" i="92"/>
  <c r="E31" i="92"/>
  <c r="G30" i="92"/>
  <c r="G36" i="92" s="1"/>
  <c r="F30" i="92"/>
  <c r="H30" i="92" s="1"/>
  <c r="D30" i="92"/>
  <c r="C30" i="92"/>
  <c r="E30" i="92" s="1"/>
  <c r="H29" i="92"/>
  <c r="E29" i="92"/>
  <c r="H28" i="92"/>
  <c r="E28" i="92"/>
  <c r="H27" i="92"/>
  <c r="G27" i="92"/>
  <c r="F27" i="92"/>
  <c r="D27" i="92"/>
  <c r="C27" i="92"/>
  <c r="E27" i="92" s="1"/>
  <c r="H26" i="92"/>
  <c r="E26" i="92"/>
  <c r="H25" i="92"/>
  <c r="E25" i="92"/>
  <c r="G24" i="92"/>
  <c r="F24" i="92"/>
  <c r="F36" i="92" s="1"/>
  <c r="H36" i="92" s="1"/>
  <c r="D24" i="92"/>
  <c r="C24" i="92"/>
  <c r="E24" i="92" s="1"/>
  <c r="H23" i="92"/>
  <c r="E23" i="92"/>
  <c r="H22" i="92"/>
  <c r="E22" i="92"/>
  <c r="H21" i="92"/>
  <c r="E21" i="92"/>
  <c r="H20" i="92"/>
  <c r="E20" i="92"/>
  <c r="H19" i="92"/>
  <c r="G19" i="92"/>
  <c r="F19" i="92"/>
  <c r="D19" i="92"/>
  <c r="C19" i="92"/>
  <c r="E19" i="92" s="1"/>
  <c r="H18" i="92"/>
  <c r="E18" i="92"/>
  <c r="H17" i="92"/>
  <c r="E17" i="92"/>
  <c r="H16" i="92"/>
  <c r="E16" i="92"/>
  <c r="H15" i="92"/>
  <c r="G15" i="92"/>
  <c r="F15" i="92"/>
  <c r="E15" i="92"/>
  <c r="D15" i="92"/>
  <c r="C15" i="92"/>
  <c r="H14" i="92"/>
  <c r="E14" i="92"/>
  <c r="H13" i="92"/>
  <c r="E13" i="92"/>
  <c r="H12" i="92"/>
  <c r="E12" i="92"/>
  <c r="H11" i="92"/>
  <c r="E11" i="92"/>
  <c r="H10" i="92"/>
  <c r="E10" i="92"/>
  <c r="H9" i="92"/>
  <c r="E9" i="92"/>
  <c r="H8" i="92"/>
  <c r="E8" i="92"/>
  <c r="H7" i="92"/>
  <c r="G7" i="92"/>
  <c r="F7" i="92"/>
  <c r="D7" i="92"/>
  <c r="D36" i="92" s="1"/>
  <c r="C7" i="92"/>
  <c r="C36" i="92" s="1"/>
  <c r="E36" i="92" s="1"/>
  <c r="H8" i="94" l="1"/>
  <c r="E8" i="94"/>
  <c r="E14" i="94"/>
  <c r="H38" i="94"/>
  <c r="E30" i="94"/>
  <c r="E11" i="94"/>
  <c r="E17" i="94"/>
  <c r="H11" i="94"/>
  <c r="H14" i="94"/>
  <c r="H43" i="93"/>
  <c r="H6" i="93"/>
  <c r="D43" i="93"/>
  <c r="D69" i="92"/>
  <c r="H69" i="92"/>
  <c r="C53" i="92"/>
  <c r="H68" i="92"/>
  <c r="F53" i="92"/>
  <c r="H53" i="92" s="1"/>
  <c r="E7" i="92"/>
  <c r="H24" i="92"/>
  <c r="E45" i="93" l="1"/>
  <c r="E43" i="93"/>
  <c r="C69" i="92"/>
  <c r="E69" i="92" s="1"/>
  <c r="E53" i="92"/>
  <c r="B1" i="80" l="1"/>
  <c r="G37" i="80"/>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G21" i="80" s="1"/>
  <c r="G39" i="80" s="1"/>
  <c r="F8" i="80"/>
  <c r="E8" i="80"/>
  <c r="D8" i="80"/>
  <c r="C8" i="80"/>
  <c r="F13" i="71" l="1"/>
  <c r="E13" i="71"/>
  <c r="C13" i="71"/>
  <c r="G6" i="71"/>
  <c r="G13" i="71" s="1"/>
  <c r="F6" i="71"/>
  <c r="E6" i="71"/>
  <c r="D6" i="71"/>
  <c r="D13" i="71" s="1"/>
  <c r="C6" i="71"/>
  <c r="H22" i="74" l="1"/>
  <c r="B1" i="79"/>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H9" i="74"/>
  <c r="H10" i="74"/>
  <c r="H11" i="74"/>
  <c r="H12" i="74"/>
  <c r="H13" i="74"/>
  <c r="H15" i="74"/>
  <c r="H16" i="74"/>
  <c r="H17" i="74"/>
  <c r="H18" i="74"/>
  <c r="H19" i="74"/>
  <c r="H20" i="74"/>
  <c r="H21" i="74"/>
  <c r="T21" i="64" l="1"/>
  <c r="U21" i="64"/>
  <c r="V9" i="64"/>
  <c r="D22" i="74" l="1"/>
  <c r="E22" i="74"/>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C6" i="28" l="1"/>
  <c r="C29" i="28" s="1"/>
  <c r="B2" i="93" l="1"/>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<sst xmlns="http://schemas.openxmlformats.org/spreadsheetml/2006/main" count="1614" uniqueCount="1004">
  <si>
    <t>a</t>
  </si>
  <si>
    <t>b</t>
  </si>
  <si>
    <t>c</t>
  </si>
  <si>
    <t>d</t>
  </si>
  <si>
    <t>e</t>
  </si>
  <si>
    <t xml:space="preserve"> </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</si>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</sst>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9"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88" fontId="2" fillId="69" borderId="99" applyFont="0">
      <alignment horizontal="right" vertical="center"/>
    </xf>
    <xf numFmtId="3" fontId="2" fillId="69" borderId="99" applyFont="0">
      <alignment horizontal="right" vertical="center"/>
    </xf>
    <xf numFmtId="0" fontId="83"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9"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3" fontId="2" fillId="74" borderId="99" applyFont="0">
      <alignment horizontal="right" vertical="center"/>
      <protection locked="0"/>
    </xf>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3" fontId="2" fillId="71" borderId="99" applyFont="0">
      <alignment horizontal="right" vertical="center"/>
      <protection locked="0"/>
    </xf>
    <xf numFmtId="0" fontId="66"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9"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2" fillId="70" borderId="100" applyNumberFormat="0" applyFont="0" applyBorder="0" applyProtection="0">
      <alignment horizontal="left" vertical="center"/>
    </xf>
    <xf numFmtId="9" fontId="2" fillId="70" borderId="99" applyFont="0" applyProtection="0">
      <alignment horizontal="right" vertical="center"/>
    </xf>
    <xf numFmtId="3" fontId="2" fillId="70" borderId="99" applyFont="0" applyProtection="0">
      <alignment horizontal="right" vertical="center"/>
    </xf>
    <xf numFmtId="0" fontId="62" fillId="69" borderId="100" applyFont="0" applyBorder="0">
      <alignment horizontal="center" wrapText="1"/>
    </xf>
    <xf numFmtId="168" fontId="54" fillId="0" borderId="97">
      <alignment horizontal="left" vertical="center"/>
    </xf>
    <xf numFmtId="0" fontId="54" fillId="0" borderId="97">
      <alignment horizontal="left" vertical="center"/>
    </xf>
    <xf numFmtId="0" fontId="54" fillId="0" borderId="97">
      <alignment horizontal="left" vertical="center"/>
    </xf>
    <xf numFmtId="0" fontId="2" fillId="68" borderId="99" applyNumberFormat="0" applyFont="0" applyBorder="0" applyProtection="0">
      <alignment horizontal="center" vertical="center"/>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8"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9"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cellStyleXfs>
  <cellXfs count="95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3" fillId="0" borderId="3" xfId="20960" applyFont="1" applyFill="1" applyBorder="1" applyAlignment="1" applyProtection="1">
      <alignment horizontal="center" vertical="center"/>
    </xf>
    <xf numFmtId="0" fontId="104"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applyAlignment="1"/>
    <xf numFmtId="49" fontId="106" fillId="0" borderId="7" xfId="0" applyNumberFormat="1" applyFont="1" applyFill="1" applyBorder="1" applyAlignment="1">
      <alignment horizontal="right" vertical="center"/>
    </xf>
    <xf numFmtId="49" fontId="106" fillId="0" borderId="76" xfId="0" applyNumberFormat="1" applyFont="1" applyFill="1" applyBorder="1" applyAlignment="1">
      <alignment horizontal="right" vertical="center"/>
    </xf>
    <xf numFmtId="49" fontId="106" fillId="0" borderId="79" xfId="0" applyNumberFormat="1" applyFont="1" applyFill="1" applyBorder="1" applyAlignment="1">
      <alignment horizontal="right" vertical="center"/>
    </xf>
    <xf numFmtId="49" fontId="106" fillId="0" borderId="84"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4" xfId="0" applyNumberFormat="1"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17" fillId="2" borderId="23" xfId="0" applyNumberFormat="1" applyFont="1" applyFill="1" applyBorder="1" applyAlignment="1" applyProtection="1">
      <alignment vertical="center"/>
      <protection locked="0"/>
    </xf>
    <xf numFmtId="193" fontId="17" fillId="2" borderId="24"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3" fontId="0" fillId="35" borderId="18" xfId="0" applyNumberFormat="1" applyFill="1" applyBorder="1" applyAlignment="1">
      <alignment horizontal="center" vertical="center"/>
    </xf>
    <xf numFmtId="193" fontId="0" fillId="0" borderId="20" xfId="0" applyNumberFormat="1" applyBorder="1" applyAlignment="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19" fillId="0" borderId="13" xfId="0" applyNumberFormat="1" applyFont="1" applyBorder="1" applyAlignment="1">
      <alignment vertical="center"/>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1"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5" borderId="24" xfId="20961" applyFont="1" applyFill="1" applyBorder="1"/>
    <xf numFmtId="167" fontId="4" fillId="0" borderId="20" xfId="0" applyNumberFormat="1" applyFont="1" applyBorder="1" applyAlignment="1"/>
    <xf numFmtId="0" fontId="4" fillId="35" borderId="24" xfId="0" applyFont="1" applyFill="1" applyBorder="1"/>
    <xf numFmtId="167" fontId="6" fillId="35"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6" borderId="0" xfId="20" applyBorder="1"/>
    <xf numFmtId="169" fontId="26" fillId="36" borderId="92" xfId="20"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9" xfId="0" applyFont="1" applyFill="1" applyBorder="1" applyAlignment="1">
      <alignment vertical="center"/>
    </xf>
    <xf numFmtId="0" fontId="4" fillId="0" borderId="100"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4" xfId="0" applyFont="1" applyFill="1" applyBorder="1" applyAlignment="1">
      <alignment vertical="center"/>
    </xf>
    <xf numFmtId="0" fontId="4" fillId="0" borderId="95" xfId="0" applyFont="1" applyFill="1" applyBorder="1" applyAlignment="1">
      <alignment vertical="center"/>
    </xf>
    <xf numFmtId="0" fontId="4" fillId="0" borderId="96" xfId="0" applyFont="1" applyFill="1" applyBorder="1" applyAlignment="1">
      <alignment vertical="center"/>
    </xf>
    <xf numFmtId="0" fontId="4" fillId="0" borderId="93" xfId="0" applyFont="1" applyFill="1" applyBorder="1" applyAlignment="1">
      <alignment vertical="center"/>
    </xf>
    <xf numFmtId="0" fontId="4" fillId="0" borderId="64"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7" xfId="0" applyFont="1" applyFill="1" applyBorder="1" applyAlignment="1">
      <alignment horizontal="center" vertical="center"/>
    </xf>
    <xf numFmtId="0" fontId="4" fillId="0" borderId="108" xfId="0" applyFont="1" applyFill="1" applyBorder="1" applyAlignment="1">
      <alignment vertical="center"/>
    </xf>
    <xf numFmtId="0" fontId="4" fillId="0" borderId="109" xfId="0" applyFont="1" applyFill="1" applyBorder="1" applyAlignment="1">
      <alignment horizontal="center" vertical="center"/>
    </xf>
    <xf numFmtId="0" fontId="4" fillId="0" borderId="110" xfId="0" applyFont="1" applyFill="1" applyBorder="1" applyAlignment="1">
      <alignment vertical="center"/>
    </xf>
    <xf numFmtId="169" fontId="26" fillId="36" borderId="29" xfId="20" applyBorder="1"/>
    <xf numFmtId="169" fontId="26" fillId="36" borderId="111" xfId="20" applyBorder="1"/>
    <xf numFmtId="169" fontId="26" fillId="36" borderId="101"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6"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4" fillId="0" borderId="114" xfId="0" applyFont="1" applyFill="1" applyBorder="1" applyAlignment="1">
      <alignment vertical="center"/>
    </xf>
    <xf numFmtId="0" fontId="6" fillId="0" borderId="23"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24" xfId="0" applyFont="1" applyFill="1" applyBorder="1" applyAlignment="1">
      <alignment vertical="center"/>
    </xf>
    <xf numFmtId="169" fontId="26" fillId="36"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193" fontId="4" fillId="0" borderId="8" xfId="0" applyNumberFormat="1" applyFont="1" applyFill="1" applyBorder="1"/>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5" borderId="117"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6" xfId="0" applyFont="1" applyFill="1" applyBorder="1" applyAlignment="1">
      <alignment horizontal="left" vertical="center" wrapText="1"/>
    </xf>
    <xf numFmtId="0" fontId="6" fillId="35" borderId="99" xfId="0" applyFont="1" applyFill="1" applyBorder="1" applyAlignment="1">
      <alignment horizontal="left" vertical="center" wrapText="1"/>
    </xf>
    <xf numFmtId="0" fontId="6" fillId="35"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9" fillId="0" borderId="116" xfId="0" applyFont="1" applyFill="1" applyBorder="1" applyAlignment="1">
      <alignment horizontal="right" vertical="center" wrapText="1"/>
    </xf>
    <xf numFmtId="0" fontId="109"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9" fillId="0" borderId="0" xfId="0" applyFont="1" applyFill="1" applyAlignment="1">
      <alignment horizontal="left" vertical="center"/>
    </xf>
    <xf numFmtId="49" fontId="110" fillId="0" borderId="22" xfId="5" applyNumberFormat="1" applyFont="1" applyFill="1" applyBorder="1" applyAlignment="1" applyProtection="1">
      <alignment horizontal="left" vertical="center"/>
      <protection locked="0"/>
    </xf>
    <xf numFmtId="0" fontId="111" fillId="0" borderId="23" xfId="9" applyFont="1" applyFill="1" applyBorder="1" applyAlignment="1" applyProtection="1">
      <alignment horizontal="left" vertical="center" wrapText="1"/>
      <protection locked="0"/>
    </xf>
    <xf numFmtId="0" fontId="20" fillId="0" borderId="116" xfId="0" applyFont="1" applyBorder="1" applyAlignment="1">
      <alignment horizontal="center" vertical="center" wrapText="1"/>
    </xf>
    <xf numFmtId="3" fontId="21" fillId="35" borderId="99" xfId="0" applyNumberFormat="1" applyFont="1" applyFill="1" applyBorder="1" applyAlignment="1">
      <alignment vertical="center" wrapText="1"/>
    </xf>
    <xf numFmtId="3" fontId="21" fillId="35"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3" fontId="21" fillId="0" borderId="99" xfId="0" applyNumberFormat="1" applyFont="1" applyBorder="1" applyAlignment="1">
      <alignment vertical="center" wrapText="1"/>
    </xf>
    <xf numFmtId="14" fontId="7" fillId="3" borderId="99" xfId="8" quotePrefix="1" applyNumberFormat="1" applyFont="1" applyFill="1" applyBorder="1" applyAlignment="1" applyProtection="1">
      <alignment horizontal="left" vertical="center" wrapText="1" indent="3"/>
      <protection locked="0"/>
    </xf>
    <xf numFmtId="3" fontId="21" fillId="0" borderId="99" xfId="0" applyNumberFormat="1" applyFont="1" applyFill="1" applyBorder="1" applyAlignment="1">
      <alignment vertical="center" wrapText="1"/>
    </xf>
    <xf numFmtId="0" fontId="11" fillId="0" borderId="99" xfId="17" applyFill="1" applyBorder="1" applyAlignment="1" applyProtection="1"/>
    <xf numFmtId="49" fontId="109"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3"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9"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20" fillId="0" borderId="116" xfId="0" applyFont="1" applyFill="1" applyBorder="1" applyAlignment="1">
      <alignment horizontal="center" vertical="center" wrapText="1"/>
    </xf>
    <xf numFmtId="1" fontId="4" fillId="0" borderId="114" xfId="0" applyNumberFormat="1" applyFont="1" applyFill="1" applyBorder="1" applyAlignment="1">
      <alignment horizontal="right" vertical="center" wrapText="1"/>
    </xf>
    <xf numFmtId="1" fontId="6" fillId="35" borderId="114" xfId="0" applyNumberFormat="1" applyFont="1" applyFill="1" applyBorder="1" applyAlignment="1">
      <alignment horizontal="right" vertical="center" wrapText="1"/>
    </xf>
    <xf numFmtId="1" fontId="109" fillId="0" borderId="114" xfId="0" applyNumberFormat="1" applyFont="1" applyFill="1" applyBorder="1" applyAlignment="1">
      <alignment horizontal="right" vertical="center" wrapText="1"/>
    </xf>
    <xf numFmtId="1" fontId="6" fillId="35" borderId="114" xfId="0" applyNumberFormat="1" applyFont="1" applyFill="1" applyBorder="1" applyAlignment="1">
      <alignment horizontal="center" vertical="center" wrapText="1"/>
    </xf>
    <xf numFmtId="1" fontId="7" fillId="0" borderId="24" xfId="1" applyNumberFormat="1" applyFont="1" applyFill="1" applyBorder="1" applyAlignment="1" applyProtection="1">
      <alignment horizontal="right" vertical="center"/>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left" vertical="center" wrapText="1"/>
    </xf>
    <xf numFmtId="10" fontId="109" fillId="0" borderId="99" xfId="20961" applyNumberFormat="1" applyFont="1" applyFill="1" applyBorder="1" applyAlignment="1">
      <alignment horizontal="left" vertical="center" wrapText="1"/>
    </xf>
    <xf numFmtId="10" fontId="6" fillId="35"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1" fillId="35" borderId="100"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100" xfId="0" applyNumberFormat="1" applyFont="1" applyBorder="1" applyAlignment="1">
      <alignment vertical="center" wrapText="1"/>
    </xf>
    <xf numFmtId="3" fontId="21" fillId="0" borderId="21" xfId="0" applyNumberFormat="1" applyFont="1" applyBorder="1" applyAlignment="1">
      <alignment vertical="center" wrapText="1"/>
    </xf>
    <xf numFmtId="3" fontId="21" fillId="0"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193" fontId="7" fillId="0" borderId="99" xfId="0" applyNumberFormat="1" applyFont="1" applyFill="1" applyBorder="1" applyAlignment="1" applyProtection="1">
      <alignment vertical="center" wrapText="1"/>
      <protection locked="0"/>
    </xf>
    <xf numFmtId="193" fontId="4" fillId="0" borderId="99" xfId="0" applyNumberFormat="1" applyFont="1" applyFill="1" applyBorder="1" applyAlignment="1" applyProtection="1">
      <alignment vertical="center" wrapText="1"/>
      <protection locked="0"/>
    </xf>
    <xf numFmtId="193" fontId="4" fillId="0" borderId="114" xfId="0" applyNumberFormat="1" applyFont="1" applyFill="1" applyBorder="1" applyAlignment="1" applyProtection="1">
      <alignment vertical="center" wrapText="1"/>
      <protection locked="0"/>
    </xf>
    <xf numFmtId="193" fontId="7" fillId="0" borderId="99" xfId="0" applyNumberFormat="1" applyFont="1" applyFill="1" applyBorder="1" applyAlignment="1" applyProtection="1">
      <alignment horizontal="right" vertical="center" wrapText="1"/>
      <protection locked="0"/>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3" fontId="9" fillId="2" borderId="99" xfId="0" applyNumberFormat="1" applyFont="1" applyFill="1" applyBorder="1" applyAlignment="1" applyProtection="1">
      <alignment vertical="center"/>
      <protection locked="0"/>
    </xf>
    <xf numFmtId="193" fontId="17" fillId="2" borderId="99" xfId="0" applyNumberFormat="1" applyFont="1" applyFill="1" applyBorder="1" applyAlignment="1" applyProtection="1">
      <alignment vertical="center"/>
      <protection locked="0"/>
    </xf>
    <xf numFmtId="193" fontId="17" fillId="2" borderId="114" xfId="0" applyNumberFormat="1" applyFont="1" applyFill="1" applyBorder="1" applyAlignment="1" applyProtection="1">
      <alignment vertical="center"/>
      <protection locked="0"/>
    </xf>
    <xf numFmtId="193" fontId="9" fillId="2" borderId="114"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10" fontId="4" fillId="0" borderId="99" xfId="20961" applyNumberFormat="1" applyFont="1" applyFill="1" applyBorder="1" applyAlignment="1" applyProtection="1">
      <alignment horizontal="right" vertical="center" wrapText="1"/>
      <protection locked="0"/>
    </xf>
    <xf numFmtId="10" fontId="4" fillId="0" borderId="99" xfId="20961" applyNumberFormat="1" applyFont="1" applyBorder="1" applyAlignment="1" applyProtection="1">
      <alignment vertical="center" wrapText="1"/>
      <protection locked="0"/>
    </xf>
    <xf numFmtId="10" fontId="4" fillId="0" borderId="114"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4" fontId="4" fillId="0" borderId="99" xfId="7" applyNumberFormat="1" applyFont="1" applyBorder="1"/>
    <xf numFmtId="164" fontId="4" fillId="0" borderId="114" xfId="7" applyNumberFormat="1" applyFont="1" applyBorder="1"/>
    <xf numFmtId="0" fontId="14" fillId="0" borderId="99" xfId="0" applyFont="1" applyBorder="1" applyAlignment="1">
      <alignment horizontal="left" wrapText="1" indent="2"/>
    </xf>
    <xf numFmtId="169" fontId="26" fillId="36" borderId="99" xfId="20" applyBorder="1"/>
    <xf numFmtId="164"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4" fontId="6" fillId="0" borderId="114" xfId="7" applyNumberFormat="1" applyFont="1" applyBorder="1"/>
    <xf numFmtId="0" fontId="3" fillId="3" borderId="63"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2" xfId="7" applyNumberFormat="1" applyFont="1" applyFill="1" applyBorder="1"/>
    <xf numFmtId="164" fontId="4" fillId="0" borderId="99" xfId="7" applyNumberFormat="1" applyFont="1" applyFill="1" applyBorder="1"/>
    <xf numFmtId="164"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193" fontId="17" fillId="2" borderId="94" xfId="0" applyNumberFormat="1" applyFont="1" applyFill="1" applyBorder="1" applyAlignment="1" applyProtection="1">
      <alignment vertical="center"/>
      <protection locked="0"/>
    </xf>
    <xf numFmtId="193" fontId="17" fillId="2" borderId="108" xfId="0" applyNumberFormat="1" applyFont="1" applyFill="1" applyBorder="1" applyAlignment="1" applyProtection="1">
      <alignment vertical="center"/>
      <protection locked="0"/>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6" fillId="0" borderId="86" xfId="0" applyFont="1" applyFill="1" applyBorder="1" applyAlignment="1">
      <alignment horizontal="left" vertical="center"/>
    </xf>
    <xf numFmtId="0" fontId="106" fillId="0" borderId="84" xfId="0" applyFont="1" applyFill="1" applyBorder="1" applyAlignment="1">
      <alignment vertical="center" wrapText="1"/>
    </xf>
    <xf numFmtId="0" fontId="106" fillId="0" borderId="84" xfId="0" applyFont="1" applyFill="1" applyBorder="1" applyAlignment="1">
      <alignment horizontal="left" vertical="center" wrapText="1"/>
    </xf>
    <xf numFmtId="0" fontId="116" fillId="0" borderId="0" xfId="11" applyFont="1" applyFill="1" applyBorder="1" applyProtection="1"/>
    <xf numFmtId="0" fontId="117" fillId="0" borderId="0" xfId="0" applyFont="1"/>
    <xf numFmtId="0" fontId="116" fillId="0" borderId="0" xfId="11" applyFont="1" applyFill="1" applyBorder="1" applyAlignment="1" applyProtection="1"/>
    <xf numFmtId="0" fontId="118" fillId="0" borderId="0" xfId="11" applyFont="1" applyFill="1" applyBorder="1" applyAlignment="1" applyProtection="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Fill="1"/>
    <xf numFmtId="0" fontId="117" fillId="0" borderId="0" xfId="0" applyFont="1" applyBorder="1"/>
    <xf numFmtId="0" fontId="117" fillId="0" borderId="0" xfId="0" applyFont="1" applyBorder="1" applyAlignment="1">
      <alignment horizontal="left"/>
    </xf>
    <xf numFmtId="0" fontId="119" fillId="0" borderId="130" xfId="0" applyNumberFormat="1" applyFont="1" applyFill="1" applyBorder="1" applyAlignment="1">
      <alignment horizontal="left" vertical="center" wrapText="1"/>
    </xf>
    <xf numFmtId="0" fontId="125" fillId="0" borderId="0" xfId="0" applyFont="1"/>
    <xf numFmtId="49" fontId="106" fillId="0" borderId="99" xfId="0" applyNumberFormat="1" applyFont="1" applyFill="1" applyBorder="1" applyAlignment="1">
      <alignment horizontal="right" vertical="center"/>
    </xf>
    <xf numFmtId="0" fontId="126" fillId="0" borderId="0" xfId="0" applyFont="1" applyFill="1" applyBorder="1" applyAlignment="1"/>
    <xf numFmtId="0" fontId="117" fillId="0" borderId="0" xfId="0" applyFont="1" applyBorder="1" applyAlignment="1">
      <alignment horizontal="left" indent="1"/>
    </xf>
    <xf numFmtId="0" fontId="117" fillId="0" borderId="0" xfId="0" applyFont="1" applyBorder="1" applyAlignment="1">
      <alignment horizontal="left" indent="2"/>
    </xf>
    <xf numFmtId="49" fontId="117" fillId="0" borderId="0" xfId="0" applyNumberFormat="1" applyFont="1" applyBorder="1" applyAlignment="1">
      <alignment horizontal="left" indent="3"/>
    </xf>
    <xf numFmtId="49" fontId="117" fillId="0" borderId="0" xfId="0" applyNumberFormat="1" applyFont="1" applyBorder="1" applyAlignment="1">
      <alignment horizontal="left" indent="1"/>
    </xf>
    <xf numFmtId="49" fontId="117" fillId="0" borderId="0" xfId="0" applyNumberFormat="1" applyFont="1" applyBorder="1" applyAlignment="1">
      <alignment horizontal="left" wrapText="1" indent="2"/>
    </xf>
    <xf numFmtId="49" fontId="117" fillId="0" borderId="0" xfId="0" applyNumberFormat="1" applyFont="1" applyFill="1" applyBorder="1" applyAlignment="1">
      <alignment horizontal="left" wrapText="1" indent="3"/>
    </xf>
    <xf numFmtId="0" fontId="117" fillId="0" borderId="0" xfId="0" applyNumberFormat="1" applyFont="1" applyFill="1" applyBorder="1" applyAlignment="1">
      <alignment horizontal="left" wrapText="1" indent="1"/>
    </xf>
    <xf numFmtId="0" fontId="117" fillId="0" borderId="0" xfId="0" applyFont="1" applyFill="1" applyAlignment="1">
      <alignment horizontal="left" vertical="top" wrapText="1"/>
    </xf>
    <xf numFmtId="193" fontId="7" fillId="3" borderId="114" xfId="2" applyNumberFormat="1" applyFont="1" applyFill="1" applyBorder="1" applyAlignment="1" applyProtection="1">
      <alignment vertical="top" wrapText="1"/>
      <protection locked="0"/>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30" fillId="3" borderId="99" xfId="21414" applyFont="1" applyFill="1" applyBorder="1" applyAlignment="1">
      <alignment horizontal="left" vertical="center" wrapText="1"/>
    </xf>
    <xf numFmtId="0" fontId="0" fillId="0" borderId="99" xfId="0" applyBorder="1"/>
    <xf numFmtId="0" fontId="0" fillId="35" borderId="99" xfId="0" applyFill="1" applyBorder="1"/>
    <xf numFmtId="0" fontId="131" fillId="0" borderId="99" xfId="21414" applyFont="1" applyFill="1" applyBorder="1" applyAlignment="1">
      <alignment horizontal="left" vertical="center" wrapText="1" indent="1"/>
    </xf>
    <xf numFmtId="0" fontId="132" fillId="3" borderId="99" xfId="21414" applyFont="1" applyFill="1" applyBorder="1" applyAlignment="1">
      <alignment horizontal="left" vertical="center" wrapText="1"/>
    </xf>
    <xf numFmtId="0" fontId="131" fillId="3" borderId="99" xfId="21414" applyFont="1" applyFill="1" applyBorder="1" applyAlignment="1">
      <alignment horizontal="left" vertical="center" wrapText="1" indent="1"/>
    </xf>
    <xf numFmtId="0" fontId="130" fillId="0" borderId="137" xfId="0" applyFont="1" applyFill="1" applyBorder="1" applyAlignment="1">
      <alignment horizontal="left" vertical="center" wrapText="1"/>
    </xf>
    <xf numFmtId="0" fontId="132" fillId="0" borderId="137" xfId="0" applyFont="1" applyFill="1" applyBorder="1" applyAlignment="1">
      <alignment horizontal="left" vertical="center" wrapText="1"/>
    </xf>
    <xf numFmtId="0" fontId="0" fillId="0" borderId="99" xfId="0" applyBorder="1" applyAlignment="1">
      <alignment vertical="center"/>
    </xf>
    <xf numFmtId="0" fontId="0" fillId="35" borderId="99" xfId="0" applyFill="1" applyBorder="1" applyAlignment="1">
      <alignment vertical="center"/>
    </xf>
    <xf numFmtId="0" fontId="133" fillId="3"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xf>
    <xf numFmtId="0" fontId="132" fillId="3" borderId="138" xfId="0" applyFont="1" applyFill="1" applyBorder="1" applyAlignment="1">
      <alignment horizontal="left" vertical="center" wrapText="1"/>
    </xf>
    <xf numFmtId="0" fontId="133" fillId="0" borderId="137" xfId="0" applyFont="1" applyFill="1" applyBorder="1" applyAlignment="1">
      <alignment horizontal="left" vertical="center" wrapText="1" indent="1"/>
    </xf>
    <xf numFmtId="0" fontId="133" fillId="0" borderId="99" xfId="21414" applyFont="1" applyFill="1" applyBorder="1" applyAlignment="1">
      <alignment horizontal="left" vertical="center" wrapText="1" indent="1"/>
    </xf>
    <xf numFmtId="0" fontId="132" fillId="0" borderId="99" xfId="21414" applyFont="1" applyFill="1" applyBorder="1" applyAlignment="1">
      <alignment horizontal="left" vertical="center" wrapText="1"/>
    </xf>
    <xf numFmtId="0" fontId="134" fillId="0" borderId="99" xfId="21414" applyFont="1" applyFill="1" applyBorder="1" applyAlignment="1">
      <alignment horizontal="center" vertical="center" wrapText="1"/>
    </xf>
    <xf numFmtId="0" fontId="132" fillId="3" borderId="139" xfId="0" applyFont="1" applyFill="1" applyBorder="1" applyAlignment="1">
      <alignment horizontal="left" vertical="center" wrapText="1"/>
    </xf>
    <xf numFmtId="0" fontId="0" fillId="0" borderId="140" xfId="0" applyBorder="1"/>
    <xf numFmtId="0" fontId="0" fillId="35" borderId="140" xfId="0" applyFill="1" applyBorder="1"/>
    <xf numFmtId="0" fontId="131" fillId="3" borderId="140" xfId="21414" applyFont="1" applyFill="1" applyBorder="1" applyAlignment="1">
      <alignment horizontal="left" vertical="center" wrapText="1" indent="1"/>
    </xf>
    <xf numFmtId="0" fontId="131" fillId="3" borderId="137" xfId="0" applyFont="1" applyFill="1" applyBorder="1" applyAlignment="1">
      <alignment horizontal="left" vertical="center" wrapText="1" indent="1"/>
    </xf>
    <xf numFmtId="0" fontId="131" fillId="0" borderId="140" xfId="21414" applyFont="1" applyFill="1" applyBorder="1" applyAlignment="1">
      <alignment horizontal="left" vertical="center" wrapText="1" indent="1"/>
    </xf>
    <xf numFmtId="0" fontId="132" fillId="0" borderId="137" xfId="0" applyFont="1" applyBorder="1" applyAlignment="1">
      <alignment horizontal="left" vertical="center" wrapText="1"/>
    </xf>
    <xf numFmtId="0" fontId="131" fillId="0" borderId="137" xfId="0" applyFont="1" applyBorder="1" applyAlignment="1">
      <alignment horizontal="left" vertical="center" wrapText="1" indent="1"/>
    </xf>
    <xf numFmtId="0" fontId="131" fillId="0" borderId="138" xfId="0" applyFont="1" applyBorder="1" applyAlignment="1">
      <alignment horizontal="left" vertical="center" wrapText="1" indent="1"/>
    </xf>
    <xf numFmtId="0" fontId="132" fillId="0" borderId="140" xfId="21414" applyFont="1" applyFill="1" applyBorder="1" applyAlignment="1">
      <alignment horizontal="left" vertical="center" wrapText="1"/>
    </xf>
    <xf numFmtId="0" fontId="132" fillId="3" borderId="140" xfId="21414" applyFont="1" applyFill="1" applyBorder="1" applyAlignment="1">
      <alignment horizontal="left" vertical="center" wrapText="1"/>
    </xf>
    <xf numFmtId="0" fontId="134" fillId="0" borderId="140" xfId="21414" applyFont="1" applyFill="1" applyBorder="1" applyAlignment="1">
      <alignment horizontal="center" vertical="center" wrapText="1"/>
    </xf>
    <xf numFmtId="0" fontId="132" fillId="0" borderId="140" xfId="21414" applyFont="1" applyBorder="1" applyAlignment="1">
      <alignment horizontal="left" vertical="center" wrapText="1"/>
    </xf>
    <xf numFmtId="0" fontId="131" fillId="0" borderId="137" xfId="0" applyFont="1" applyFill="1" applyBorder="1" applyAlignment="1">
      <alignment horizontal="left" vertical="center" wrapText="1" indent="1"/>
    </xf>
    <xf numFmtId="0" fontId="135" fillId="0" borderId="140" xfId="0" applyFont="1" applyBorder="1" applyAlignment="1">
      <alignment horizontal="left"/>
    </xf>
    <xf numFmtId="0" fontId="132"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2" fillId="0" borderId="145" xfId="0" applyFont="1" applyFill="1" applyBorder="1" applyAlignment="1">
      <alignment horizontal="justify" vertical="center" wrapText="1"/>
    </xf>
    <xf numFmtId="0" fontId="131" fillId="0" borderId="139" xfId="0" applyFont="1" applyFill="1" applyBorder="1" applyAlignment="1">
      <alignment horizontal="left" vertical="center" wrapText="1" indent="1"/>
    </xf>
    <xf numFmtId="0" fontId="131" fillId="0" borderId="138" xfId="0" applyFont="1" applyFill="1" applyBorder="1" applyAlignment="1">
      <alignment horizontal="left" vertical="center" wrapText="1" indent="1"/>
    </xf>
    <xf numFmtId="0" fontId="132" fillId="0" borderId="137" xfId="0" applyFont="1" applyFill="1" applyBorder="1" applyAlignment="1">
      <alignment horizontal="justify" vertical="center" wrapText="1"/>
    </xf>
    <xf numFmtId="0" fontId="130" fillId="0" borderId="137" xfId="0" applyFont="1" applyFill="1" applyBorder="1" applyAlignment="1">
      <alignment horizontal="justify" vertical="center" wrapText="1"/>
    </xf>
    <xf numFmtId="0" fontId="132" fillId="3" borderId="137" xfId="0" applyFont="1" applyFill="1" applyBorder="1" applyAlignment="1">
      <alignment horizontal="justify" vertical="center" wrapText="1"/>
    </xf>
    <xf numFmtId="0" fontId="132" fillId="0" borderId="138" xfId="0" applyFont="1" applyFill="1" applyBorder="1" applyAlignment="1">
      <alignment horizontal="justify" vertical="center" wrapText="1"/>
    </xf>
    <xf numFmtId="0" fontId="132" fillId="0" borderId="139" xfId="0" applyFont="1" applyFill="1" applyBorder="1" applyAlignment="1">
      <alignment horizontal="justify" vertical="center" wrapText="1"/>
    </xf>
    <xf numFmtId="0" fontId="132" fillId="0" borderId="140" xfId="21414" applyFont="1" applyFill="1" applyBorder="1" applyAlignment="1">
      <alignment horizontal="justify" vertical="center" wrapText="1"/>
    </xf>
    <xf numFmtId="0" fontId="133" fillId="0" borderId="131" xfId="0" applyFont="1" applyFill="1" applyBorder="1" applyAlignment="1">
      <alignment horizontal="left" vertical="center" wrapText="1" indent="1"/>
    </xf>
    <xf numFmtId="0" fontId="130" fillId="0" borderId="137" xfId="0" applyFont="1" applyFill="1" applyBorder="1" applyAlignment="1">
      <alignment vertical="center" wrapText="1"/>
    </xf>
    <xf numFmtId="0" fontId="0" fillId="0" borderId="140" xfId="0" applyBorder="1" applyProtection="1"/>
    <xf numFmtId="0" fontId="132" fillId="0" borderId="137" xfId="0" applyFont="1" applyFill="1" applyBorder="1" applyAlignment="1">
      <alignment vertical="center" wrapText="1"/>
    </xf>
    <xf numFmtId="0" fontId="132"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193" fontId="9" fillId="0" borderId="140" xfId="0" applyNumberFormat="1" applyFont="1" applyFill="1" applyBorder="1" applyAlignment="1" applyProtection="1">
      <alignment horizontal="right"/>
    </xf>
    <xf numFmtId="193" fontId="9" fillId="35" borderId="140" xfId="0" applyNumberFormat="1" applyFont="1" applyFill="1" applyBorder="1" applyAlignment="1" applyProtection="1">
      <alignment horizontal="right"/>
    </xf>
    <xf numFmtId="193" fontId="9" fillId="35" borderId="114" xfId="0" applyNumberFormat="1" applyFont="1" applyFill="1" applyBorder="1" applyAlignment="1" applyProtection="1">
      <alignment horizontal="right"/>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6" fillId="0" borderId="140" xfId="0" applyFont="1" applyFill="1" applyBorder="1" applyAlignment="1" applyProtection="1">
      <alignment horizontal="left" vertical="center" indent="1"/>
      <protection locked="0"/>
    </xf>
    <xf numFmtId="0" fontId="137" fillId="0" borderId="140" xfId="0" applyFont="1" applyFill="1" applyBorder="1" applyAlignment="1" applyProtection="1">
      <alignment horizontal="left" vertical="center" indent="3"/>
      <protection locked="0"/>
    </xf>
    <xf numFmtId="0" fontId="138"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6" fillId="0" borderId="140" xfId="0" applyNumberFormat="1" applyFont="1" applyFill="1" applyBorder="1" applyAlignment="1">
      <alignment horizontal="right" vertical="center"/>
    </xf>
    <xf numFmtId="0" fontId="0" fillId="0" borderId="140" xfId="0" applyBorder="1" applyAlignment="1">
      <alignment horizontal="center" vertical="center"/>
    </xf>
    <xf numFmtId="43" fontId="4" fillId="0" borderId="140" xfId="7" applyFont="1" applyFill="1" applyBorder="1" applyAlignment="1">
      <alignment vertical="center" wrapText="1"/>
    </xf>
    <xf numFmtId="43" fontId="4" fillId="0" borderId="99" xfId="7" applyFont="1" applyBorder="1" applyAlignment="1">
      <alignment vertical="center"/>
    </xf>
    <xf numFmtId="43" fontId="4" fillId="0" borderId="140" xfId="7" applyFont="1" applyBorder="1" applyAlignment="1">
      <alignment vertical="center"/>
    </xf>
    <xf numFmtId="0" fontId="0" fillId="0" borderId="144" xfId="0" applyBorder="1" applyAlignment="1">
      <alignment horizontal="center"/>
    </xf>
    <xf numFmtId="0" fontId="131" fillId="0" borderId="144" xfId="21414"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167" fontId="23" fillId="0" borderId="140" xfId="0" applyNumberFormat="1" applyFont="1" applyBorder="1" applyAlignment="1">
      <alignment horizontal="center"/>
    </xf>
    <xf numFmtId="0" fontId="132" fillId="0" borderId="140" xfId="0" applyFont="1" applyBorder="1" applyAlignment="1">
      <alignment horizontal="left" vertical="center" wrapText="1"/>
    </xf>
    <xf numFmtId="0" fontId="23" fillId="0" borderId="140" xfId="0" applyFont="1" applyBorder="1"/>
    <xf numFmtId="0" fontId="131" fillId="0" borderId="140" xfId="0" applyFont="1" applyBorder="1" applyAlignment="1">
      <alignment horizontal="left" vertical="center" wrapText="1" indent="1"/>
    </xf>
    <xf numFmtId="0" fontId="131" fillId="0" borderId="140" xfId="0" applyFont="1" applyFill="1" applyBorder="1" applyAlignment="1">
      <alignment horizontal="left" vertical="center" wrapText="1" indent="1"/>
    </xf>
    <xf numFmtId="0" fontId="133" fillId="3" borderId="140" xfId="0" applyFont="1" applyFill="1" applyBorder="1" applyAlignment="1">
      <alignment horizontal="left" vertical="center" wrapText="1" indent="1"/>
    </xf>
    <xf numFmtId="0" fontId="133" fillId="0" borderId="140" xfId="0" applyFont="1" applyFill="1" applyBorder="1" applyAlignment="1">
      <alignment horizontal="left" vertical="center" wrapText="1" indent="1"/>
    </xf>
    <xf numFmtId="167" fontId="23" fillId="0" borderId="140" xfId="0" applyNumberFormat="1" applyFont="1" applyFill="1" applyBorder="1" applyAlignment="1">
      <alignment horizontal="center"/>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193" fontId="23" fillId="0" borderId="12" xfId="0" applyNumberFormat="1" applyFont="1" applyBorder="1" applyAlignment="1">
      <alignment horizontal="center" vertical="center"/>
    </xf>
    <xf numFmtId="193" fontId="19" fillId="0" borderId="12" xfId="0" applyNumberFormat="1" applyFont="1" applyBorder="1" applyAlignment="1">
      <alignment horizontal="center" vertical="center"/>
    </xf>
    <xf numFmtId="193" fontId="23" fillId="0" borderId="12" xfId="0" applyNumberFormat="1" applyFont="1" applyFill="1" applyBorder="1" applyAlignment="1">
      <alignment horizontal="center" vertical="center"/>
    </xf>
    <xf numFmtId="193" fontId="23" fillId="0" borderId="13" xfId="0" applyNumberFormat="1" applyFont="1" applyBorder="1" applyAlignment="1">
      <alignment horizontal="center" vertical="center"/>
    </xf>
    <xf numFmtId="193" fontId="22" fillId="0" borderId="14" xfId="0" applyNumberFormat="1" applyFont="1" applyFill="1" applyBorder="1" applyAlignment="1">
      <alignment horizontal="center" vertical="center"/>
    </xf>
    <xf numFmtId="193" fontId="23" fillId="0" borderId="140" xfId="0" applyNumberFormat="1" applyFont="1" applyBorder="1" applyAlignment="1">
      <alignment horizontal="center" vertical="center"/>
    </xf>
    <xf numFmtId="0" fontId="23" fillId="0" borderId="140" xfId="0" applyFont="1" applyBorder="1" applyAlignment="1">
      <alignment horizontal="center"/>
    </xf>
    <xf numFmtId="0" fontId="23" fillId="0" borderId="140" xfId="0" applyFont="1" applyBorder="1" applyAlignment="1">
      <alignment horizontal="center" vertical="center"/>
    </xf>
    <xf numFmtId="193" fontId="22" fillId="0" borderId="30" xfId="0" applyNumberFormat="1" applyFont="1" applyBorder="1" applyAlignment="1">
      <alignment horizontal="center" vertical="center"/>
    </xf>
    <xf numFmtId="193" fontId="104" fillId="0" borderId="12" xfId="0" applyNumberFormat="1" applyFont="1" applyBorder="1" applyAlignment="1">
      <alignment horizontal="center" vertical="center"/>
    </xf>
    <xf numFmtId="193" fontId="22" fillId="0" borderId="12" xfId="0" applyNumberFormat="1" applyFont="1" applyBorder="1" applyAlignment="1">
      <alignment horizontal="center" vertical="center"/>
    </xf>
    <xf numFmtId="193" fontId="22" fillId="0" borderId="15" xfId="0" applyNumberFormat="1" applyFont="1" applyBorder="1" applyAlignment="1">
      <alignment horizontal="center" vertical="center"/>
    </xf>
    <xf numFmtId="193" fontId="22" fillId="0" borderId="13" xfId="0" applyNumberFormat="1" applyFont="1" applyBorder="1" applyAlignment="1">
      <alignment horizontal="center" vertical="center"/>
    </xf>
    <xf numFmtId="193" fontId="22" fillId="0" borderId="140" xfId="0" applyNumberFormat="1" applyFont="1" applyFill="1" applyBorder="1" applyAlignment="1">
      <alignment horizontal="center" vertical="center"/>
    </xf>
    <xf numFmtId="0" fontId="22" fillId="0" borderId="140" xfId="0" applyFont="1" applyBorder="1" applyAlignment="1">
      <alignment horizontal="center"/>
    </xf>
    <xf numFmtId="0" fontId="22" fillId="0" borderId="140" xfId="0" applyFont="1" applyBorder="1" applyAlignment="1">
      <alignment horizontal="center" vertical="center"/>
    </xf>
    <xf numFmtId="0" fontId="120" fillId="0" borderId="140" xfId="0" applyFont="1" applyBorder="1"/>
    <xf numFmtId="49" fontId="122" fillId="0" borderId="140" xfId="5" applyNumberFormat="1" applyFont="1" applyFill="1" applyBorder="1" applyAlignment="1" applyProtection="1">
      <alignment horizontal="right" vertical="center"/>
      <protection locked="0"/>
    </xf>
    <xf numFmtId="0" fontId="121" fillId="3" borderId="140" xfId="13" applyFont="1" applyFill="1" applyBorder="1" applyAlignment="1" applyProtection="1">
      <alignment horizontal="left" vertical="center" wrapText="1"/>
      <protection locked="0"/>
    </xf>
    <xf numFmtId="49" fontId="121" fillId="3"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49" fontId="121" fillId="0" borderId="140" xfId="5" applyNumberFormat="1" applyFont="1" applyFill="1" applyBorder="1" applyAlignment="1" applyProtection="1">
      <alignment horizontal="right" vertical="center"/>
      <protection locked="0"/>
    </xf>
    <xf numFmtId="0" fontId="123" fillId="0" borderId="140" xfId="13" applyFont="1" applyFill="1" applyBorder="1" applyAlignment="1" applyProtection="1">
      <alignment horizontal="left" vertical="center" wrapText="1"/>
      <protection locked="0"/>
    </xf>
    <xf numFmtId="0" fontId="120" fillId="0" borderId="140" xfId="0" applyFont="1" applyBorder="1" applyAlignment="1">
      <alignment horizontal="center" vertical="center" wrapText="1"/>
    </xf>
    <xf numFmtId="0" fontId="120" fillId="0" borderId="140" xfId="0" applyFont="1" applyFill="1" applyBorder="1" applyAlignment="1">
      <alignment horizontal="center" vertical="center" wrapText="1"/>
    </xf>
    <xf numFmtId="166" fontId="116" fillId="35" borderId="148" xfId="21413" applyFont="1" applyFill="1" applyBorder="1"/>
    <xf numFmtId="0" fontId="116" fillId="0" borderId="148" xfId="0" applyFont="1" applyBorder="1"/>
    <xf numFmtId="0" fontId="116" fillId="0" borderId="148" xfId="0" applyFont="1" applyFill="1" applyBorder="1"/>
    <xf numFmtId="0" fontId="116" fillId="0" borderId="148" xfId="0" applyFont="1" applyBorder="1" applyAlignment="1">
      <alignment horizontal="left" indent="8"/>
    </xf>
    <xf numFmtId="0" fontId="116" fillId="0" borderId="148" xfId="0" applyFont="1" applyBorder="1" applyAlignment="1">
      <alignment wrapText="1"/>
    </xf>
    <xf numFmtId="0" fontId="119" fillId="0" borderId="148" xfId="0" applyFont="1" applyBorder="1"/>
    <xf numFmtId="49" fontId="122" fillId="0" borderId="148" xfId="5" applyNumberFormat="1" applyFont="1" applyFill="1" applyBorder="1" applyAlignment="1" applyProtection="1">
      <alignment horizontal="right" vertical="center" wrapText="1"/>
      <protection locked="0"/>
    </xf>
    <xf numFmtId="49" fontId="121" fillId="3" borderId="148" xfId="5" applyNumberFormat="1" applyFont="1" applyFill="1" applyBorder="1" applyAlignment="1" applyProtection="1">
      <alignment horizontal="right" vertical="center" wrapText="1"/>
      <protection locked="0"/>
    </xf>
    <xf numFmtId="49" fontId="121" fillId="0" borderId="148" xfId="5" applyNumberFormat="1" applyFont="1" applyFill="1" applyBorder="1" applyAlignment="1" applyProtection="1">
      <alignment horizontal="right" vertical="center" wrapText="1"/>
      <protection locked="0"/>
    </xf>
    <xf numFmtId="0" fontId="116" fillId="0" borderId="148" xfId="0" applyFont="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48"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9" fillId="0" borderId="148" xfId="0" applyFont="1" applyFill="1" applyBorder="1"/>
    <xf numFmtId="0" fontId="116" fillId="0" borderId="148" xfId="0" applyNumberFormat="1" applyFont="1" applyFill="1" applyBorder="1" applyAlignment="1">
      <alignment horizontal="left" vertical="center" wrapText="1"/>
    </xf>
    <xf numFmtId="0" fontId="120" fillId="0" borderId="148" xfId="0" applyFont="1" applyBorder="1"/>
    <xf numFmtId="0" fontId="119" fillId="0" borderId="148" xfId="0" applyFont="1" applyFill="1" applyBorder="1" applyAlignment="1">
      <alignment horizontal="left" wrapText="1" indent="1"/>
    </xf>
    <xf numFmtId="0" fontId="119" fillId="0" borderId="148" xfId="0" applyFont="1" applyFill="1" applyBorder="1" applyAlignment="1">
      <alignment horizontal="left" vertical="center" indent="1"/>
    </xf>
    <xf numFmtId="0" fontId="117" fillId="0" borderId="148" xfId="0" applyFont="1" applyBorder="1"/>
    <xf numFmtId="0" fontId="116" fillId="0" borderId="148" xfId="0" applyFont="1" applyFill="1" applyBorder="1" applyAlignment="1">
      <alignment horizontal="left" wrapText="1" indent="1"/>
    </xf>
    <xf numFmtId="0" fontId="116" fillId="0" borderId="148" xfId="0" applyFont="1" applyFill="1" applyBorder="1" applyAlignment="1">
      <alignment horizontal="left" indent="1"/>
    </xf>
    <xf numFmtId="0" fontId="116" fillId="0" borderId="148" xfId="0" applyFont="1" applyFill="1" applyBorder="1" applyAlignment="1">
      <alignment horizontal="left" wrapText="1" indent="4"/>
    </xf>
    <xf numFmtId="0" fontId="116" fillId="0" borderId="148" xfId="0" applyNumberFormat="1" applyFont="1" applyFill="1" applyBorder="1" applyAlignment="1">
      <alignment horizontal="left" indent="3"/>
    </xf>
    <xf numFmtId="0" fontId="119" fillId="0" borderId="148" xfId="0" applyFont="1" applyFill="1" applyBorder="1" applyAlignment="1">
      <alignment horizontal="left" indent="1"/>
    </xf>
    <xf numFmtId="0" fontId="120" fillId="0" borderId="148" xfId="0" applyFont="1" applyFill="1" applyBorder="1" applyAlignment="1">
      <alignment horizontal="center" vertical="center" wrapText="1"/>
    </xf>
    <xf numFmtId="0" fontId="116" fillId="78" borderId="148" xfId="0" applyFont="1" applyFill="1" applyBorder="1"/>
    <xf numFmtId="0" fontId="119" fillId="0" borderId="7" xfId="0" applyFont="1" applyBorder="1"/>
    <xf numFmtId="0" fontId="116" fillId="0" borderId="148" xfId="0" applyFont="1" applyFill="1" applyBorder="1" applyAlignment="1">
      <alignment horizontal="left" wrapText="1" indent="2"/>
    </xf>
    <xf numFmtId="0" fontId="116" fillId="0" borderId="148" xfId="0" applyFont="1" applyFill="1" applyBorder="1" applyAlignment="1">
      <alignment horizontal="left" wrapText="1"/>
    </xf>
    <xf numFmtId="0" fontId="116" fillId="0" borderId="0" xfId="0" applyFont="1" applyBorder="1"/>
    <xf numFmtId="0" fontId="119" fillId="80" borderId="148" xfId="0" applyFont="1" applyFill="1" applyBorder="1"/>
    <xf numFmtId="0" fontId="116" fillId="0" borderId="148" xfId="0" applyFont="1" applyBorder="1" applyAlignment="1">
      <alignment horizontal="left" indent="1"/>
    </xf>
    <xf numFmtId="0" fontId="116" fillId="0" borderId="148" xfId="0" applyFont="1" applyBorder="1" applyAlignment="1">
      <alignment horizontal="center"/>
    </xf>
    <xf numFmtId="0" fontId="116" fillId="0" borderId="0" xfId="0" applyFont="1" applyBorder="1" applyAlignment="1">
      <alignment horizontal="center" vertical="center"/>
    </xf>
    <xf numFmtId="0" fontId="116" fillId="0" borderId="148" xfId="0" applyFont="1" applyFill="1" applyBorder="1" applyAlignment="1">
      <alignment horizontal="center" vertical="center" wrapText="1"/>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50"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0" xfId="0" applyFont="1" applyFill="1"/>
    <xf numFmtId="0" fontId="116" fillId="0" borderId="154" xfId="0" applyFont="1" applyFill="1" applyBorder="1"/>
    <xf numFmtId="0" fontId="116" fillId="0" borderId="155" xfId="0" applyFont="1" applyFill="1" applyBorder="1"/>
    <xf numFmtId="49" fontId="116" fillId="0" borderId="156" xfId="0" applyNumberFormat="1" applyFont="1" applyFill="1" applyBorder="1" applyAlignment="1">
      <alignment horizontal="left" wrapText="1" indent="1"/>
    </xf>
    <xf numFmtId="49" fontId="116" fillId="0" borderId="154" xfId="0" applyNumberFormat="1" applyFont="1" applyFill="1" applyBorder="1" applyAlignment="1">
      <alignment horizontal="left" wrapText="1" indent="1"/>
    </xf>
    <xf numFmtId="0" fontId="116" fillId="0" borderId="156" xfId="0" applyNumberFormat="1" applyFont="1" applyFill="1" applyBorder="1" applyAlignment="1">
      <alignment horizontal="left" wrapText="1" indent="1"/>
    </xf>
    <xf numFmtId="0" fontId="116" fillId="0" borderId="157" xfId="0" applyFont="1" applyFill="1" applyBorder="1"/>
    <xf numFmtId="49" fontId="116" fillId="0" borderId="158" xfId="0" applyNumberFormat="1" applyFont="1" applyFill="1" applyBorder="1" applyAlignment="1">
      <alignment horizontal="left" wrapText="1" indent="1"/>
    </xf>
    <xf numFmtId="49" fontId="116" fillId="0" borderId="157" xfId="0" applyNumberFormat="1" applyFont="1" applyFill="1" applyBorder="1" applyAlignment="1">
      <alignment horizontal="left" wrapText="1" indent="1"/>
    </xf>
    <xf numFmtId="0" fontId="116" fillId="0" borderId="158" xfId="0" applyNumberFormat="1" applyFont="1" applyFill="1" applyBorder="1" applyAlignment="1">
      <alignment horizontal="left" wrapText="1" indent="1"/>
    </xf>
    <xf numFmtId="49" fontId="116" fillId="0" borderId="158" xfId="0" applyNumberFormat="1" applyFont="1" applyFill="1" applyBorder="1" applyAlignment="1">
      <alignment horizontal="left" wrapText="1" indent="3"/>
    </xf>
    <xf numFmtId="49" fontId="116" fillId="0" borderId="157" xfId="0" applyNumberFormat="1" applyFont="1" applyFill="1" applyBorder="1" applyAlignment="1">
      <alignment horizontal="left" wrapText="1" indent="3"/>
    </xf>
    <xf numFmtId="49" fontId="116" fillId="0" borderId="158" xfId="0" applyNumberFormat="1" applyFont="1" applyFill="1" applyBorder="1" applyAlignment="1">
      <alignment horizontal="left" wrapText="1" indent="2"/>
    </xf>
    <xf numFmtId="49" fontId="116" fillId="0" borderId="157" xfId="0" applyNumberFormat="1" applyFont="1" applyFill="1" applyBorder="1" applyAlignment="1">
      <alignment horizontal="left" wrapText="1" indent="2"/>
    </xf>
    <xf numFmtId="49" fontId="116" fillId="0" borderId="158" xfId="0" applyNumberFormat="1" applyFont="1" applyBorder="1" applyAlignment="1">
      <alignment horizontal="left" wrapText="1" indent="2"/>
    </xf>
    <xf numFmtId="49" fontId="116" fillId="0" borderId="158" xfId="0" applyNumberFormat="1" applyFont="1" applyFill="1" applyBorder="1" applyAlignment="1">
      <alignment horizontal="left" vertical="top" wrapText="1" indent="2"/>
    </xf>
    <xf numFmtId="49" fontId="116" fillId="0" borderId="157" xfId="0" applyNumberFormat="1" applyFont="1" applyFill="1" applyBorder="1" applyAlignment="1">
      <alignment horizontal="left" vertical="top" wrapText="1" indent="2"/>
    </xf>
    <xf numFmtId="0" fontId="116" fillId="79" borderId="157" xfId="0" applyFont="1" applyFill="1" applyBorder="1"/>
    <xf numFmtId="0" fontId="116" fillId="79" borderId="148" xfId="0" applyFont="1" applyFill="1" applyBorder="1"/>
    <xf numFmtId="0" fontId="116" fillId="79" borderId="158" xfId="0" applyFont="1" applyFill="1" applyBorder="1"/>
    <xf numFmtId="49" fontId="116" fillId="0" borderId="157" xfId="0" applyNumberFormat="1" applyFont="1" applyFill="1" applyBorder="1" applyAlignment="1">
      <alignment horizontal="left" indent="1"/>
    </xf>
    <xf numFmtId="0" fontId="116" fillId="0" borderId="158" xfId="0" applyNumberFormat="1" applyFont="1" applyBorder="1" applyAlignment="1">
      <alignment horizontal="left" indent="1"/>
    </xf>
    <xf numFmtId="0" fontId="116" fillId="0" borderId="157" xfId="0" applyFont="1" applyBorder="1"/>
    <xf numFmtId="49" fontId="116" fillId="0" borderId="158" xfId="0" applyNumberFormat="1" applyFont="1" applyFill="1" applyBorder="1" applyAlignment="1">
      <alignment horizontal="left" indent="1"/>
    </xf>
    <xf numFmtId="49" fontId="116" fillId="0" borderId="158" xfId="0" applyNumberFormat="1" applyFont="1" applyBorder="1" applyAlignment="1">
      <alignment horizontal="left" indent="1"/>
    </xf>
    <xf numFmtId="49" fontId="116" fillId="0" borderId="158" xfId="0" applyNumberFormat="1" applyFont="1" applyFill="1" applyBorder="1" applyAlignment="1">
      <alignment horizontal="left" indent="3"/>
    </xf>
    <xf numFmtId="49" fontId="116" fillId="0" borderId="157" xfId="0" applyNumberFormat="1" applyFont="1" applyFill="1" applyBorder="1" applyAlignment="1">
      <alignment horizontal="left" indent="3"/>
    </xf>
    <xf numFmtId="49" fontId="116" fillId="0" borderId="158" xfId="0" applyNumberFormat="1" applyFont="1" applyBorder="1" applyAlignment="1">
      <alignment horizontal="left" indent="3"/>
    </xf>
    <xf numFmtId="0" fontId="116" fillId="0" borderId="158" xfId="0" applyFont="1" applyBorder="1" applyAlignment="1">
      <alignment horizontal="left" indent="2"/>
    </xf>
    <xf numFmtId="0" fontId="116" fillId="0" borderId="157" xfId="0" applyFont="1" applyBorder="1" applyAlignment="1">
      <alignment horizontal="left" indent="2"/>
    </xf>
    <xf numFmtId="0" fontId="116" fillId="0" borderId="158" xfId="0" applyFont="1" applyBorder="1" applyAlignment="1">
      <alignment horizontal="left" indent="1"/>
    </xf>
    <xf numFmtId="0" fontId="116" fillId="0" borderId="157" xfId="0" applyFont="1" applyBorder="1" applyAlignment="1">
      <alignment horizontal="left" indent="1"/>
    </xf>
    <xf numFmtId="0" fontId="119" fillId="0" borderId="69" xfId="0" applyFont="1" applyBorder="1"/>
    <xf numFmtId="0" fontId="119" fillId="0" borderId="64" xfId="0" applyFont="1" applyBorder="1"/>
    <xf numFmtId="0" fontId="116" fillId="0" borderId="69" xfId="0" applyFont="1" applyBorder="1"/>
    <xf numFmtId="0" fontId="116" fillId="0" borderId="0" xfId="0" applyFont="1" applyBorder="1" applyAlignment="1">
      <alignment wrapText="1"/>
    </xf>
    <xf numFmtId="0" fontId="116" fillId="0" borderId="0" xfId="0" applyFont="1" applyAlignment="1">
      <alignment horizontal="center" vertical="center"/>
    </xf>
    <xf numFmtId="0" fontId="116" fillId="0" borderId="0" xfId="0" applyFont="1" applyBorder="1" applyAlignment="1">
      <alignment horizontal="left"/>
    </xf>
    <xf numFmtId="0" fontId="119" fillId="0" borderId="148" xfId="0" applyNumberFormat="1" applyFont="1" applyFill="1" applyBorder="1" applyAlignment="1">
      <alignment horizontal="left" vertical="center" wrapText="1"/>
    </xf>
    <xf numFmtId="0" fontId="116" fillId="0" borderId="148" xfId="0" applyFont="1" applyBorder="1" applyAlignment="1">
      <alignment horizontal="center" vertical="center" textRotation="90" wrapText="1"/>
    </xf>
    <xf numFmtId="0" fontId="116" fillId="0" borderId="7" xfId="0" applyFont="1" applyFill="1" applyBorder="1" applyAlignment="1">
      <alignment horizontal="center" vertical="center" wrapText="1"/>
    </xf>
    <xf numFmtId="0" fontId="9" fillId="0" borderId="0" xfId="0" applyFont="1" applyFill="1" applyBorder="1" applyAlignment="1">
      <alignment wrapText="1"/>
    </xf>
    <xf numFmtId="0" fontId="121" fillId="0" borderId="148" xfId="0" applyFont="1" applyBorder="1"/>
    <xf numFmtId="0" fontId="119" fillId="0" borderId="148"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5" xfId="0" applyNumberFormat="1" applyFont="1" applyFill="1" applyBorder="1" applyAlignment="1">
      <alignment horizontal="left" vertical="center" wrapText="1" indent="1" readingOrder="1"/>
    </xf>
    <xf numFmtId="0" fontId="121" fillId="0" borderId="148" xfId="0" applyFont="1" applyBorder="1" applyAlignment="1">
      <alignment horizontal="left" indent="3"/>
    </xf>
    <xf numFmtId="0" fontId="119" fillId="0" borderId="148" xfId="0" applyNumberFormat="1" applyFont="1" applyFill="1" applyBorder="1" applyAlignment="1">
      <alignment vertical="center" wrapText="1" readingOrder="1"/>
    </xf>
    <xf numFmtId="0" fontId="121" fillId="0" borderId="148" xfId="0" applyFont="1" applyFill="1" applyBorder="1" applyAlignment="1">
      <alignment horizontal="left" indent="2"/>
    </xf>
    <xf numFmtId="0" fontId="121" fillId="0" borderId="149" xfId="0" applyFont="1" applyBorder="1"/>
    <xf numFmtId="0" fontId="116" fillId="0" borderId="136" xfId="0" applyNumberFormat="1" applyFont="1" applyFill="1" applyBorder="1" applyAlignment="1">
      <alignment vertical="center" wrapText="1" readingOrder="1"/>
    </xf>
    <xf numFmtId="0" fontId="121" fillId="0" borderId="149" xfId="0" applyFont="1" applyBorder="1" applyAlignment="1">
      <alignment horizontal="left" indent="2"/>
    </xf>
    <xf numFmtId="0" fontId="116" fillId="0" borderId="135" xfId="0" applyNumberFormat="1" applyFont="1" applyFill="1" applyBorder="1" applyAlignment="1">
      <alignment vertical="center" wrapText="1" readingOrder="1"/>
    </xf>
    <xf numFmtId="0" fontId="121" fillId="0" borderId="148" xfId="0" applyFont="1" applyBorder="1" applyAlignment="1">
      <alignment horizontal="left" indent="2"/>
    </xf>
    <xf numFmtId="0" fontId="116" fillId="0" borderId="134" xfId="0" applyNumberFormat="1" applyFont="1" applyFill="1" applyBorder="1" applyAlignment="1">
      <alignment vertical="center" wrapText="1" readingOrder="1"/>
    </xf>
    <xf numFmtId="0" fontId="139" fillId="0" borderId="7" xfId="0" applyFont="1" applyBorder="1"/>
    <xf numFmtId="0" fontId="106" fillId="0" borderId="148" xfId="0" applyFont="1" applyFill="1" applyBorder="1" applyAlignment="1">
      <alignment vertical="center" wrapText="1"/>
    </xf>
    <xf numFmtId="0" fontId="106" fillId="0" borderId="148" xfId="0" applyFont="1" applyBorder="1" applyAlignment="1">
      <alignment horizontal="left" vertical="center" wrapText="1"/>
    </xf>
    <xf numFmtId="0" fontId="106" fillId="0" borderId="148" xfId="0" applyFont="1" applyBorder="1" applyAlignment="1">
      <alignment horizontal="left" indent="2"/>
    </xf>
    <xf numFmtId="0" fontId="106" fillId="0" borderId="148" xfId="0" applyNumberFormat="1" applyFont="1" applyFill="1" applyBorder="1" applyAlignment="1">
      <alignment vertical="center" wrapText="1"/>
    </xf>
    <xf numFmtId="0" fontId="106" fillId="0" borderId="148" xfId="0" applyNumberFormat="1" applyFont="1" applyFill="1" applyBorder="1" applyAlignment="1">
      <alignment horizontal="left" vertical="center" indent="1"/>
    </xf>
    <xf numFmtId="0" fontId="106" fillId="0" borderId="148" xfId="0" applyNumberFormat="1" applyFont="1" applyFill="1" applyBorder="1" applyAlignment="1">
      <alignment horizontal="left" vertical="center" wrapText="1" indent="1"/>
    </xf>
    <xf numFmtId="0"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vertical="top" wrapText="1"/>
    </xf>
    <xf numFmtId="49" fontId="106" fillId="0" borderId="148" xfId="0" applyNumberFormat="1" applyFont="1" applyFill="1" applyBorder="1" applyAlignment="1">
      <alignment horizontal="left" vertical="top" wrapText="1" indent="2"/>
    </xf>
    <xf numFmtId="49" fontId="106" fillId="0" borderId="148" xfId="0" applyNumberFormat="1" applyFont="1" applyFill="1" applyBorder="1" applyAlignment="1">
      <alignment horizontal="left" vertical="center" wrapText="1" indent="3"/>
    </xf>
    <xf numFmtId="49" fontId="106" fillId="0" borderId="148" xfId="0" applyNumberFormat="1" applyFont="1" applyFill="1" applyBorder="1" applyAlignment="1">
      <alignment horizontal="left" wrapText="1" indent="2"/>
    </xf>
    <xf numFmtId="49" fontId="106" fillId="0" borderId="148" xfId="0" applyNumberFormat="1" applyFont="1" applyFill="1" applyBorder="1" applyAlignment="1">
      <alignment horizontal="left" vertical="top" wrapText="1"/>
    </xf>
    <xf numFmtId="49" fontId="106" fillId="0" borderId="148" xfId="0" applyNumberFormat="1" applyFont="1" applyFill="1" applyBorder="1" applyAlignment="1">
      <alignment horizontal="left" wrapText="1" indent="3"/>
    </xf>
    <xf numFmtId="49" fontId="106" fillId="0" borderId="148" xfId="0" applyNumberFormat="1" applyFont="1" applyFill="1" applyBorder="1" applyAlignment="1">
      <alignment vertical="center"/>
    </xf>
    <xf numFmtId="0" fontId="106" fillId="0" borderId="148" xfId="0" applyFont="1" applyFill="1" applyBorder="1" applyAlignment="1">
      <alignment horizontal="left" vertical="center" wrapText="1"/>
    </xf>
    <xf numFmtId="49" fontId="106" fillId="0" borderId="148" xfId="0" applyNumberFormat="1" applyFont="1" applyFill="1" applyBorder="1" applyAlignment="1">
      <alignment horizontal="left" indent="3"/>
    </xf>
    <xf numFmtId="0" fontId="106" fillId="0" borderId="148" xfId="0" applyFont="1" applyBorder="1" applyAlignment="1">
      <alignment horizontal="left" indent="1"/>
    </xf>
    <xf numFmtId="0" fontId="106" fillId="0" borderId="148" xfId="0" applyNumberFormat="1" applyFont="1" applyFill="1" applyBorder="1" applyAlignment="1">
      <alignment horizontal="left" vertical="center" wrapText="1"/>
    </xf>
    <xf numFmtId="0" fontId="106" fillId="0" borderId="148" xfId="0" applyFont="1" applyFill="1" applyBorder="1" applyAlignment="1">
      <alignment horizontal="left" wrapText="1" indent="2"/>
    </xf>
    <xf numFmtId="0" fontId="106" fillId="0" borderId="148" xfId="0" applyFont="1" applyBorder="1" applyAlignment="1">
      <alignment horizontal="left" vertical="top" wrapText="1"/>
    </xf>
    <xf numFmtId="0" fontId="105" fillId="0" borderId="7" xfId="0" applyFont="1" applyBorder="1" applyAlignment="1">
      <alignment wrapText="1"/>
    </xf>
    <xf numFmtId="0" fontId="106" fillId="0" borderId="148" xfId="0" applyFont="1" applyBorder="1" applyAlignment="1">
      <alignment horizontal="left" vertical="top" wrapText="1" indent="2"/>
    </xf>
    <xf numFmtId="0" fontId="106" fillId="0" borderId="148" xfId="0" applyFont="1" applyBorder="1" applyAlignment="1">
      <alignment horizontal="left" wrapText="1"/>
    </xf>
    <xf numFmtId="0" fontId="106" fillId="0" borderId="148" xfId="12672" applyFont="1" applyFill="1" applyBorder="1" applyAlignment="1">
      <alignment horizontal="left" vertical="center" wrapText="1" indent="2"/>
    </xf>
    <xf numFmtId="0" fontId="106" fillId="0" borderId="148" xfId="0" applyFont="1" applyBorder="1" applyAlignment="1">
      <alignment horizontal="left" wrapText="1" indent="2"/>
    </xf>
    <xf numFmtId="0" fontId="106" fillId="0" borderId="148" xfId="0" applyFont="1" applyBorder="1" applyAlignment="1">
      <alignment wrapText="1"/>
    </xf>
    <xf numFmtId="0" fontId="106" fillId="0" borderId="148" xfId="0" applyFont="1" applyBorder="1"/>
    <xf numFmtId="0" fontId="106" fillId="0" borderId="148" xfId="12672" applyFont="1" applyFill="1" applyBorder="1" applyAlignment="1">
      <alignment horizontal="left" vertical="center" wrapText="1"/>
    </xf>
    <xf numFmtId="0" fontId="105" fillId="0" borderId="148" xfId="0" applyFont="1" applyBorder="1" applyAlignment="1">
      <alignment wrapText="1"/>
    </xf>
    <xf numFmtId="0" fontId="106" fillId="0" borderId="150" xfId="0" applyNumberFormat="1" applyFont="1" applyFill="1" applyBorder="1" applyAlignment="1">
      <alignment horizontal="left" vertical="center" wrapText="1"/>
    </xf>
    <xf numFmtId="0" fontId="106" fillId="3" borderId="148" xfId="5" applyNumberFormat="1" applyFont="1" applyFill="1" applyBorder="1" applyAlignment="1" applyProtection="1">
      <alignment horizontal="right" vertical="center"/>
      <protection locked="0"/>
    </xf>
    <xf numFmtId="2" fontId="106" fillId="3" borderId="148" xfId="5" applyNumberFormat="1" applyFont="1" applyFill="1" applyBorder="1" applyAlignment="1" applyProtection="1">
      <alignment horizontal="right" vertical="center"/>
      <protection locked="0"/>
    </xf>
    <xf numFmtId="0" fontId="106" fillId="0" borderId="148" xfId="0" applyNumberFormat="1" applyFont="1" applyFill="1" applyBorder="1" applyAlignment="1">
      <alignment vertical="center"/>
    </xf>
    <xf numFmtId="0" fontId="106" fillId="0" borderId="150" xfId="13" applyFont="1" applyFill="1" applyBorder="1" applyAlignment="1" applyProtection="1">
      <alignment horizontal="left" vertical="top" wrapText="1"/>
      <protection locked="0"/>
    </xf>
    <xf numFmtId="0" fontId="106" fillId="0" borderId="151" xfId="13" applyFont="1" applyFill="1" applyBorder="1" applyAlignment="1" applyProtection="1">
      <alignment horizontal="left" vertical="top" wrapText="1"/>
      <protection locked="0"/>
    </xf>
    <xf numFmtId="0" fontId="106" fillId="0" borderId="149" xfId="0" applyFont="1" applyFill="1" applyBorder="1" applyAlignment="1">
      <alignment vertical="center" wrapText="1"/>
    </xf>
    <xf numFmtId="0" fontId="125" fillId="0" borderId="0" xfId="0" applyFont="1" applyBorder="1" applyAlignment="1">
      <alignment horizontal="left" indent="2"/>
    </xf>
    <xf numFmtId="0" fontId="116" fillId="0" borderId="0" xfId="0" applyNumberFormat="1" applyFont="1" applyFill="1" applyBorder="1" applyAlignment="1">
      <alignment horizontal="left" vertical="center" indent="1"/>
    </xf>
    <xf numFmtId="0" fontId="116" fillId="0" borderId="0" xfId="0" applyNumberFormat="1" applyFont="1" applyFill="1" applyBorder="1" applyAlignment="1">
      <alignment vertical="center" wrapText="1"/>
    </xf>
    <xf numFmtId="0" fontId="116" fillId="0" borderId="0" xfId="0" applyFont="1" applyFill="1" applyBorder="1" applyAlignment="1">
      <alignment vertical="center" wrapText="1"/>
    </xf>
    <xf numFmtId="0" fontId="127" fillId="0" borderId="0" xfId="0" applyNumberFormat="1" applyFont="1" applyFill="1" applyBorder="1" applyAlignment="1">
      <alignment horizontal="left" vertical="center" wrapText="1" readingOrder="1"/>
    </xf>
    <xf numFmtId="0" fontId="125" fillId="0" borderId="0" xfId="0" applyFont="1" applyBorder="1" applyAlignment="1">
      <alignment horizontal="left" vertical="center" wrapText="1"/>
    </xf>
    <xf numFmtId="0" fontId="116" fillId="0" borderId="0" xfId="0" applyFont="1" applyFill="1" applyBorder="1" applyAlignment="1">
      <alignment horizontal="left" vertical="center" wrapText="1"/>
    </xf>
    <xf numFmtId="0" fontId="106" fillId="0" borderId="149" xfId="0" applyFont="1" applyBorder="1" applyAlignment="1">
      <alignment horizontal="left" indent="2"/>
    </xf>
    <xf numFmtId="0" fontId="106" fillId="0" borderId="136" xfId="0" applyNumberFormat="1" applyFont="1" applyFill="1" applyBorder="1" applyAlignment="1">
      <alignment horizontal="left" vertical="center" wrapText="1" readingOrder="1"/>
    </xf>
    <xf numFmtId="0" fontId="106" fillId="0" borderId="148" xfId="0" applyNumberFormat="1" applyFont="1" applyFill="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9" xfId="17" applyFill="1" applyBorder="1" applyAlignment="1" applyProtection="1">
      <alignment horizontal="left" vertical="top" wrapText="1"/>
    </xf>
    <xf numFmtId="0" fontId="106" fillId="0" borderId="0" xfId="0" applyFont="1" applyFill="1" applyBorder="1" applyAlignment="1">
      <alignment wrapText="1"/>
    </xf>
    <xf numFmtId="0" fontId="142" fillId="0" borderId="0" xfId="0" applyFont="1"/>
    <xf numFmtId="0" fontId="143" fillId="0" borderId="0" xfId="0" applyFont="1" applyFill="1" applyAlignment="1">
      <alignment vertical="top"/>
    </xf>
    <xf numFmtId="0" fontId="143" fillId="0" borderId="0" xfId="0" applyFont="1" applyFill="1" applyAlignment="1">
      <alignment vertical="top" wrapText="1"/>
    </xf>
    <xf numFmtId="0" fontId="150"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9" fillId="0" borderId="0" xfId="11" applyFont="1" applyFill="1" applyBorder="1" applyAlignment="1" applyProtection="1"/>
    <xf numFmtId="0" fontId="144" fillId="82" borderId="148" xfId="0" applyFont="1" applyFill="1" applyBorder="1" applyAlignment="1">
      <alignment horizontal="left" vertical="center"/>
    </xf>
    <xf numFmtId="49" fontId="145" fillId="0" borderId="148" xfId="0" applyNumberFormat="1" applyFont="1" applyFill="1" applyBorder="1" applyAlignment="1">
      <alignment horizontal="left" vertical="center"/>
    </xf>
    <xf numFmtId="0" fontId="145" fillId="0" borderId="148" xfId="0" applyFont="1" applyFill="1" applyBorder="1" applyAlignment="1">
      <alignment horizontal="left" vertical="center"/>
    </xf>
    <xf numFmtId="0" fontId="144" fillId="0" borderId="148" xfId="0" applyFont="1" applyFill="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4" fontId="144" fillId="82" borderId="157" xfId="7" applyNumberFormat="1" applyFont="1" applyFill="1" applyBorder="1" applyAlignment="1">
      <alignment horizontal="left" vertical="center"/>
    </xf>
    <xf numFmtId="194" fontId="145" fillId="0" borderId="157" xfId="7" applyNumberFormat="1" applyFont="1" applyFill="1" applyBorder="1" applyAlignment="1">
      <alignment horizontal="left" vertical="center"/>
    </xf>
    <xf numFmtId="10" fontId="7" fillId="0" borderId="157" xfId="0" applyNumberFormat="1" applyFont="1" applyFill="1" applyBorder="1" applyAlignment="1">
      <alignment horizontal="right" vertical="center" wrapText="1"/>
    </xf>
    <xf numFmtId="0" fontId="148" fillId="84" borderId="155" xfId="0" applyFont="1" applyFill="1" applyBorder="1" applyAlignment="1">
      <alignment horizontal="left" vertical="center"/>
    </xf>
    <xf numFmtId="10" fontId="149" fillId="86" borderId="154" xfId="0" applyNumberFormat="1" applyFont="1" applyFill="1" applyBorder="1" applyAlignment="1">
      <alignment horizontal="right" vertical="center" wrapText="1"/>
    </xf>
    <xf numFmtId="0" fontId="0" fillId="0" borderId="1" xfId="0" applyBorder="1"/>
    <xf numFmtId="0" fontId="4" fillId="85" borderId="148" xfId="0" applyFont="1" applyFill="1" applyBorder="1" applyAlignment="1" applyProtection="1">
      <alignment horizontal="center" vertical="center" wrapText="1"/>
    </xf>
    <xf numFmtId="0" fontId="6" fillId="86" borderId="148" xfId="0" applyFont="1" applyFill="1" applyBorder="1" applyAlignment="1" applyProtection="1">
      <alignment vertical="center" wrapText="1"/>
    </xf>
    <xf numFmtId="194" fontId="6" fillId="86" borderId="148" xfId="7" applyNumberFormat="1" applyFont="1" applyFill="1" applyBorder="1" applyAlignment="1">
      <alignment vertical="center"/>
    </xf>
    <xf numFmtId="194" fontId="6" fillId="86" borderId="157" xfId="7" applyNumberFormat="1" applyFont="1" applyFill="1" applyBorder="1" applyAlignment="1">
      <alignment vertical="center"/>
    </xf>
    <xf numFmtId="0" fontId="145" fillId="82" borderId="148" xfId="0" applyFont="1" applyFill="1" applyBorder="1" applyAlignment="1">
      <alignment horizontal="left" vertical="center" wrapText="1" indent="3"/>
    </xf>
    <xf numFmtId="194" fontId="6" fillId="35" borderId="148" xfId="7" applyNumberFormat="1" applyFont="1" applyFill="1" applyBorder="1" applyAlignment="1">
      <alignment vertical="center"/>
    </xf>
    <xf numFmtId="0" fontId="152" fillId="82" borderId="148" xfId="0" applyFont="1" applyFill="1" applyBorder="1" applyAlignment="1">
      <alignment horizontal="left" vertical="center" wrapText="1" indent="5"/>
    </xf>
    <xf numFmtId="0" fontId="153" fillId="83" borderId="148" xfId="0" applyFont="1" applyFill="1" applyBorder="1" applyAlignment="1" applyProtection="1">
      <alignment horizontal="left" vertical="center" wrapText="1" indent="1"/>
    </xf>
    <xf numFmtId="194" fontId="153" fillId="83" borderId="148" xfId="7" applyNumberFormat="1" applyFont="1" applyFill="1" applyBorder="1" applyAlignment="1">
      <alignment vertical="center"/>
    </xf>
    <xf numFmtId="194" fontId="153" fillId="84" borderId="157" xfId="7" applyNumberFormat="1" applyFont="1" applyFill="1" applyBorder="1" applyAlignment="1">
      <alignment vertical="center"/>
    </xf>
    <xf numFmtId="194" fontId="154" fillId="82" borderId="148" xfId="7" applyNumberFormat="1" applyFont="1" applyFill="1" applyBorder="1" applyAlignment="1">
      <alignment vertical="center"/>
    </xf>
    <xf numFmtId="194" fontId="154" fillId="84" borderId="157" xfId="7" applyNumberFormat="1" applyFont="1" applyFill="1" applyBorder="1" applyAlignment="1">
      <alignment vertical="center"/>
    </xf>
    <xf numFmtId="0" fontId="152" fillId="82" borderId="155" xfId="0" applyFont="1" applyFill="1" applyBorder="1" applyAlignment="1">
      <alignment horizontal="left" vertical="center" wrapText="1" indent="5"/>
    </xf>
    <xf numFmtId="194" fontId="154" fillId="82" borderId="155" xfId="7" applyNumberFormat="1" applyFont="1" applyFill="1" applyBorder="1" applyAlignment="1">
      <alignment vertical="center"/>
    </xf>
    <xf numFmtId="194" fontId="154" fillId="84" borderId="154" xfId="7" applyNumberFormat="1" applyFont="1" applyFill="1" applyBorder="1" applyAlignment="1">
      <alignment vertical="center"/>
    </xf>
    <xf numFmtId="0" fontId="7" fillId="0" borderId="148"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5" fillId="0" borderId="99" xfId="0" applyNumberFormat="1" applyFont="1" applyFill="1" applyBorder="1" applyAlignment="1">
      <alignment horizontal="right" vertical="center"/>
    </xf>
    <xf numFmtId="0" fontId="155" fillId="0" borderId="148" xfId="12672" applyFont="1" applyFill="1" applyBorder="1" applyAlignment="1">
      <alignment horizontal="left" vertical="center" wrapText="1"/>
    </xf>
    <xf numFmtId="0" fontId="155" fillId="0" borderId="149" xfId="0" applyNumberFormat="1" applyFont="1" applyFill="1" applyBorder="1" applyAlignment="1">
      <alignment horizontal="left" vertical="top" wrapText="1"/>
    </xf>
    <xf numFmtId="0" fontId="155" fillId="0" borderId="148" xfId="0" applyFont="1" applyFill="1" applyBorder="1" applyAlignment="1">
      <alignment vertical="center" wrapText="1"/>
    </xf>
    <xf numFmtId="0" fontId="132" fillId="0" borderId="148" xfId="21414" applyFont="1" applyFill="1" applyBorder="1" applyAlignment="1">
      <alignment horizontal="left" vertical="center" wrapText="1"/>
    </xf>
    <xf numFmtId="0" fontId="0" fillId="0" borderId="148" xfId="0" applyFill="1" applyBorder="1"/>
    <xf numFmtId="193" fontId="9" fillId="0" borderId="148" xfId="0" applyNumberFormat="1" applyFont="1" applyFill="1" applyBorder="1" applyAlignment="1" applyProtection="1">
      <alignment horizontal="right"/>
    </xf>
    <xf numFmtId="0" fontId="4" fillId="0" borderId="148" xfId="0" applyFont="1" applyFill="1" applyBorder="1"/>
    <xf numFmtId="0" fontId="11" fillId="0" borderId="148" xfId="17" applyFill="1" applyBorder="1" applyAlignment="1" applyProtection="1"/>
    <xf numFmtId="0" fontId="139" fillId="3" borderId="148" xfId="5" applyFont="1" applyFill="1" applyBorder="1" applyProtection="1">
      <protection locked="0"/>
    </xf>
    <xf numFmtId="0" fontId="139" fillId="0" borderId="148" xfId="21416" applyFont="1" applyFill="1" applyBorder="1" applyAlignment="1" applyProtection="1">
      <alignment horizontal="center" vertical="top" wrapText="1"/>
      <protection locked="0"/>
    </xf>
    <xf numFmtId="0" fontId="156" fillId="3" borderId="148" xfId="21416" applyFont="1" applyFill="1" applyBorder="1" applyAlignment="1" applyProtection="1">
      <alignment wrapText="1"/>
      <protection locked="0"/>
    </xf>
    <xf numFmtId="3" fontId="139" fillId="80" borderId="148" xfId="5" applyNumberFormat="1" applyFont="1" applyFill="1" applyBorder="1" applyAlignment="1" applyProtection="1"/>
    <xf numFmtId="0" fontId="137" fillId="3" borderId="148" xfId="21416" applyFont="1" applyFill="1" applyBorder="1" applyAlignment="1" applyProtection="1">
      <alignment horizontal="right" wrapText="1"/>
      <protection locked="0"/>
    </xf>
    <xf numFmtId="3" fontId="139" fillId="0" borderId="148" xfId="5" applyNumberFormat="1" applyFont="1" applyFill="1" applyBorder="1" applyProtection="1"/>
    <xf numFmtId="0" fontId="157" fillId="0" borderId="0" xfId="21415" applyFont="1" applyFill="1" applyAlignment="1" applyProtection="1">
      <alignment vertical="center"/>
      <protection locked="0"/>
    </xf>
    <xf numFmtId="0" fontId="112" fillId="76" borderId="151" xfId="21412" applyFont="1" applyFill="1" applyBorder="1" applyAlignment="1" applyProtection="1">
      <alignment vertical="center" wrapText="1"/>
      <protection locked="0"/>
    </xf>
    <xf numFmtId="0" fontId="62" fillId="76" borderId="150" xfId="21412" applyFont="1" applyFill="1" applyBorder="1" applyAlignment="1" applyProtection="1">
      <alignment vertical="center"/>
      <protection locked="0"/>
    </xf>
    <xf numFmtId="0" fontId="113" fillId="69" borderId="149" xfId="21412" applyFont="1" applyFill="1" applyBorder="1" applyAlignment="1" applyProtection="1">
      <alignment horizontal="center" vertical="center"/>
      <protection locked="0"/>
    </xf>
    <xf numFmtId="0" fontId="113" fillId="0" borderId="150" xfId="21412" applyFont="1" applyFill="1" applyBorder="1" applyAlignment="1" applyProtection="1">
      <alignment horizontal="left" vertical="center" wrapText="1"/>
      <protection locked="0"/>
    </xf>
    <xf numFmtId="164" fontId="113" fillId="0" borderId="148" xfId="948" applyNumberFormat="1" applyFont="1" applyFill="1" applyBorder="1" applyAlignment="1" applyProtection="1">
      <alignment horizontal="right" vertical="center"/>
      <protection locked="0"/>
    </xf>
    <xf numFmtId="0" fontId="112"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top" wrapText="1"/>
      <protection locked="0"/>
    </xf>
    <xf numFmtId="164" fontId="113" fillId="77" borderId="148" xfId="948" applyNumberFormat="1" applyFont="1" applyFill="1" applyBorder="1" applyAlignment="1" applyProtection="1">
      <alignment horizontal="right" vertical="center"/>
    </xf>
    <xf numFmtId="0" fontId="112" fillId="76" borderId="151" xfId="21412" applyFont="1" applyFill="1" applyBorder="1" applyAlignment="1" applyProtection="1">
      <alignment vertical="center"/>
      <protection locked="0"/>
    </xf>
    <xf numFmtId="164" fontId="62" fillId="76" borderId="150" xfId="948" applyNumberFormat="1" applyFont="1" applyFill="1" applyBorder="1" applyAlignment="1" applyProtection="1">
      <alignment horizontal="right" vertical="center"/>
      <protection locked="0"/>
    </xf>
    <xf numFmtId="0" fontId="114" fillId="69" borderId="149" xfId="21412" applyFont="1" applyFill="1" applyBorder="1" applyAlignment="1" applyProtection="1">
      <alignment horizontal="center" vertical="center"/>
      <protection locked="0"/>
    </xf>
    <xf numFmtId="0" fontId="113" fillId="69" borderId="148" xfId="21412" applyFont="1" applyFill="1" applyBorder="1" applyAlignment="1" applyProtection="1">
      <alignment vertical="center" wrapText="1"/>
      <protection locked="0"/>
    </xf>
    <xf numFmtId="0" fontId="113" fillId="69" borderId="148" xfId="21412" applyFont="1" applyFill="1" applyBorder="1" applyAlignment="1" applyProtection="1">
      <alignment horizontal="left" vertical="center" wrapText="1"/>
      <protection locked="0"/>
    </xf>
    <xf numFmtId="0" fontId="113" fillId="0" borderId="148" xfId="21412" applyFont="1" applyFill="1" applyBorder="1" applyAlignment="1" applyProtection="1">
      <alignment horizontal="left" vertical="center" wrapText="1"/>
      <protection locked="0"/>
    </xf>
    <xf numFmtId="0" fontId="114" fillId="3" borderId="149" xfId="21412" applyFont="1" applyFill="1" applyBorder="1" applyAlignment="1" applyProtection="1">
      <alignment horizontal="center" vertical="center"/>
      <protection locked="0"/>
    </xf>
    <xf numFmtId="0" fontId="113" fillId="0" borderId="148" xfId="21412" applyFont="1" applyFill="1" applyBorder="1" applyAlignment="1" applyProtection="1">
      <alignment vertical="center" wrapText="1"/>
      <protection locked="0"/>
    </xf>
    <xf numFmtId="0" fontId="115"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center" wrapText="1"/>
      <protection locked="0"/>
    </xf>
    <xf numFmtId="164" fontId="112" fillId="76" borderId="150" xfId="948" applyNumberFormat="1" applyFont="1" applyFill="1" applyBorder="1" applyAlignment="1" applyProtection="1">
      <alignment horizontal="right" vertical="center"/>
      <protection locked="0"/>
    </xf>
    <xf numFmtId="0" fontId="113" fillId="69" borderId="150" xfId="21412" applyFont="1" applyFill="1" applyBorder="1" applyAlignment="1" applyProtection="1">
      <alignment vertical="center" wrapText="1"/>
      <protection locked="0"/>
    </xf>
    <xf numFmtId="0" fontId="62" fillId="76" borderId="151" xfId="21412" applyFont="1" applyFill="1" applyBorder="1" applyAlignment="1" applyProtection="1">
      <alignment vertical="center"/>
      <protection locked="0"/>
    </xf>
    <xf numFmtId="164" fontId="113" fillId="3" borderId="148" xfId="948" applyNumberFormat="1" applyFont="1" applyFill="1" applyBorder="1" applyAlignment="1" applyProtection="1">
      <alignment horizontal="right" vertical="center"/>
      <protection locked="0"/>
    </xf>
    <xf numFmtId="0" fontId="114" fillId="3" borderId="148" xfId="21412" applyFont="1" applyFill="1" applyBorder="1" applyAlignment="1" applyProtection="1">
      <alignment horizontal="center" vertical="center"/>
      <protection locked="0"/>
    </xf>
    <xf numFmtId="0" fontId="113" fillId="69" borderId="150" xfId="21412" applyFont="1" applyFill="1" applyBorder="1" applyAlignment="1" applyProtection="1">
      <alignment horizontal="left" vertical="center" wrapText="1"/>
      <protection locked="0"/>
    </xf>
    <xf numFmtId="0" fontId="7" fillId="0" borderId="0" xfId="0" applyFont="1" applyFill="1"/>
    <xf numFmtId="0" fontId="156" fillId="3" borderId="0" xfId="21415" applyFont="1" applyFill="1" applyAlignment="1" applyProtection="1">
      <alignment vertical="center"/>
      <protection locked="0"/>
    </xf>
    <xf numFmtId="0" fontId="139" fillId="3" borderId="148" xfId="5" applyFont="1" applyFill="1" applyBorder="1" applyAlignment="1" applyProtection="1">
      <alignment vertical="center" wrapText="1"/>
      <protection locked="0"/>
    </xf>
    <xf numFmtId="0" fontId="139" fillId="0" borderId="148" xfId="21416" applyFont="1" applyFill="1" applyBorder="1" applyAlignment="1" applyProtection="1">
      <alignment horizontal="center" vertical="center" wrapText="1"/>
      <protection locked="0"/>
    </xf>
    <xf numFmtId="3" fontId="139" fillId="3" borderId="148" xfId="1" applyNumberFormat="1" applyFont="1" applyFill="1" applyBorder="1" applyAlignment="1" applyProtection="1">
      <alignment horizontal="center" vertical="center" wrapText="1"/>
      <protection locked="0"/>
    </xf>
    <xf numFmtId="9" fontId="139" fillId="3" borderId="148" xfId="15" applyNumberFormat="1" applyFont="1" applyFill="1" applyBorder="1" applyAlignment="1" applyProtection="1">
      <alignment horizontal="center" vertical="center" wrapText="1"/>
      <protection locked="0"/>
    </xf>
    <xf numFmtId="0" fontId="139" fillId="3" borderId="148" xfId="21416" applyFont="1" applyFill="1" applyBorder="1" applyAlignment="1" applyProtection="1">
      <alignment horizontal="center" vertical="center" wrapText="1"/>
      <protection locked="0"/>
    </xf>
    <xf numFmtId="0" fontId="156" fillId="3" borderId="148" xfId="21416" applyFont="1" applyFill="1" applyBorder="1" applyAlignment="1" applyProtection="1">
      <protection locked="0"/>
    </xf>
    <xf numFmtId="0" fontId="159" fillId="3" borderId="148" xfId="21416" applyFont="1" applyFill="1" applyBorder="1" applyAlignment="1" applyProtection="1">
      <alignment horizontal="right"/>
      <protection locked="0"/>
    </xf>
    <xf numFmtId="195" fontId="139" fillId="80" borderId="148" xfId="5" applyNumberFormat="1" applyFont="1" applyFill="1" applyBorder="1" applyAlignment="1" applyProtection="1">
      <protection locked="0"/>
    </xf>
    <xf numFmtId="164" fontId="139" fillId="80" borderId="148" xfId="1" applyNumberFormat="1" applyFont="1" applyFill="1" applyBorder="1" applyAlignment="1" applyProtection="1"/>
    <xf numFmtId="0" fontId="139" fillId="3" borderId="148" xfId="21416" applyFont="1" applyFill="1" applyBorder="1" applyAlignment="1" applyProtection="1">
      <alignment horizontal="left" vertical="center"/>
      <protection locked="0"/>
    </xf>
    <xf numFmtId="3" fontId="139" fillId="3" borderId="148" xfId="5" applyNumberFormat="1" applyFont="1" applyFill="1" applyBorder="1" applyAlignment="1" applyProtection="1">
      <protection locked="0"/>
    </xf>
    <xf numFmtId="0" fontId="139" fillId="3" borderId="148" xfId="5" applyFont="1" applyFill="1" applyBorder="1" applyAlignment="1" applyProtection="1">
      <protection locked="0"/>
    </xf>
    <xf numFmtId="0" fontId="137" fillId="3" borderId="148" xfId="21416" applyFont="1" applyFill="1" applyBorder="1" applyAlignment="1" applyProtection="1">
      <alignment horizontal="right"/>
      <protection locked="0"/>
    </xf>
    <xf numFmtId="0" fontId="139" fillId="0" borderId="148" xfId="21416" applyFont="1" applyFill="1" applyBorder="1" applyAlignment="1" applyProtection="1">
      <alignment horizontal="left" vertical="center"/>
      <protection locked="0"/>
    </xf>
    <xf numFmtId="0" fontId="156" fillId="3" borderId="148" xfId="16" applyFont="1" applyFill="1" applyBorder="1" applyAlignment="1" applyProtection="1">
      <protection locked="0"/>
    </xf>
    <xf numFmtId="3" fontId="156" fillId="76" borderId="148" xfId="16" applyNumberFormat="1" applyFont="1" applyFill="1" applyBorder="1" applyAlignment="1" applyProtection="1"/>
    <xf numFmtId="0" fontId="163" fillId="0" borderId="0" xfId="0" applyFont="1" applyAlignment="1">
      <alignment horizontal="left" vertical="center" wrapText="1"/>
    </xf>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61" xfId="0" applyFont="1" applyBorder="1" applyAlignment="1">
      <alignment horizontal="center" vertical="center"/>
    </xf>
    <xf numFmtId="0" fontId="141" fillId="0" borderId="29" xfId="0" applyFont="1" applyBorder="1" applyAlignment="1">
      <alignment horizontal="center" vertical="center"/>
    </xf>
    <xf numFmtId="0" fontId="141" fillId="0" borderId="162" xfId="0" applyFont="1" applyBorder="1" applyAlignment="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0" fillId="0" borderId="141" xfId="0" applyBorder="1" applyAlignment="1">
      <alignment horizontal="center"/>
    </xf>
    <xf numFmtId="0" fontId="0" fillId="0" borderId="142" xfId="0" applyBorder="1" applyAlignment="1">
      <alignment horizontal="center"/>
    </xf>
    <xf numFmtId="0" fontId="0" fillId="0" borderId="143" xfId="0" applyBorder="1" applyAlignment="1">
      <alignment horizontal="center"/>
    </xf>
    <xf numFmtId="0" fontId="0" fillId="0" borderId="140"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28" fillId="0" borderId="144"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5" borderId="118"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5" xfId="0" applyFont="1" applyFill="1" applyBorder="1" applyAlignment="1">
      <alignment horizontal="center" vertical="center" wrapText="1"/>
    </xf>
    <xf numFmtId="0" fontId="6" fillId="35" borderId="98"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8"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pplyProtection="1">
      <alignment horizontal="center" vertical="center" wrapText="1"/>
    </xf>
    <xf numFmtId="0" fontId="6" fillId="86" borderId="157" xfId="0" applyFont="1" applyFill="1" applyBorder="1" applyAlignment="1" applyProtection="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9" fillId="0" borderId="121" xfId="0" applyNumberFormat="1" applyFont="1" applyFill="1" applyBorder="1" applyAlignment="1">
      <alignment horizontal="left" vertical="center" wrapText="1"/>
    </xf>
    <xf numFmtId="0" fontId="119" fillId="0" borderId="122" xfId="0" applyNumberFormat="1" applyFont="1" applyFill="1" applyBorder="1" applyAlignment="1">
      <alignment horizontal="left" vertical="center" wrapText="1"/>
    </xf>
    <xf numFmtId="0" fontId="119" fillId="0" borderId="124" xfId="0" applyNumberFormat="1" applyFont="1" applyFill="1" applyBorder="1" applyAlignment="1">
      <alignment horizontal="left" vertical="center" wrapText="1"/>
    </xf>
    <xf numFmtId="0" fontId="119" fillId="0" borderId="125" xfId="0" applyNumberFormat="1" applyFont="1" applyFill="1" applyBorder="1" applyAlignment="1">
      <alignment horizontal="left" vertical="center" wrapText="1"/>
    </xf>
    <xf numFmtId="0" fontId="119" fillId="0" borderId="127" xfId="0" applyNumberFormat="1" applyFont="1" applyFill="1" applyBorder="1" applyAlignment="1">
      <alignment horizontal="left" vertical="center" wrapText="1"/>
    </xf>
    <xf numFmtId="0" fontId="119" fillId="0" borderId="128" xfId="0" applyNumberFormat="1" applyFont="1" applyFill="1" applyBorder="1" applyAlignment="1">
      <alignment horizontal="left" vertical="center" wrapText="1"/>
    </xf>
    <xf numFmtId="0" fontId="120" fillId="0" borderId="147" xfId="0" applyFont="1" applyFill="1" applyBorder="1" applyAlignment="1">
      <alignment horizontal="center" vertical="center" wrapText="1"/>
    </xf>
    <xf numFmtId="0" fontId="120" fillId="0" borderId="146" xfId="0" applyFont="1" applyFill="1" applyBorder="1" applyAlignment="1">
      <alignment horizontal="center" vertical="center" wrapText="1"/>
    </xf>
    <xf numFmtId="0" fontId="120" fillId="0" borderId="123" xfId="0" applyFont="1" applyFill="1" applyBorder="1" applyAlignment="1">
      <alignment horizontal="center" vertical="center" wrapText="1"/>
    </xf>
    <xf numFmtId="0" fontId="120" fillId="0" borderId="53" xfId="0" applyFont="1" applyFill="1" applyBorder="1" applyAlignment="1">
      <alignment horizontal="center" vertical="center" wrapText="1"/>
    </xf>
    <xf numFmtId="0" fontId="120" fillId="0" borderId="126" xfId="0" applyFont="1" applyFill="1" applyBorder="1" applyAlignment="1">
      <alignment horizontal="center" vertical="center" wrapText="1"/>
    </xf>
    <xf numFmtId="0" fontId="120" fillId="0" borderId="11" xfId="0" applyFont="1" applyFill="1" applyBorder="1" applyAlignment="1">
      <alignment horizontal="center" vertical="center" wrapText="1"/>
    </xf>
    <xf numFmtId="0" fontId="116" fillId="0" borderId="149"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51" xfId="0" applyFont="1" applyBorder="1" applyAlignment="1">
      <alignment horizontal="center" vertical="center" wrapText="1"/>
    </xf>
    <xf numFmtId="0" fontId="116" fillId="0" borderId="150" xfId="0" applyFont="1" applyBorder="1" applyAlignment="1">
      <alignment horizontal="center" vertical="center" wrapText="1"/>
    </xf>
    <xf numFmtId="0" fontId="124" fillId="0" borderId="148" xfId="0" applyFont="1" applyFill="1" applyBorder="1" applyAlignment="1">
      <alignment horizontal="center" vertical="center"/>
    </xf>
    <xf numFmtId="0" fontId="118" fillId="0" borderId="147" xfId="0" applyFont="1" applyFill="1" applyBorder="1" applyAlignment="1">
      <alignment horizontal="center" vertical="center"/>
    </xf>
    <xf numFmtId="0" fontId="118" fillId="0" borderId="152" xfId="0" applyFont="1" applyFill="1" applyBorder="1" applyAlignment="1">
      <alignment horizontal="center" vertical="center"/>
    </xf>
    <xf numFmtId="0" fontId="118" fillId="0" borderId="53" xfId="0" applyFont="1" applyFill="1" applyBorder="1" applyAlignment="1">
      <alignment horizontal="center" vertical="center"/>
    </xf>
    <xf numFmtId="0" fontId="118" fillId="0" borderId="11" xfId="0" applyFont="1" applyFill="1" applyBorder="1" applyAlignment="1">
      <alignment horizontal="center" vertical="center"/>
    </xf>
    <xf numFmtId="0" fontId="119" fillId="0" borderId="148" xfId="0" applyFont="1" applyFill="1" applyBorder="1" applyAlignment="1">
      <alignment horizontal="center" vertical="center" wrapText="1"/>
    </xf>
    <xf numFmtId="0" fontId="119" fillId="0" borderId="147" xfId="0" applyFont="1" applyFill="1" applyBorder="1" applyAlignment="1">
      <alignment horizontal="center" vertical="center" wrapText="1"/>
    </xf>
    <xf numFmtId="0" fontId="119" fillId="0" borderId="152" xfId="0" applyFont="1" applyFill="1" applyBorder="1" applyAlignment="1">
      <alignment horizontal="center" vertical="center" wrapText="1"/>
    </xf>
    <xf numFmtId="0" fontId="119" fillId="0" borderId="129"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6" fillId="0" borderId="151" xfId="0" applyFont="1" applyFill="1" applyBorder="1" applyAlignment="1">
      <alignment horizontal="center" vertical="center" wrapText="1"/>
    </xf>
    <xf numFmtId="0" fontId="116" fillId="0" borderId="153" xfId="0" applyFont="1" applyFill="1" applyBorder="1" applyAlignment="1">
      <alignment horizontal="center" vertical="center" wrapText="1"/>
    </xf>
    <xf numFmtId="0" fontId="119" fillId="0" borderId="131"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31" xfId="0" applyFont="1" applyFill="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152" xfId="0" applyFont="1" applyFill="1" applyBorder="1" applyAlignment="1">
      <alignment horizontal="center" vertical="center" wrapText="1"/>
    </xf>
    <xf numFmtId="0" fontId="116" fillId="0" borderId="11" xfId="0" applyFont="1" applyBorder="1" applyAlignment="1">
      <alignment horizontal="center" vertical="center" wrapText="1"/>
    </xf>
    <xf numFmtId="0" fontId="116" fillId="0" borderId="157" xfId="0" applyFont="1" applyBorder="1" applyAlignment="1">
      <alignment horizontal="center" vertical="center" wrapText="1"/>
    </xf>
    <xf numFmtId="0" fontId="116" fillId="0" borderId="54" xfId="0" applyFont="1" applyFill="1" applyBorder="1" applyAlignment="1">
      <alignment horizontal="center" vertical="center" wrapText="1"/>
    </xf>
    <xf numFmtId="0" fontId="116" fillId="0" borderId="55"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9" fillId="0" borderId="54" xfId="0" applyNumberFormat="1" applyFont="1" applyFill="1" applyBorder="1" applyAlignment="1">
      <alignment horizontal="left" vertical="top" wrapText="1"/>
    </xf>
    <xf numFmtId="0" fontId="119" fillId="0" borderId="106" xfId="0" applyNumberFormat="1" applyFont="1" applyFill="1" applyBorder="1" applyAlignment="1">
      <alignment horizontal="left" vertical="top" wrapText="1"/>
    </xf>
    <xf numFmtId="0" fontId="119" fillId="0" borderId="63" xfId="0" applyNumberFormat="1" applyFont="1" applyFill="1" applyBorder="1" applyAlignment="1">
      <alignment horizontal="left" vertical="top" wrapText="1"/>
    </xf>
    <xf numFmtId="0" fontId="119" fillId="0" borderId="92" xfId="0" applyNumberFormat="1" applyFont="1" applyFill="1" applyBorder="1" applyAlignment="1">
      <alignment horizontal="left" vertical="top" wrapText="1"/>
    </xf>
    <xf numFmtId="0" fontId="119" fillId="0" borderId="120" xfId="0" applyNumberFormat="1" applyFont="1" applyFill="1" applyBorder="1" applyAlignment="1">
      <alignment horizontal="left" vertical="top" wrapText="1"/>
    </xf>
    <xf numFmtId="0" fontId="119" fillId="0" borderId="159" xfId="0" applyNumberFormat="1" applyFont="1" applyFill="1" applyBorder="1" applyAlignment="1">
      <alignment horizontal="left" vertical="top" wrapText="1"/>
    </xf>
    <xf numFmtId="0" fontId="116" fillId="0" borderId="149" xfId="0" applyFont="1" applyFill="1" applyBorder="1" applyAlignment="1">
      <alignment horizontal="center" vertical="center" wrapText="1"/>
    </xf>
    <xf numFmtId="0" fontId="119" fillId="0" borderId="160" xfId="0" applyFont="1" applyFill="1" applyBorder="1" applyAlignment="1">
      <alignment horizontal="center" vertical="center" wrapText="1"/>
    </xf>
    <xf numFmtId="0" fontId="119" fillId="0" borderId="69" xfId="0" applyFont="1" applyFill="1" applyBorder="1" applyAlignment="1">
      <alignment horizontal="center" vertical="center" wrapText="1"/>
    </xf>
    <xf numFmtId="0" fontId="116" fillId="0" borderId="147" xfId="0" applyFont="1" applyBorder="1" applyAlignment="1">
      <alignment horizontal="center" vertical="top" wrapText="1"/>
    </xf>
    <xf numFmtId="0" fontId="116" fillId="0" borderId="146" xfId="0" applyFont="1" applyBorder="1" applyAlignment="1">
      <alignment horizontal="center" vertical="top" wrapText="1"/>
    </xf>
    <xf numFmtId="0" fontId="116" fillId="0" borderId="147" xfId="0" applyFont="1" applyFill="1" applyBorder="1" applyAlignment="1">
      <alignment horizontal="center" vertical="top" wrapText="1"/>
    </xf>
    <xf numFmtId="0" fontId="116" fillId="0" borderId="153" xfId="0" applyFont="1" applyFill="1" applyBorder="1" applyAlignment="1">
      <alignment horizontal="center" vertical="top" wrapText="1"/>
    </xf>
    <xf numFmtId="0" fontId="116" fillId="0" borderId="150" xfId="0" applyFont="1" applyFill="1" applyBorder="1" applyAlignment="1">
      <alignment horizontal="center" vertical="top" wrapText="1"/>
    </xf>
    <xf numFmtId="0" fontId="105" fillId="0" borderId="132" xfId="0" applyNumberFormat="1" applyFont="1" applyFill="1" applyBorder="1" applyAlignment="1">
      <alignment horizontal="left" vertical="top" wrapText="1"/>
    </xf>
    <xf numFmtId="0" fontId="105" fillId="0" borderId="133" xfId="0" applyNumberFormat="1" applyFont="1" applyFill="1" applyBorder="1" applyAlignment="1">
      <alignment horizontal="left" vertical="top" wrapText="1"/>
    </xf>
    <xf numFmtId="0" fontId="122" fillId="0" borderId="148" xfId="0" applyFont="1" applyBorder="1" applyAlignment="1">
      <alignment horizontal="center" vertical="center"/>
    </xf>
    <xf numFmtId="0" fontId="121" fillId="0" borderId="148" xfId="0" applyFont="1" applyBorder="1" applyAlignment="1">
      <alignment horizontal="center" vertical="center" wrapText="1"/>
    </xf>
    <xf numFmtId="0" fontId="121" fillId="0" borderId="149" xfId="0" applyFont="1" applyBorder="1" applyAlignment="1">
      <alignment horizontal="center" vertical="center" wrapText="1"/>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5" fillId="0" borderId="72" xfId="0" applyFont="1" applyFill="1" applyBorder="1" applyAlignment="1">
      <alignment horizontal="center" vertical="center"/>
    </xf>
    <xf numFmtId="0" fontId="106" fillId="0" borderId="99" xfId="0" applyFont="1" applyFill="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0" borderId="100" xfId="0" applyFont="1" applyFill="1" applyBorder="1" applyAlignment="1">
      <alignment horizontal="left" vertical="center" wrapText="1"/>
    </xf>
    <xf numFmtId="0" fontId="106" fillId="0" borderId="98" xfId="0" applyFont="1" applyFill="1" applyBorder="1" applyAlignment="1">
      <alignment horizontal="left" vertical="center" wrapText="1"/>
    </xf>
    <xf numFmtId="0" fontId="155" fillId="3" borderId="100" xfId="0" applyFont="1" applyFill="1" applyBorder="1" applyAlignment="1">
      <alignment vertical="center" wrapText="1"/>
    </xf>
    <xf numFmtId="0" fontId="155" fillId="3" borderId="98" xfId="0" applyFont="1" applyFill="1" applyBorder="1" applyAlignment="1">
      <alignment vertical="center" wrapText="1"/>
    </xf>
    <xf numFmtId="0" fontId="106" fillId="3" borderId="100" xfId="0" applyFont="1" applyFill="1" applyBorder="1" applyAlignment="1">
      <alignment vertical="center" wrapText="1"/>
    </xf>
    <xf numFmtId="0" fontId="106" fillId="3" borderId="98" xfId="0" applyFont="1" applyFill="1" applyBorder="1" applyAlignment="1">
      <alignment vertical="center" wrapText="1"/>
    </xf>
    <xf numFmtId="0" fontId="106" fillId="0" borderId="100" xfId="0" applyFont="1" applyFill="1" applyBorder="1" applyAlignment="1">
      <alignment horizontal="left"/>
    </xf>
    <xf numFmtId="0" fontId="106" fillId="0" borderId="98" xfId="0" applyFont="1" applyFill="1" applyBorder="1" applyAlignment="1">
      <alignment horizontal="left"/>
    </xf>
    <xf numFmtId="0" fontId="106" fillId="0" borderId="100" xfId="0" applyFont="1" applyFill="1" applyBorder="1" applyAlignment="1">
      <alignment vertical="center" wrapText="1"/>
    </xf>
    <xf numFmtId="0" fontId="106" fillId="0" borderId="98" xfId="0" applyFont="1" applyFill="1" applyBorder="1" applyAlignment="1">
      <alignment vertical="center" wrapText="1"/>
    </xf>
    <xf numFmtId="0" fontId="106" fillId="0" borderId="141" xfId="0" applyFont="1" applyFill="1" applyBorder="1" applyAlignment="1">
      <alignment horizontal="left" vertical="center" wrapText="1"/>
    </xf>
    <xf numFmtId="0" fontId="106" fillId="0" borderId="142" xfId="0" applyFont="1" applyFill="1" applyBorder="1" applyAlignment="1">
      <alignment horizontal="left" vertical="center" wrapText="1"/>
    </xf>
    <xf numFmtId="0" fontId="106" fillId="0" borderId="143"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Fill="1" applyBorder="1" applyAlignment="1">
      <alignment horizontal="left" vertical="center" wrapText="1"/>
    </xf>
    <xf numFmtId="0" fontId="106" fillId="0" borderId="81" xfId="0" applyFont="1" applyFill="1" applyBorder="1" applyAlignment="1">
      <alignment horizontal="left" vertical="center" wrapText="1"/>
    </xf>
    <xf numFmtId="0" fontId="106" fillId="0" borderId="53" xfId="0" applyFont="1" applyFill="1" applyBorder="1" applyAlignment="1">
      <alignment vertical="center" wrapText="1"/>
    </xf>
    <xf numFmtId="0" fontId="106" fillId="0" borderId="11" xfId="0" applyFont="1" applyFill="1" applyBorder="1" applyAlignment="1">
      <alignment vertical="center" wrapText="1"/>
    </xf>
    <xf numFmtId="0" fontId="106" fillId="0" borderId="77" xfId="0" applyFont="1" applyFill="1" applyBorder="1" applyAlignment="1">
      <alignment horizontal="left" vertical="center" wrapText="1"/>
    </xf>
    <xf numFmtId="0" fontId="106" fillId="0" borderId="78" xfId="0" applyFont="1" applyFill="1" applyBorder="1" applyAlignment="1">
      <alignment horizontal="left" vertical="center" wrapText="1"/>
    </xf>
    <xf numFmtId="0" fontId="155" fillId="3" borderId="100" xfId="0" applyFont="1" applyFill="1" applyBorder="1" applyAlignment="1">
      <alignment horizontal="left" vertical="center" wrapText="1"/>
    </xf>
    <xf numFmtId="0" fontId="155" fillId="3" borderId="98" xfId="0" applyFont="1" applyFill="1" applyBorder="1" applyAlignment="1">
      <alignment horizontal="left" vertical="center" wrapText="1"/>
    </xf>
    <xf numFmtId="0" fontId="106" fillId="3" borderId="100"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0" borderId="151" xfId="0" applyFont="1" applyFill="1" applyBorder="1" applyAlignment="1">
      <alignment horizontal="left" vertical="center" wrapText="1"/>
    </xf>
    <xf numFmtId="0" fontId="106" fillId="0" borderId="150" xfId="0" applyFont="1" applyFill="1" applyBorder="1" applyAlignment="1">
      <alignment horizontal="left" vertical="center" wrapText="1"/>
    </xf>
    <xf numFmtId="0" fontId="105" fillId="75" borderId="82" xfId="0" applyFont="1" applyFill="1" applyBorder="1" applyAlignment="1">
      <alignment horizontal="center" vertical="center" wrapText="1"/>
    </xf>
    <xf numFmtId="0" fontId="105" fillId="75" borderId="0" xfId="0" applyFont="1" applyFill="1" applyBorder="1" applyAlignment="1">
      <alignment horizontal="center" vertical="center" wrapText="1"/>
    </xf>
    <xf numFmtId="0" fontId="105" fillId="75" borderId="83" xfId="0" applyFont="1" applyFill="1" applyBorder="1" applyAlignment="1">
      <alignment horizontal="center"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5" fillId="75" borderId="148" xfId="0" applyFont="1" applyFill="1" applyBorder="1" applyAlignment="1">
      <alignment horizontal="center" vertical="center" wrapText="1"/>
    </xf>
    <xf numFmtId="0" fontId="105" fillId="0" borderId="148" xfId="0" applyFont="1" applyFill="1" applyBorder="1" applyAlignment="1">
      <alignment horizontal="center" vertical="center"/>
    </xf>
    <xf numFmtId="0" fontId="106" fillId="0" borderId="151" xfId="13" applyFont="1" applyFill="1" applyBorder="1" applyAlignment="1" applyProtection="1">
      <alignment horizontal="left" vertical="top" wrapText="1"/>
      <protection locked="0"/>
    </xf>
    <xf numFmtId="0" fontId="106" fillId="0" borderId="150" xfId="13" applyFont="1" applyFill="1" applyBorder="1" applyAlignment="1" applyProtection="1">
      <alignment horizontal="left" vertical="top" wrapText="1"/>
      <protection locked="0"/>
    </xf>
    <xf numFmtId="0" fontId="106" fillId="3" borderId="151" xfId="13" applyFont="1" applyFill="1" applyBorder="1" applyAlignment="1" applyProtection="1">
      <alignment horizontal="left" vertical="top" wrapText="1"/>
      <protection locked="0"/>
    </xf>
    <xf numFmtId="0" fontId="106" fillId="3" borderId="150" xfId="13" applyFont="1" applyFill="1" applyBorder="1" applyAlignment="1" applyProtection="1">
      <alignment horizontal="left" vertical="top" wrapText="1"/>
      <protection locked="0"/>
    </xf>
    <xf numFmtId="0" fontId="105" fillId="0" borderId="85" xfId="0" applyFont="1" applyFill="1" applyBorder="1" applyAlignment="1">
      <alignment horizontal="center" vertical="center"/>
    </xf>
    <xf numFmtId="49" fontId="106" fillId="0" borderId="0" xfId="0" applyNumberFormat="1" applyFont="1" applyFill="1" applyBorder="1" applyAlignment="1">
      <alignment horizontal="center" vertical="center"/>
    </xf>
    <xf numFmtId="0" fontId="105" fillId="75" borderId="151" xfId="0" applyFont="1" applyFill="1" applyBorder="1" applyAlignment="1">
      <alignment horizontal="center" vertical="center" wrapText="1"/>
    </xf>
    <xf numFmtId="0" fontId="105" fillId="75" borderId="150" xfId="0" applyFont="1" applyFill="1" applyBorder="1" applyAlignment="1">
      <alignment horizontal="center" vertical="center" wrapText="1"/>
    </xf>
    <xf numFmtId="0" fontId="106" fillId="0" borderId="151" xfId="0" applyNumberFormat="1" applyFont="1" applyFill="1" applyBorder="1" applyAlignment="1">
      <alignment horizontal="left" vertical="center" wrapText="1"/>
    </xf>
    <xf numFmtId="0" fontId="106" fillId="0" borderId="150" xfId="0" applyNumberFormat="1" applyFont="1" applyFill="1" applyBorder="1" applyAlignment="1">
      <alignment horizontal="left" vertical="center" wrapText="1"/>
    </xf>
    <xf numFmtId="0" fontId="106" fillId="0" borderId="148" xfId="0" applyFont="1" applyFill="1" applyBorder="1" applyAlignment="1">
      <alignment horizontal="left" vertical="top" wrapText="1"/>
    </xf>
    <xf numFmtId="0" fontId="106" fillId="0" borderId="151" xfId="0" applyFont="1" applyFill="1" applyBorder="1" applyAlignment="1">
      <alignment horizontal="left" vertical="top" wrapText="1"/>
    </xf>
    <xf numFmtId="0" fontId="106" fillId="0" borderId="148" xfId="0" applyFont="1" applyFill="1" applyBorder="1" applyAlignment="1">
      <alignment horizontal="left" vertical="center" wrapText="1"/>
    </xf>
    <xf numFmtId="0" fontId="106" fillId="0" borderId="148" xfId="0" applyNumberFormat="1" applyFont="1" applyFill="1" applyBorder="1" applyAlignment="1">
      <alignment horizontal="left" vertical="top" wrapText="1"/>
    </xf>
    <xf numFmtId="0" fontId="106" fillId="0" borderId="148" xfId="0" applyFont="1" applyBorder="1" applyAlignment="1">
      <alignment horizontal="center"/>
    </xf>
    <xf numFmtId="0" fontId="155" fillId="0" borderId="151" xfId="13" applyFont="1" applyFill="1" applyBorder="1" applyAlignment="1" applyProtection="1">
      <alignment horizontal="left" vertical="top" wrapText="1"/>
      <protection locked="0"/>
    </xf>
    <xf numFmtId="0" fontId="155" fillId="0" borderId="150" xfId="13" applyFont="1" applyFill="1" applyBorder="1" applyAlignment="1" applyProtection="1">
      <alignment horizontal="left" vertical="top" wrapText="1"/>
      <protection locked="0"/>
    </xf>
    <xf numFmtId="0" fontId="106" fillId="0" borderId="151" xfId="0" applyNumberFormat="1" applyFont="1" applyFill="1" applyBorder="1" applyAlignment="1">
      <alignment horizontal="left" vertical="top" wrapText="1"/>
    </xf>
    <xf numFmtId="0" fontId="106" fillId="0" borderId="150" xfId="0" applyNumberFormat="1" applyFont="1" applyFill="1" applyBorder="1" applyAlignment="1">
      <alignment horizontal="left" vertical="top" wrapText="1"/>
    </xf>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G1_I-BBB-QQ-YYYYMMDD-From2025-Q1%20&#4315;&#4312;&#4313;&#4320;&#4317;&#4305;&#4304;&#4316;&#4313;&#4308;&#4305;&#4312;%20-%20&#4313;&#4309;&#4304;&#4320;&#4322;&#4304;&#4314;&#4323;&#4320;&#4312;%20&#4318;&#4312;&#4314;&#4304;&#4320;%203%20(&#4325;&#4304;&#4320;&#4311;&#4323;&#4314;&#4308;&#4316;&#4317;&#4309;&#4304;&#4316;&#43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py%20of%20PG1_I-BBB-QQ-YYYYMMDD-From2025-Q1%20&#4315;&#4312;&#4313;&#4320;&#4317;&#4305;&#4304;&#4316;&#4313;&#4308;&#4305;&#4312;%20-%20&#4313;&#4309;&#4304;&#4320;&#4322;&#4304;&#4314;&#4323;&#4320;&#4312;%20&#4318;&#4312;&#4314;&#4304;&#4320;%203%20(&#4325;&#4304;&#4320;&#4311;&#4323;&#4314;&#4308;&#4316;&#4317;&#4309;&#4304;&#4316;&#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row r="9">
          <cell r="C9"/>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4">
          <cell r="E34" t="b">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A29" sqref="A29"/>
    </sheetView>
  </sheetViews>
  <sheetFormatPr defaultRowHeight="14.4"/>
  <cols>
    <col min="1" max="1" width="10.21875" style="2" customWidth="1"/>
    <col min="2" max="2" width="153" bestFit="1" customWidth="1"/>
    <col min="3" max="3" width="39.44140625" customWidth="1"/>
    <col min="7" max="7" width="25" customWidth="1"/>
  </cols>
  <sheetData>
    <row r="1" spans="1:3">
      <c r="A1" s="9"/>
      <c r="B1" s="108" t="s">
        <v>150</v>
      </c>
      <c r="C1" s="54"/>
    </row>
    <row r="2" spans="1:3" s="105" customFormat="1">
      <c r="A2" s="149">
        <v>1</v>
      </c>
      <c r="B2" s="106" t="s">
        <v>151</v>
      </c>
      <c r="C2" s="103"/>
    </row>
    <row r="3" spans="1:3" s="105" customFormat="1">
      <c r="A3" s="149">
        <v>2</v>
      </c>
      <c r="B3" s="107" t="s">
        <v>152</v>
      </c>
      <c r="C3" s="103"/>
    </row>
    <row r="4" spans="1:3" s="105" customFormat="1">
      <c r="A4" s="149">
        <v>3</v>
      </c>
      <c r="B4" s="107" t="s">
        <v>153</v>
      </c>
      <c r="C4" s="103"/>
    </row>
    <row r="5" spans="1:3" s="105" customFormat="1">
      <c r="A5" s="150">
        <v>4</v>
      </c>
      <c r="B5" s="110" t="s">
        <v>154</v>
      </c>
      <c r="C5" s="103"/>
    </row>
    <row r="6" spans="1:3" s="109" customFormat="1" ht="65.25" customHeight="1">
      <c r="A6" s="768" t="s">
        <v>311</v>
      </c>
      <c r="B6" s="769"/>
      <c r="C6" s="769"/>
    </row>
    <row r="7" spans="1:3">
      <c r="A7" s="277" t="s">
        <v>242</v>
      </c>
      <c r="B7" s="278" t="s">
        <v>155</v>
      </c>
    </row>
    <row r="8" spans="1:3">
      <c r="A8" s="279">
        <v>1</v>
      </c>
      <c r="B8" s="275" t="s">
        <v>129</v>
      </c>
    </row>
    <row r="9" spans="1:3">
      <c r="A9" s="279">
        <v>2</v>
      </c>
      <c r="B9" s="275" t="s">
        <v>156</v>
      </c>
    </row>
    <row r="10" spans="1:3">
      <c r="A10" s="279">
        <v>3</v>
      </c>
      <c r="B10" s="275" t="s">
        <v>157</v>
      </c>
    </row>
    <row r="11" spans="1:3">
      <c r="A11" s="279">
        <v>4</v>
      </c>
      <c r="B11" s="275" t="s">
        <v>158</v>
      </c>
      <c r="C11" s="104"/>
    </row>
    <row r="12" spans="1:3">
      <c r="A12" s="279">
        <v>5</v>
      </c>
      <c r="B12" s="275" t="s">
        <v>97</v>
      </c>
    </row>
    <row r="13" spans="1:3">
      <c r="A13" s="279">
        <v>6</v>
      </c>
      <c r="B13" s="280" t="s">
        <v>81</v>
      </c>
    </row>
    <row r="14" spans="1:3">
      <c r="A14" s="279">
        <v>7</v>
      </c>
      <c r="B14" s="275" t="s">
        <v>159</v>
      </c>
    </row>
    <row r="15" spans="1:3">
      <c r="A15" s="279">
        <v>8</v>
      </c>
      <c r="B15" s="275" t="s">
        <v>162</v>
      </c>
    </row>
    <row r="16" spans="1:3">
      <c r="A16" s="279">
        <v>9</v>
      </c>
      <c r="B16" s="275" t="s">
        <v>75</v>
      </c>
    </row>
    <row r="17" spans="1:2">
      <c r="A17" s="281" t="s">
        <v>368</v>
      </c>
      <c r="B17" s="275" t="s">
        <v>348</v>
      </c>
    </row>
    <row r="18" spans="1:2" s="3" customFormat="1">
      <c r="A18" s="283">
        <v>9.1999999999999993</v>
      </c>
      <c r="B18" s="717" t="s">
        <v>948</v>
      </c>
    </row>
    <row r="19" spans="1:2" s="3" customFormat="1">
      <c r="A19" s="283">
        <v>9.3000000000000007</v>
      </c>
      <c r="B19" s="717" t="s">
        <v>949</v>
      </c>
    </row>
    <row r="20" spans="1:2">
      <c r="A20" s="279">
        <v>10</v>
      </c>
      <c r="B20" s="275" t="s">
        <v>163</v>
      </c>
    </row>
    <row r="21" spans="1:2">
      <c r="A21" s="279">
        <v>11</v>
      </c>
      <c r="B21" s="280" t="s">
        <v>146</v>
      </c>
    </row>
    <row r="22" spans="1:2">
      <c r="A22" s="279">
        <v>12</v>
      </c>
      <c r="B22" s="280" t="s">
        <v>143</v>
      </c>
    </row>
    <row r="23" spans="1:2">
      <c r="A23" s="279">
        <v>13</v>
      </c>
      <c r="B23" s="282" t="s">
        <v>287</v>
      </c>
    </row>
    <row r="24" spans="1:2">
      <c r="A24" s="279">
        <v>14</v>
      </c>
      <c r="B24" s="275" t="s">
        <v>341</v>
      </c>
    </row>
    <row r="25" spans="1:2">
      <c r="A25" s="283">
        <v>15</v>
      </c>
      <c r="B25" s="275" t="s">
        <v>74</v>
      </c>
    </row>
    <row r="26" spans="1:2">
      <c r="A26" s="283">
        <v>15.1</v>
      </c>
      <c r="B26" s="275" t="s">
        <v>377</v>
      </c>
    </row>
    <row r="27" spans="1:2">
      <c r="A27" s="716">
        <v>15.2</v>
      </c>
      <c r="B27" s="717" t="s">
        <v>972</v>
      </c>
    </row>
    <row r="28" spans="1:2">
      <c r="A28" s="283">
        <v>16</v>
      </c>
      <c r="B28" s="275" t="s">
        <v>424</v>
      </c>
    </row>
    <row r="29" spans="1:2">
      <c r="A29" s="283">
        <v>17</v>
      </c>
      <c r="B29" s="275" t="s">
        <v>648</v>
      </c>
    </row>
    <row r="30" spans="1:2">
      <c r="A30" s="283">
        <v>18</v>
      </c>
      <c r="B30" s="275" t="s">
        <v>908</v>
      </c>
    </row>
    <row r="31" spans="1:2">
      <c r="A31" s="283">
        <v>19</v>
      </c>
      <c r="B31" s="275" t="s">
        <v>909</v>
      </c>
    </row>
    <row r="32" spans="1:2">
      <c r="A32" s="283">
        <v>20</v>
      </c>
      <c r="B32" s="275" t="s">
        <v>910</v>
      </c>
    </row>
    <row r="33" spans="1:2">
      <c r="A33" s="283">
        <v>21</v>
      </c>
      <c r="B33" s="275" t="s">
        <v>517</v>
      </c>
    </row>
    <row r="34" spans="1:2">
      <c r="A34" s="283">
        <v>22</v>
      </c>
      <c r="B34" s="275" t="s">
        <v>911</v>
      </c>
    </row>
    <row r="35" spans="1:2" ht="26.4">
      <c r="A35" s="283">
        <v>23</v>
      </c>
      <c r="B35" s="671" t="s">
        <v>907</v>
      </c>
    </row>
    <row r="36" spans="1:2">
      <c r="A36" s="283">
        <v>24</v>
      </c>
      <c r="B36" s="275" t="s">
        <v>912</v>
      </c>
    </row>
    <row r="37" spans="1:2">
      <c r="A37" s="283">
        <v>25</v>
      </c>
      <c r="B37" s="275" t="s">
        <v>913</v>
      </c>
    </row>
    <row r="38" spans="1:2">
      <c r="A38" s="279">
        <v>26</v>
      </c>
      <c r="B38" s="275" t="s">
        <v>693</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36" activePane="bottomRight" state="frozen"/>
      <selection pane="topRight" activeCell="B1" sqref="B1"/>
      <selection pane="bottomLeft" activeCell="A5" sqref="A5"/>
      <selection pane="bottomRight" activeCell="F58" sqref="F58"/>
    </sheetView>
  </sheetViews>
  <sheetFormatPr defaultRowHeight="14.4"/>
  <cols>
    <col min="1" max="1" width="9.5546875" style="5" bestFit="1" customWidth="1"/>
    <col min="2" max="2" width="132.44140625" style="2" customWidth="1"/>
    <col min="3" max="3" width="18.44140625" style="2" customWidth="1"/>
  </cols>
  <sheetData>
    <row r="1" spans="1:6">
      <c r="A1" s="17" t="s">
        <v>98</v>
      </c>
      <c r="B1" s="16">
        <f>Info!C2</f>
        <v>0</v>
      </c>
      <c r="D1" s="2"/>
      <c r="E1" s="2"/>
      <c r="F1" s="2"/>
    </row>
    <row r="2" spans="1:6" s="21" customFormat="1" ht="15.75" customHeight="1">
      <c r="A2" s="21" t="s">
        <v>99</v>
      </c>
      <c r="B2" s="338">
        <f>'1. key ratios'!B2</f>
        <v>45747</v>
      </c>
    </row>
    <row r="3" spans="1:6" s="21" customFormat="1" ht="15.75" customHeight="1"/>
    <row r="4" spans="1:6" ht="15" thickBot="1">
      <c r="A4" s="5" t="s">
        <v>248</v>
      </c>
      <c r="B4" s="29" t="s">
        <v>75</v>
      </c>
    </row>
    <row r="5" spans="1:6">
      <c r="A5" s="75" t="s">
        <v>26</v>
      </c>
      <c r="B5" s="76"/>
      <c r="C5" s="77" t="s">
        <v>27</v>
      </c>
    </row>
    <row r="6" spans="1:6">
      <c r="A6" s="78">
        <v>1</v>
      </c>
      <c r="B6" s="50" t="s">
        <v>28</v>
      </c>
      <c r="C6" s="161">
        <f>SUM(C7:C11)</f>
        <v>0</v>
      </c>
    </row>
    <row r="7" spans="1:6">
      <c r="A7" s="78">
        <v>2</v>
      </c>
      <c r="B7" s="47" t="s">
        <v>29</v>
      </c>
      <c r="C7" s="162"/>
    </row>
    <row r="8" spans="1:6">
      <c r="A8" s="78">
        <v>3</v>
      </c>
      <c r="B8" s="41" t="s">
        <v>30</v>
      </c>
      <c r="C8" s="162"/>
    </row>
    <row r="9" spans="1:6">
      <c r="A9" s="78">
        <v>4</v>
      </c>
      <c r="B9" s="41" t="s">
        <v>31</v>
      </c>
      <c r="C9" s="162"/>
    </row>
    <row r="10" spans="1:6">
      <c r="A10" s="78">
        <v>5</v>
      </c>
      <c r="B10" s="41" t="s">
        <v>32</v>
      </c>
      <c r="C10" s="162"/>
    </row>
    <row r="11" spans="1:6">
      <c r="A11" s="78">
        <v>6</v>
      </c>
      <c r="B11" s="48" t="s">
        <v>33</v>
      </c>
      <c r="C11" s="162"/>
    </row>
    <row r="12" spans="1:6" s="4" customFormat="1">
      <c r="A12" s="78">
        <v>7</v>
      </c>
      <c r="B12" s="50" t="s">
        <v>34</v>
      </c>
      <c r="C12" s="163">
        <f>SUM(C13:C28)</f>
        <v>0</v>
      </c>
    </row>
    <row r="13" spans="1:6" s="4" customFormat="1">
      <c r="A13" s="78">
        <v>8</v>
      </c>
      <c r="B13" s="49" t="s">
        <v>35</v>
      </c>
      <c r="C13" s="164"/>
    </row>
    <row r="14" spans="1:6" s="4" customFormat="1" ht="27.6">
      <c r="A14" s="78">
        <v>9</v>
      </c>
      <c r="B14" s="42" t="s">
        <v>36</v>
      </c>
      <c r="C14" s="164"/>
    </row>
    <row r="15" spans="1:6" s="4" customFormat="1">
      <c r="A15" s="78">
        <v>10</v>
      </c>
      <c r="B15" s="43" t="s">
        <v>37</v>
      </c>
      <c r="C15" s="164"/>
    </row>
    <row r="16" spans="1:6" s="4" customFormat="1">
      <c r="A16" s="78">
        <v>11</v>
      </c>
      <c r="B16" s="44" t="s">
        <v>38</v>
      </c>
      <c r="C16" s="164"/>
    </row>
    <row r="17" spans="1:3" s="4" customFormat="1">
      <c r="A17" s="78">
        <v>12</v>
      </c>
      <c r="B17" s="43" t="s">
        <v>39</v>
      </c>
      <c r="C17" s="164"/>
    </row>
    <row r="18" spans="1:3" s="4" customFormat="1">
      <c r="A18" s="78">
        <v>13</v>
      </c>
      <c r="B18" s="43" t="s">
        <v>40</v>
      </c>
      <c r="C18" s="164"/>
    </row>
    <row r="19" spans="1:3" s="4" customFormat="1">
      <c r="A19" s="78">
        <v>14</v>
      </c>
      <c r="B19" s="43" t="s">
        <v>41</v>
      </c>
      <c r="C19" s="164"/>
    </row>
    <row r="20" spans="1:3" s="4" customFormat="1" ht="27.6">
      <c r="A20" s="78">
        <v>15</v>
      </c>
      <c r="B20" s="43" t="s">
        <v>42</v>
      </c>
      <c r="C20" s="164"/>
    </row>
    <row r="21" spans="1:3" s="4" customFormat="1" ht="27.6">
      <c r="A21" s="78">
        <v>16</v>
      </c>
      <c r="B21" s="42" t="s">
        <v>43</v>
      </c>
      <c r="C21" s="164"/>
    </row>
    <row r="22" spans="1:3" s="4" customFormat="1">
      <c r="A22" s="78">
        <v>17</v>
      </c>
      <c r="B22" s="79" t="s">
        <v>44</v>
      </c>
      <c r="C22" s="164"/>
    </row>
    <row r="23" spans="1:3" s="4" customFormat="1">
      <c r="A23" s="78">
        <v>18</v>
      </c>
      <c r="B23" s="707" t="s">
        <v>696</v>
      </c>
      <c r="C23" s="409"/>
    </row>
    <row r="24" spans="1:3" s="4" customFormat="1" ht="27.6">
      <c r="A24" s="78">
        <v>19</v>
      </c>
      <c r="B24" s="42" t="s">
        <v>45</v>
      </c>
      <c r="C24" s="164"/>
    </row>
    <row r="25" spans="1:3" s="4" customFormat="1" ht="27.6">
      <c r="A25" s="78">
        <v>20</v>
      </c>
      <c r="B25" s="42" t="s">
        <v>46</v>
      </c>
      <c r="C25" s="164"/>
    </row>
    <row r="26" spans="1:3" s="4" customFormat="1" ht="27.6">
      <c r="A26" s="78">
        <v>21</v>
      </c>
      <c r="B26" s="45" t="s">
        <v>47</v>
      </c>
      <c r="C26" s="164"/>
    </row>
    <row r="27" spans="1:3" s="4" customFormat="1">
      <c r="A27" s="78">
        <v>22</v>
      </c>
      <c r="B27" s="45" t="s">
        <v>48</v>
      </c>
      <c r="C27" s="164"/>
    </row>
    <row r="28" spans="1:3" s="4" customFormat="1" ht="27.6">
      <c r="A28" s="78">
        <v>23</v>
      </c>
      <c r="B28" s="45" t="s">
        <v>49</v>
      </c>
      <c r="C28" s="164"/>
    </row>
    <row r="29" spans="1:3" s="4" customFormat="1">
      <c r="A29" s="78">
        <v>24</v>
      </c>
      <c r="B29" s="51" t="s">
        <v>23</v>
      </c>
      <c r="C29" s="163">
        <f>C6-C12</f>
        <v>0</v>
      </c>
    </row>
    <row r="30" spans="1:3" s="4" customFormat="1">
      <c r="A30" s="80"/>
      <c r="B30" s="46"/>
      <c r="C30" s="164"/>
    </row>
    <row r="31" spans="1:3" s="4" customFormat="1">
      <c r="A31" s="80">
        <v>25</v>
      </c>
      <c r="B31" s="51" t="s">
        <v>50</v>
      </c>
      <c r="C31" s="163">
        <f>C32+C35</f>
        <v>0</v>
      </c>
    </row>
    <row r="32" spans="1:3" s="4" customFormat="1">
      <c r="A32" s="80">
        <v>26</v>
      </c>
      <c r="B32" s="41" t="s">
        <v>51</v>
      </c>
      <c r="C32" s="165">
        <f>C33+C34</f>
        <v>0</v>
      </c>
    </row>
    <row r="33" spans="1:3" s="4" customFormat="1">
      <c r="A33" s="80">
        <v>27</v>
      </c>
      <c r="B33" s="101" t="s">
        <v>52</v>
      </c>
      <c r="C33" s="164"/>
    </row>
    <row r="34" spans="1:3" s="4" customFormat="1">
      <c r="A34" s="80">
        <v>28</v>
      </c>
      <c r="B34" s="101" t="s">
        <v>53</v>
      </c>
      <c r="C34" s="164"/>
    </row>
    <row r="35" spans="1:3" s="4" customFormat="1">
      <c r="A35" s="80">
        <v>29</v>
      </c>
      <c r="B35" s="41" t="s">
        <v>54</v>
      </c>
      <c r="C35" s="164"/>
    </row>
    <row r="36" spans="1:3" s="4" customFormat="1">
      <c r="A36" s="80">
        <v>30</v>
      </c>
      <c r="B36" s="51" t="s">
        <v>55</v>
      </c>
      <c r="C36" s="163">
        <f>SUM(C37:C41)</f>
        <v>0</v>
      </c>
    </row>
    <row r="37" spans="1:3" s="4" customFormat="1">
      <c r="A37" s="80">
        <v>31</v>
      </c>
      <c r="B37" s="42" t="s">
        <v>56</v>
      </c>
      <c r="C37" s="164"/>
    </row>
    <row r="38" spans="1:3" s="4" customFormat="1">
      <c r="A38" s="80">
        <v>32</v>
      </c>
      <c r="B38" s="43" t="s">
        <v>57</v>
      </c>
      <c r="C38" s="164"/>
    </row>
    <row r="39" spans="1:3" s="4" customFormat="1" ht="27.6">
      <c r="A39" s="80">
        <v>33</v>
      </c>
      <c r="B39" s="42" t="s">
        <v>58</v>
      </c>
      <c r="C39" s="164"/>
    </row>
    <row r="40" spans="1:3" s="4" customFormat="1" ht="27.6">
      <c r="A40" s="80">
        <v>34</v>
      </c>
      <c r="B40" s="42" t="s">
        <v>46</v>
      </c>
      <c r="C40" s="164"/>
    </row>
    <row r="41" spans="1:3" s="4" customFormat="1" ht="27.6">
      <c r="A41" s="80">
        <v>35</v>
      </c>
      <c r="B41" s="45" t="s">
        <v>59</v>
      </c>
      <c r="C41" s="164"/>
    </row>
    <row r="42" spans="1:3" s="4" customFormat="1">
      <c r="A42" s="80">
        <v>36</v>
      </c>
      <c r="B42" s="51" t="s">
        <v>24</v>
      </c>
      <c r="C42" s="163">
        <f>C31-C36</f>
        <v>0</v>
      </c>
    </row>
    <row r="43" spans="1:3" s="4" customFormat="1">
      <c r="A43" s="80"/>
      <c r="B43" s="46"/>
      <c r="C43" s="164"/>
    </row>
    <row r="44" spans="1:3" s="4" customFormat="1">
      <c r="A44" s="80">
        <v>37</v>
      </c>
      <c r="B44" s="52" t="s">
        <v>60</v>
      </c>
      <c r="C44" s="163">
        <f>SUM(C45:C47)</f>
        <v>0</v>
      </c>
    </row>
    <row r="45" spans="1:3" s="4" customFormat="1">
      <c r="A45" s="80">
        <v>38</v>
      </c>
      <c r="B45" s="41" t="s">
        <v>61</v>
      </c>
      <c r="C45" s="164"/>
    </row>
    <row r="46" spans="1:3" s="4" customFormat="1">
      <c r="A46" s="80">
        <v>39</v>
      </c>
      <c r="B46" s="41" t="s">
        <v>62</v>
      </c>
      <c r="C46" s="164"/>
    </row>
    <row r="47" spans="1:3" s="4" customFormat="1">
      <c r="A47" s="80">
        <v>40</v>
      </c>
      <c r="B47" s="708" t="s">
        <v>695</v>
      </c>
      <c r="C47" s="164"/>
    </row>
    <row r="48" spans="1:3" s="4" customFormat="1">
      <c r="A48" s="80">
        <v>41</v>
      </c>
      <c r="B48" s="52" t="s">
        <v>63</v>
      </c>
      <c r="C48" s="163">
        <f>SUM(C49:C52)</f>
        <v>0</v>
      </c>
    </row>
    <row r="49" spans="1:3" s="4" customFormat="1">
      <c r="A49" s="80">
        <v>42</v>
      </c>
      <c r="B49" s="42" t="s">
        <v>64</v>
      </c>
      <c r="C49" s="164"/>
    </row>
    <row r="50" spans="1:3" s="4" customFormat="1">
      <c r="A50" s="80">
        <v>43</v>
      </c>
      <c r="B50" s="43" t="s">
        <v>65</v>
      </c>
      <c r="C50" s="164"/>
    </row>
    <row r="51" spans="1:3" s="4" customFormat="1" ht="27.6">
      <c r="A51" s="80">
        <v>44</v>
      </c>
      <c r="B51" s="42" t="s">
        <v>66</v>
      </c>
      <c r="C51" s="164"/>
    </row>
    <row r="52" spans="1:3" s="4" customFormat="1" ht="27.6">
      <c r="A52" s="80">
        <v>45</v>
      </c>
      <c r="B52" s="42" t="s">
        <v>46</v>
      </c>
      <c r="C52" s="164"/>
    </row>
    <row r="53" spans="1:3" s="4" customFormat="1" ht="15" thickBot="1">
      <c r="A53" s="80">
        <v>46</v>
      </c>
      <c r="B53" s="81" t="s">
        <v>25</v>
      </c>
      <c r="C53" s="166">
        <f>C44-C48</f>
        <v>0</v>
      </c>
    </row>
    <row r="56" spans="1:3">
      <c r="B56" s="2" t="s">
        <v>131</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topLeftCell="A13" zoomScale="80" zoomScaleNormal="80" workbookViewId="0">
      <selection activeCell="B44" sqref="B44"/>
    </sheetView>
  </sheetViews>
  <sheetFormatPr defaultColWidth="9.21875" defaultRowHeight="13.8"/>
  <cols>
    <col min="1" max="1" width="10.77734375" style="227" bestFit="1" customWidth="1"/>
    <col min="2" max="2" width="59" style="227" customWidth="1"/>
    <col min="3" max="3" width="16.77734375" style="227" bestFit="1" customWidth="1"/>
    <col min="4" max="4" width="22.21875" style="227" customWidth="1"/>
    <col min="5" max="16384" width="9.21875" style="227"/>
  </cols>
  <sheetData>
    <row r="1" spans="1:4">
      <c r="A1" s="17" t="s">
        <v>98</v>
      </c>
      <c r="B1" s="16">
        <f>Info!C2</f>
        <v>0</v>
      </c>
    </row>
    <row r="2" spans="1:4" s="21" customFormat="1" ht="15.75" customHeight="1">
      <c r="A2" s="21" t="s">
        <v>99</v>
      </c>
      <c r="B2" s="338">
        <f>'1. key ratios'!B2</f>
        <v>45747</v>
      </c>
    </row>
    <row r="3" spans="1:4" s="21" customFormat="1" ht="15.75" customHeight="1"/>
    <row r="4" spans="1:4" ht="14.4" thickBot="1">
      <c r="A4" s="228" t="s">
        <v>347</v>
      </c>
      <c r="B4" s="262" t="s">
        <v>348</v>
      </c>
    </row>
    <row r="5" spans="1:4" s="263" customFormat="1">
      <c r="A5" s="798" t="s">
        <v>349</v>
      </c>
      <c r="B5" s="799"/>
      <c r="C5" s="252" t="s">
        <v>350</v>
      </c>
      <c r="D5" s="253" t="s">
        <v>351</v>
      </c>
    </row>
    <row r="6" spans="1:4" s="264" customFormat="1">
      <c r="A6" s="254">
        <v>1</v>
      </c>
      <c r="B6" s="255" t="s">
        <v>352</v>
      </c>
      <c r="C6" s="255"/>
      <c r="D6" s="256"/>
    </row>
    <row r="7" spans="1:4" s="264" customFormat="1">
      <c r="A7" s="257" t="s">
        <v>353</v>
      </c>
      <c r="B7" s="258" t="s">
        <v>354</v>
      </c>
      <c r="C7" s="290">
        <v>4.4999999999999998E-2</v>
      </c>
      <c r="D7" s="285">
        <f>C7*'5. RWA'!$C$13</f>
        <v>0</v>
      </c>
    </row>
    <row r="8" spans="1:4" s="264" customFormat="1">
      <c r="A8" s="257" t="s">
        <v>355</v>
      </c>
      <c r="B8" s="258" t="s">
        <v>356</v>
      </c>
      <c r="C8" s="291">
        <v>0.06</v>
      </c>
      <c r="D8" s="285">
        <f>C8*'5. RWA'!$C$13</f>
        <v>0</v>
      </c>
    </row>
    <row r="9" spans="1:4" s="264" customFormat="1">
      <c r="A9" s="257" t="s">
        <v>357</v>
      </c>
      <c r="B9" s="258" t="s">
        <v>358</v>
      </c>
      <c r="C9" s="291">
        <v>0.08</v>
      </c>
      <c r="D9" s="285">
        <f>C9*'5. RWA'!$C$13</f>
        <v>0</v>
      </c>
    </row>
    <row r="10" spans="1:4" s="264" customFormat="1">
      <c r="A10" s="254" t="s">
        <v>359</v>
      </c>
      <c r="B10" s="255" t="s">
        <v>360</v>
      </c>
      <c r="C10" s="292"/>
      <c r="D10" s="286"/>
    </row>
    <row r="11" spans="1:4" s="265" customFormat="1">
      <c r="A11" s="259" t="s">
        <v>361</v>
      </c>
      <c r="B11" s="260" t="s">
        <v>999</v>
      </c>
      <c r="C11" s="293">
        <v>0</v>
      </c>
      <c r="D11" s="287">
        <f>C11*'5. RWA'!$C$13</f>
        <v>0</v>
      </c>
    </row>
    <row r="12" spans="1:4" s="265" customFormat="1">
      <c r="A12" s="259" t="s">
        <v>362</v>
      </c>
      <c r="B12" s="260" t="s">
        <v>363</v>
      </c>
      <c r="C12" s="293">
        <v>0</v>
      </c>
      <c r="D12" s="287">
        <f>C12*'5. RWA'!$C$13</f>
        <v>0</v>
      </c>
    </row>
    <row r="13" spans="1:4" s="265" customFormat="1">
      <c r="A13" s="259" t="s">
        <v>364</v>
      </c>
      <c r="B13" s="260" t="s">
        <v>365</v>
      </c>
      <c r="C13" s="293"/>
      <c r="D13" s="287">
        <f>C13*'5. RWA'!$C$13</f>
        <v>0</v>
      </c>
    </row>
    <row r="14" spans="1:4" s="264" customFormat="1">
      <c r="A14" s="254" t="s">
        <v>366</v>
      </c>
      <c r="B14" s="255" t="s">
        <v>411</v>
      </c>
      <c r="C14" s="294"/>
      <c r="D14" s="286"/>
    </row>
    <row r="15" spans="1:4" s="264" customFormat="1">
      <c r="A15" s="276" t="s">
        <v>369</v>
      </c>
      <c r="B15" s="260" t="s">
        <v>412</v>
      </c>
      <c r="C15" s="293"/>
      <c r="D15" s="287">
        <f>C15*'5. RWA'!$C$13</f>
        <v>0</v>
      </c>
    </row>
    <row r="16" spans="1:4" s="264" customFormat="1">
      <c r="A16" s="276" t="s">
        <v>370</v>
      </c>
      <c r="B16" s="260" t="s">
        <v>372</v>
      </c>
      <c r="C16" s="293"/>
      <c r="D16" s="287">
        <f>C16*'5. RWA'!$C$13</f>
        <v>0</v>
      </c>
    </row>
    <row r="17" spans="1:6" s="264" customFormat="1">
      <c r="A17" s="276" t="s">
        <v>371</v>
      </c>
      <c r="B17" s="260" t="s">
        <v>409</v>
      </c>
      <c r="C17" s="293"/>
      <c r="D17" s="287">
        <f>C17*'5. RWA'!$C$13</f>
        <v>0</v>
      </c>
    </row>
    <row r="18" spans="1:6" s="263" customFormat="1">
      <c r="A18" s="800" t="s">
        <v>410</v>
      </c>
      <c r="B18" s="801"/>
      <c r="C18" s="295" t="s">
        <v>350</v>
      </c>
      <c r="D18" s="288" t="s">
        <v>351</v>
      </c>
    </row>
    <row r="19" spans="1:6" s="264" customFormat="1">
      <c r="A19" s="261">
        <v>4</v>
      </c>
      <c r="B19" s="260" t="s">
        <v>23</v>
      </c>
      <c r="C19" s="293">
        <f>C7+C11+C12+C13+C15</f>
        <v>4.4999999999999998E-2</v>
      </c>
      <c r="D19" s="285">
        <f>C19*'5. RWA'!$C$13</f>
        <v>0</v>
      </c>
    </row>
    <row r="20" spans="1:6" s="264" customFormat="1">
      <c r="A20" s="261">
        <v>5</v>
      </c>
      <c r="B20" s="260" t="s">
        <v>76</v>
      </c>
      <c r="C20" s="293">
        <f>C8+C11+C12+C13+C16</f>
        <v>0.06</v>
      </c>
      <c r="D20" s="285">
        <f>C20*'5. RWA'!$C$13</f>
        <v>0</v>
      </c>
    </row>
    <row r="21" spans="1:6" s="264" customFormat="1" ht="14.4" thickBot="1">
      <c r="A21" s="266" t="s">
        <v>367</v>
      </c>
      <c r="B21" s="267" t="s">
        <v>75</v>
      </c>
      <c r="C21" s="296">
        <f>C9+C11+C12+C13+C17</f>
        <v>0.08</v>
      </c>
      <c r="D21" s="289">
        <f>C21*'5. RWA'!$C$13</f>
        <v>0</v>
      </c>
    </row>
    <row r="22" spans="1:6">
      <c r="F22" s="228"/>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heetViews>
  <sheetFormatPr defaultRowHeight="14.4"/>
  <cols>
    <col min="1" max="1" width="107.109375" bestFit="1" customWidth="1"/>
    <col min="2" max="2" width="50.88671875" bestFit="1" customWidth="1"/>
    <col min="3" max="3" width="28.109375" bestFit="1" customWidth="1"/>
    <col min="4" max="4" width="28.21875" customWidth="1"/>
    <col min="5" max="7" width="28.109375" customWidth="1"/>
  </cols>
  <sheetData>
    <row r="1" spans="1:2">
      <c r="A1" s="677" t="s">
        <v>98</v>
      </c>
      <c r="B1" s="16">
        <f>Info!C2</f>
        <v>0</v>
      </c>
    </row>
    <row r="2" spans="1:2">
      <c r="A2" s="678" t="s">
        <v>99</v>
      </c>
      <c r="B2" s="338">
        <f>'1. key ratios'!B2</f>
        <v>45747</v>
      </c>
    </row>
    <row r="3" spans="1:2">
      <c r="A3" s="679" t="s">
        <v>950</v>
      </c>
      <c r="B3" s="673" t="s">
        <v>921</v>
      </c>
    </row>
    <row r="4" spans="1:2" ht="15" thickBot="1"/>
    <row r="5" spans="1:2">
      <c r="A5" s="684"/>
      <c r="B5" s="685" t="s">
        <v>922</v>
      </c>
    </row>
    <row r="6" spans="1:2">
      <c r="A6" s="680" t="s">
        <v>923</v>
      </c>
      <c r="B6" s="686">
        <f>SUM(B7,B11)</f>
        <v>0</v>
      </c>
    </row>
    <row r="7" spans="1:2" ht="15.6">
      <c r="A7" s="680" t="s">
        <v>956</v>
      </c>
      <c r="B7" s="686">
        <f>SUM(B8:B10)</f>
        <v>0</v>
      </c>
    </row>
    <row r="8" spans="1:2">
      <c r="A8" s="681" t="s">
        <v>924</v>
      </c>
      <c r="B8" s="687">
        <f>'9. Capital'!C29</f>
        <v>0</v>
      </c>
    </row>
    <row r="9" spans="1:2">
      <c r="A9" s="681" t="s">
        <v>925</v>
      </c>
      <c r="B9" s="687">
        <f>'9. Capital'!C42</f>
        <v>0</v>
      </c>
    </row>
    <row r="10" spans="1:2">
      <c r="A10" s="681" t="s">
        <v>926</v>
      </c>
      <c r="B10" s="687">
        <f>'9. Capital'!C53</f>
        <v>0</v>
      </c>
    </row>
    <row r="11" spans="1:2">
      <c r="A11" s="680" t="s">
        <v>927</v>
      </c>
      <c r="B11" s="686">
        <f>SUM(B12:B13)</f>
        <v>0</v>
      </c>
    </row>
    <row r="12" spans="1:2" ht="15.6">
      <c r="A12" s="681" t="s">
        <v>957</v>
      </c>
      <c r="B12" s="687"/>
    </row>
    <row r="13" spans="1:2" ht="15.6">
      <c r="A13" s="681" t="s">
        <v>958</v>
      </c>
      <c r="B13" s="687"/>
    </row>
    <row r="14" spans="1:2">
      <c r="A14" s="680" t="s">
        <v>928</v>
      </c>
      <c r="B14" s="686">
        <f>SUM(B15:B16)</f>
        <v>0</v>
      </c>
    </row>
    <row r="15" spans="1:2">
      <c r="A15" s="682" t="s">
        <v>929</v>
      </c>
      <c r="B15" s="687"/>
    </row>
    <row r="16" spans="1:2">
      <c r="A16" s="682" t="s">
        <v>75</v>
      </c>
      <c r="B16" s="687">
        <f>B7</f>
        <v>0</v>
      </c>
    </row>
    <row r="17" spans="1:5">
      <c r="A17" s="680" t="s">
        <v>930</v>
      </c>
      <c r="B17" s="686"/>
    </row>
    <row r="18" spans="1:5">
      <c r="A18" s="682" t="s">
        <v>931</v>
      </c>
      <c r="B18" s="687">
        <f>'5. RWA'!C13</f>
        <v>0</v>
      </c>
    </row>
    <row r="19" spans="1:5">
      <c r="A19" s="682" t="s">
        <v>932</v>
      </c>
      <c r="B19" s="687">
        <f>'15.1. LR'!C36</f>
        <v>0</v>
      </c>
    </row>
    <row r="20" spans="1:5">
      <c r="A20" s="680" t="s">
        <v>933</v>
      </c>
      <c r="B20" s="686"/>
    </row>
    <row r="21" spans="1:5">
      <c r="A21" s="683" t="s">
        <v>934</v>
      </c>
      <c r="B21" s="688">
        <f>IFERROR(B6/B18,0)</f>
        <v>0</v>
      </c>
    </row>
    <row r="22" spans="1:5">
      <c r="A22" s="683" t="s">
        <v>935</v>
      </c>
      <c r="B22" s="688">
        <f>IFERROR(B6/B19,0)</f>
        <v>0</v>
      </c>
    </row>
    <row r="23" spans="1:5" ht="15" thickBot="1">
      <c r="A23" s="689" t="s">
        <v>936</v>
      </c>
      <c r="B23" s="690">
        <f>IFERROR(B6/B14,0)</f>
        <v>0</v>
      </c>
    </row>
    <row r="24" spans="1:5" ht="16.5" customHeight="1">
      <c r="A24" s="676" t="s">
        <v>959</v>
      </c>
      <c r="B24" s="674"/>
      <c r="C24" s="674"/>
      <c r="D24" s="674"/>
      <c r="E24" s="674"/>
    </row>
    <row r="25" spans="1:5" ht="25.5" customHeight="1">
      <c r="A25" s="676" t="s">
        <v>960</v>
      </c>
    </row>
    <row r="26" spans="1:5" ht="57" customHeight="1">
      <c r="A26" s="676" t="s">
        <v>961</v>
      </c>
    </row>
    <row r="27" spans="1:5">
      <c r="A27" s="675"/>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A9" sqref="A9"/>
    </sheetView>
  </sheetViews>
  <sheetFormatPr defaultRowHeight="14.4"/>
  <cols>
    <col min="1" max="1" width="82" customWidth="1"/>
    <col min="2" max="2" width="28.109375" bestFit="1" customWidth="1"/>
    <col min="3" max="3" width="28.21875" customWidth="1"/>
    <col min="4" max="6" width="28.109375" customWidth="1"/>
  </cols>
  <sheetData>
    <row r="1" spans="1:6">
      <c r="A1" s="677" t="s">
        <v>98</v>
      </c>
      <c r="B1" s="16">
        <f>Info!C2</f>
        <v>0</v>
      </c>
      <c r="C1" s="227"/>
    </row>
    <row r="2" spans="1:6">
      <c r="A2" s="678" t="s">
        <v>99</v>
      </c>
      <c r="B2" s="338">
        <f>'1. key ratios'!B2</f>
        <v>45747</v>
      </c>
      <c r="C2" s="227"/>
    </row>
    <row r="3" spans="1:6">
      <c r="A3" s="679" t="s">
        <v>951</v>
      </c>
      <c r="B3" s="673" t="s">
        <v>921</v>
      </c>
      <c r="C3" s="227"/>
    </row>
    <row r="5" spans="1:6">
      <c r="A5" s="675"/>
    </row>
    <row r="6" spans="1:6" ht="15" thickBot="1">
      <c r="A6" s="691"/>
      <c r="B6" s="691"/>
      <c r="C6" s="691"/>
      <c r="D6" s="691"/>
      <c r="E6" s="691"/>
      <c r="F6" s="691"/>
    </row>
    <row r="7" spans="1:6">
      <c r="A7" s="802"/>
      <c r="B7" s="804" t="s">
        <v>937</v>
      </c>
      <c r="C7" s="804"/>
      <c r="D7" s="804"/>
      <c r="E7" s="804"/>
      <c r="F7" s="805" t="s">
        <v>938</v>
      </c>
    </row>
    <row r="8" spans="1:6" ht="27.6">
      <c r="A8" s="803"/>
      <c r="B8" s="692" t="s">
        <v>939</v>
      </c>
      <c r="C8" s="692" t="s">
        <v>940</v>
      </c>
      <c r="D8" s="692" t="s">
        <v>941</v>
      </c>
      <c r="E8" s="692" t="s">
        <v>942</v>
      </c>
      <c r="F8" s="806"/>
    </row>
    <row r="9" spans="1:6">
      <c r="A9" s="693" t="s">
        <v>943</v>
      </c>
      <c r="B9" s="694">
        <f>B13+B17</f>
        <v>0</v>
      </c>
      <c r="C9" s="694">
        <f t="shared" ref="C9:E9" si="0">C13+C17</f>
        <v>0</v>
      </c>
      <c r="D9" s="694">
        <f t="shared" si="0"/>
        <v>0</v>
      </c>
      <c r="E9" s="694">
        <f t="shared" si="0"/>
        <v>0</v>
      </c>
      <c r="F9" s="695">
        <f>F13+F17</f>
        <v>0</v>
      </c>
    </row>
    <row r="10" spans="1:6">
      <c r="A10" s="696" t="s">
        <v>944</v>
      </c>
      <c r="B10" s="697">
        <f t="shared" ref="B10:E12" si="1">B14+B18</f>
        <v>0</v>
      </c>
      <c r="C10" s="697">
        <f t="shared" si="1"/>
        <v>0</v>
      </c>
      <c r="D10" s="697">
        <f t="shared" si="1"/>
        <v>0</v>
      </c>
      <c r="E10" s="697">
        <f t="shared" si="1"/>
        <v>0</v>
      </c>
      <c r="F10" s="695">
        <f>SUM(B10:E10)</f>
        <v>0</v>
      </c>
    </row>
    <row r="11" spans="1:6">
      <c r="A11" s="696" t="s">
        <v>945</v>
      </c>
      <c r="B11" s="697">
        <f t="shared" si="1"/>
        <v>0</v>
      </c>
      <c r="C11" s="697">
        <f t="shared" si="1"/>
        <v>0</v>
      </c>
      <c r="D11" s="697">
        <f t="shared" si="1"/>
        <v>0</v>
      </c>
      <c r="E11" s="697">
        <f t="shared" si="1"/>
        <v>0</v>
      </c>
      <c r="F11" s="695">
        <f t="shared" ref="F11:F12" si="2">SUM(B11:E11)</f>
        <v>0</v>
      </c>
    </row>
    <row r="12" spans="1:6">
      <c r="A12" s="698" t="s">
        <v>946</v>
      </c>
      <c r="B12" s="697">
        <f t="shared" si="1"/>
        <v>0</v>
      </c>
      <c r="C12" s="697">
        <f t="shared" si="1"/>
        <v>0</v>
      </c>
      <c r="D12" s="697">
        <f t="shared" si="1"/>
        <v>0</v>
      </c>
      <c r="E12" s="697">
        <f t="shared" si="1"/>
        <v>0</v>
      </c>
      <c r="F12" s="695">
        <f t="shared" si="2"/>
        <v>0</v>
      </c>
    </row>
    <row r="13" spans="1:6">
      <c r="A13" s="699" t="s">
        <v>947</v>
      </c>
      <c r="B13" s="700"/>
      <c r="C13" s="700"/>
      <c r="D13" s="700"/>
      <c r="E13" s="700"/>
      <c r="F13" s="701"/>
    </row>
    <row r="14" spans="1:6">
      <c r="A14" s="696" t="s">
        <v>944</v>
      </c>
      <c r="B14" s="702"/>
      <c r="C14" s="702"/>
      <c r="D14" s="702"/>
      <c r="E14" s="702"/>
      <c r="F14" s="703"/>
    </row>
    <row r="15" spans="1:6">
      <c r="A15" s="696" t="s">
        <v>945</v>
      </c>
      <c r="B15" s="702"/>
      <c r="C15" s="702"/>
      <c r="D15" s="702"/>
      <c r="E15" s="702"/>
      <c r="F15" s="703"/>
    </row>
    <row r="16" spans="1:6">
      <c r="A16" s="698" t="s">
        <v>946</v>
      </c>
      <c r="B16" s="702"/>
      <c r="C16" s="702"/>
      <c r="D16" s="702"/>
      <c r="E16" s="702"/>
      <c r="F16" s="703"/>
    </row>
    <row r="17" spans="1:6">
      <c r="A17" s="699" t="s">
        <v>927</v>
      </c>
      <c r="B17" s="700"/>
      <c r="C17" s="700"/>
      <c r="D17" s="700"/>
      <c r="E17" s="700"/>
      <c r="F17" s="703"/>
    </row>
    <row r="18" spans="1:6">
      <c r="A18" s="696" t="s">
        <v>944</v>
      </c>
      <c r="B18" s="702"/>
      <c r="C18" s="702"/>
      <c r="D18" s="702"/>
      <c r="E18" s="702"/>
      <c r="F18" s="703"/>
    </row>
    <row r="19" spans="1:6">
      <c r="A19" s="696" t="s">
        <v>945</v>
      </c>
      <c r="B19" s="702"/>
      <c r="C19" s="702"/>
      <c r="D19" s="702"/>
      <c r="E19" s="702"/>
      <c r="F19" s="703"/>
    </row>
    <row r="20" spans="1:6" ht="15" thickBot="1">
      <c r="A20" s="704" t="s">
        <v>946</v>
      </c>
      <c r="B20" s="705"/>
      <c r="C20" s="705"/>
      <c r="D20" s="705"/>
      <c r="E20" s="705"/>
      <c r="F20" s="706"/>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48" activePane="bottomRight" state="frozen"/>
      <selection pane="topRight" activeCell="B1" sqref="B1"/>
      <selection pane="bottomLeft" activeCell="A5" sqref="A5"/>
      <selection pane="bottomRight" activeCell="B2" sqref="B2"/>
    </sheetView>
  </sheetViews>
  <sheetFormatPr defaultRowHeight="14.4"/>
  <cols>
    <col min="1" max="1" width="10.77734375" style="38" customWidth="1"/>
    <col min="2" max="2" width="91.77734375" style="38" customWidth="1"/>
    <col min="3" max="3" width="53.21875" style="38" customWidth="1"/>
    <col min="4" max="4" width="32.21875" style="38" customWidth="1"/>
    <col min="5" max="5" width="9.44140625" customWidth="1"/>
  </cols>
  <sheetData>
    <row r="1" spans="1:6">
      <c r="A1" s="17" t="s">
        <v>98</v>
      </c>
      <c r="B1" s="19">
        <f>Info!C2</f>
        <v>0</v>
      </c>
      <c r="E1" s="2"/>
      <c r="F1" s="2"/>
    </row>
    <row r="2" spans="1:6" s="21" customFormat="1" ht="15.75" customHeight="1">
      <c r="A2" s="21" t="s">
        <v>99</v>
      </c>
      <c r="B2" s="338">
        <f>'1. key ratios'!B2</f>
        <v>45747</v>
      </c>
    </row>
    <row r="3" spans="1:6" s="21" customFormat="1" ht="15.75" customHeight="1">
      <c r="A3" s="25"/>
    </row>
    <row r="4" spans="1:6" s="21" customFormat="1" ht="15.75" customHeight="1" thickBot="1">
      <c r="A4" s="21" t="s">
        <v>249</v>
      </c>
      <c r="B4" s="125" t="s">
        <v>163</v>
      </c>
      <c r="D4" s="127" t="s">
        <v>77</v>
      </c>
    </row>
    <row r="5" spans="1:6" ht="27.6">
      <c r="A5" s="87" t="s">
        <v>26</v>
      </c>
      <c r="B5" s="88" t="s">
        <v>134</v>
      </c>
      <c r="C5" s="89" t="s">
        <v>828</v>
      </c>
      <c r="D5" s="126" t="s">
        <v>164</v>
      </c>
    </row>
    <row r="6" spans="1:6">
      <c r="A6" s="462">
        <v>1</v>
      </c>
      <c r="B6" s="412" t="s">
        <v>813</v>
      </c>
      <c r="C6" s="502">
        <f>SUM(C7:C9)</f>
        <v>0</v>
      </c>
      <c r="D6" s="82"/>
      <c r="E6" s="7"/>
    </row>
    <row r="7" spans="1:6">
      <c r="A7" s="462">
        <v>1.1000000000000001</v>
      </c>
      <c r="B7" s="415" t="s">
        <v>86</v>
      </c>
      <c r="C7" s="494"/>
      <c r="D7" s="83"/>
      <c r="E7" s="7"/>
    </row>
    <row r="8" spans="1:6">
      <c r="A8" s="462">
        <v>1.2</v>
      </c>
      <c r="B8" s="415" t="s">
        <v>87</v>
      </c>
      <c r="C8" s="494"/>
      <c r="D8" s="83"/>
      <c r="E8" s="7"/>
    </row>
    <row r="9" spans="1:6">
      <c r="A9" s="462">
        <v>1.3</v>
      </c>
      <c r="B9" s="415" t="s">
        <v>88</v>
      </c>
      <c r="C9" s="494"/>
      <c r="D9" s="83"/>
      <c r="E9" s="7"/>
    </row>
    <row r="10" spans="1:6">
      <c r="A10" s="462">
        <v>2</v>
      </c>
      <c r="B10" s="416" t="s">
        <v>700</v>
      </c>
      <c r="C10" s="504"/>
      <c r="D10" s="83"/>
      <c r="E10" s="7"/>
    </row>
    <row r="11" spans="1:6">
      <c r="A11" s="462">
        <v>2.1</v>
      </c>
      <c r="B11" s="417" t="s">
        <v>701</v>
      </c>
      <c r="C11" s="495"/>
      <c r="D11" s="84"/>
      <c r="E11" s="8"/>
    </row>
    <row r="12" spans="1:6" ht="23.55" customHeight="1">
      <c r="A12" s="462">
        <v>3</v>
      </c>
      <c r="B12" s="418" t="s">
        <v>702</v>
      </c>
      <c r="C12" s="503"/>
      <c r="D12" s="84"/>
      <c r="E12" s="8"/>
    </row>
    <row r="13" spans="1:6" ht="22.95" customHeight="1">
      <c r="A13" s="462">
        <v>4</v>
      </c>
      <c r="B13" s="419" t="s">
        <v>703</v>
      </c>
      <c r="C13" s="503"/>
      <c r="D13" s="84"/>
      <c r="E13" s="8"/>
    </row>
    <row r="14" spans="1:6">
      <c r="A14" s="462">
        <v>5</v>
      </c>
      <c r="B14" s="419" t="s">
        <v>704</v>
      </c>
      <c r="C14" s="503">
        <f>SUM(C15:C17)</f>
        <v>0</v>
      </c>
      <c r="D14" s="84"/>
      <c r="E14" s="8"/>
    </row>
    <row r="15" spans="1:6">
      <c r="A15" s="462">
        <v>5.0999999999999996</v>
      </c>
      <c r="B15" s="422" t="s">
        <v>705</v>
      </c>
      <c r="C15" s="496"/>
      <c r="D15" s="84"/>
      <c r="E15" s="7"/>
    </row>
    <row r="16" spans="1:6">
      <c r="A16" s="462">
        <v>5.2</v>
      </c>
      <c r="B16" s="422" t="s">
        <v>540</v>
      </c>
      <c r="C16" s="494"/>
      <c r="D16" s="83"/>
      <c r="E16" s="7"/>
    </row>
    <row r="17" spans="1:5">
      <c r="A17" s="462">
        <v>5.3</v>
      </c>
      <c r="B17" s="422" t="s">
        <v>706</v>
      </c>
      <c r="C17" s="494"/>
      <c r="D17" s="83"/>
      <c r="E17" s="7"/>
    </row>
    <row r="18" spans="1:5">
      <c r="A18" s="462">
        <v>6</v>
      </c>
      <c r="B18" s="418" t="s">
        <v>707</v>
      </c>
      <c r="C18" s="504">
        <f>SUM(C19:C20)</f>
        <v>0</v>
      </c>
      <c r="D18" s="83"/>
      <c r="E18" s="7"/>
    </row>
    <row r="19" spans="1:5">
      <c r="A19" s="462">
        <v>6.1</v>
      </c>
      <c r="B19" s="422" t="s">
        <v>540</v>
      </c>
      <c r="C19" s="495"/>
      <c r="D19" s="83"/>
      <c r="E19" s="7"/>
    </row>
    <row r="20" spans="1:5">
      <c r="A20" s="462">
        <v>6.2</v>
      </c>
      <c r="B20" s="422" t="s">
        <v>706</v>
      </c>
      <c r="C20" s="495"/>
      <c r="D20" s="83"/>
      <c r="E20" s="7"/>
    </row>
    <row r="21" spans="1:5">
      <c r="A21" s="462">
        <v>7</v>
      </c>
      <c r="B21" s="423" t="s">
        <v>708</v>
      </c>
      <c r="C21" s="503"/>
      <c r="D21" s="83"/>
      <c r="E21" s="7"/>
    </row>
    <row r="22" spans="1:5">
      <c r="A22" s="462">
        <v>8</v>
      </c>
      <c r="B22" s="424" t="s">
        <v>709</v>
      </c>
      <c r="C22" s="504"/>
      <c r="D22" s="83"/>
      <c r="E22" s="7"/>
    </row>
    <row r="23" spans="1:5">
      <c r="A23" s="462">
        <v>9</v>
      </c>
      <c r="B23" s="419" t="s">
        <v>710</v>
      </c>
      <c r="C23" s="504">
        <f>SUM(C24:C25)</f>
        <v>0</v>
      </c>
      <c r="D23" s="493"/>
      <c r="E23" s="7"/>
    </row>
    <row r="24" spans="1:5">
      <c r="A24" s="462">
        <v>9.1</v>
      </c>
      <c r="B24" s="425" t="s">
        <v>711</v>
      </c>
      <c r="C24" s="497"/>
      <c r="D24" s="85"/>
      <c r="E24" s="7"/>
    </row>
    <row r="25" spans="1:5">
      <c r="A25" s="462">
        <v>9.1999999999999993</v>
      </c>
      <c r="B25" s="425" t="s">
        <v>712</v>
      </c>
      <c r="C25" s="498"/>
      <c r="D25" s="492"/>
      <c r="E25" s="6"/>
    </row>
    <row r="26" spans="1:5">
      <c r="A26" s="462">
        <v>10</v>
      </c>
      <c r="B26" s="419" t="s">
        <v>37</v>
      </c>
      <c r="C26" s="505">
        <f>SUM(C27:C28)</f>
        <v>0</v>
      </c>
      <c r="D26" s="670" t="s">
        <v>905</v>
      </c>
      <c r="E26" s="7"/>
    </row>
    <row r="27" spans="1:5">
      <c r="A27" s="462">
        <v>10.1</v>
      </c>
      <c r="B27" s="425" t="s">
        <v>713</v>
      </c>
      <c r="C27" s="494"/>
      <c r="D27" s="83"/>
      <c r="E27" s="7"/>
    </row>
    <row r="28" spans="1:5">
      <c r="A28" s="462">
        <v>10.199999999999999</v>
      </c>
      <c r="B28" s="425" t="s">
        <v>714</v>
      </c>
      <c r="C28" s="494"/>
      <c r="D28" s="83"/>
      <c r="E28" s="7"/>
    </row>
    <row r="29" spans="1:5">
      <c r="A29" s="462">
        <v>11</v>
      </c>
      <c r="B29" s="419" t="s">
        <v>715</v>
      </c>
      <c r="C29" s="504">
        <f>SUM(C30:C31)</f>
        <v>0</v>
      </c>
      <c r="D29" s="83"/>
      <c r="E29" s="7"/>
    </row>
    <row r="30" spans="1:5">
      <c r="A30" s="462">
        <v>11.1</v>
      </c>
      <c r="B30" s="425" t="s">
        <v>716</v>
      </c>
      <c r="C30" s="494"/>
      <c r="D30" s="83"/>
      <c r="E30" s="7"/>
    </row>
    <row r="31" spans="1:5">
      <c r="A31" s="462">
        <v>11.2</v>
      </c>
      <c r="B31" s="425" t="s">
        <v>717</v>
      </c>
      <c r="C31" s="494"/>
      <c r="D31" s="83"/>
      <c r="E31" s="7"/>
    </row>
    <row r="32" spans="1:5">
      <c r="A32" s="462">
        <v>13</v>
      </c>
      <c r="B32" s="419" t="s">
        <v>89</v>
      </c>
      <c r="C32" s="504"/>
      <c r="D32" s="83"/>
      <c r="E32" s="7"/>
    </row>
    <row r="33" spans="1:5">
      <c r="A33" s="462">
        <v>13.1</v>
      </c>
      <c r="B33" s="426" t="s">
        <v>718</v>
      </c>
      <c r="C33" s="494"/>
      <c r="D33" s="83"/>
      <c r="E33" s="7"/>
    </row>
    <row r="34" spans="1:5">
      <c r="A34" s="462">
        <v>13.2</v>
      </c>
      <c r="B34" s="426" t="s">
        <v>719</v>
      </c>
      <c r="C34" s="497"/>
      <c r="D34" s="85"/>
      <c r="E34" s="7"/>
    </row>
    <row r="35" spans="1:5">
      <c r="A35" s="462">
        <v>14</v>
      </c>
      <c r="B35" s="427" t="s">
        <v>720</v>
      </c>
      <c r="C35" s="506">
        <f>SUM(C6,C10,C12,C13,C14,C18,C21,C22,C23,C26,C29,C32)</f>
        <v>0</v>
      </c>
      <c r="D35" s="85"/>
      <c r="E35" s="7"/>
    </row>
    <row r="36" spans="1:5">
      <c r="A36" s="462"/>
      <c r="B36" s="428" t="s">
        <v>94</v>
      </c>
      <c r="C36" s="167"/>
      <c r="D36" s="86"/>
      <c r="E36" s="7"/>
    </row>
    <row r="37" spans="1:5">
      <c r="A37" s="462">
        <v>15</v>
      </c>
      <c r="B37" s="429" t="s">
        <v>721</v>
      </c>
      <c r="C37" s="498"/>
      <c r="D37" s="492"/>
      <c r="E37" s="6"/>
    </row>
    <row r="38" spans="1:5">
      <c r="A38" s="462">
        <v>15.1</v>
      </c>
      <c r="B38" s="432" t="s">
        <v>701</v>
      </c>
      <c r="C38" s="494"/>
      <c r="D38" s="83"/>
      <c r="E38" s="7"/>
    </row>
    <row r="39" spans="1:5" ht="20.399999999999999">
      <c r="A39" s="462">
        <v>16</v>
      </c>
      <c r="B39" s="423" t="s">
        <v>722</v>
      </c>
      <c r="C39" s="504"/>
      <c r="D39" s="83"/>
      <c r="E39" s="7"/>
    </row>
    <row r="40" spans="1:5">
      <c r="A40" s="462">
        <v>17</v>
      </c>
      <c r="B40" s="423" t="s">
        <v>723</v>
      </c>
      <c r="C40" s="504">
        <f>SUM(C41:C44)</f>
        <v>0</v>
      </c>
      <c r="D40" s="83"/>
      <c r="E40" s="7"/>
    </row>
    <row r="41" spans="1:5">
      <c r="A41" s="462">
        <v>17.100000000000001</v>
      </c>
      <c r="B41" s="433" t="s">
        <v>724</v>
      </c>
      <c r="C41" s="494"/>
      <c r="D41" s="83"/>
      <c r="E41" s="7"/>
    </row>
    <row r="42" spans="1:5">
      <c r="A42" s="481">
        <v>17.2</v>
      </c>
      <c r="B42" s="482" t="s">
        <v>90</v>
      </c>
      <c r="C42" s="497"/>
      <c r="D42" s="85"/>
      <c r="E42" s="7"/>
    </row>
    <row r="43" spans="1:5">
      <c r="A43" s="462">
        <v>17.3</v>
      </c>
      <c r="B43" s="483" t="s">
        <v>725</v>
      </c>
      <c r="C43" s="499"/>
      <c r="D43" s="484"/>
      <c r="E43" s="7"/>
    </row>
    <row r="44" spans="1:5">
      <c r="A44" s="462">
        <v>17.399999999999999</v>
      </c>
      <c r="B44" s="483" t="s">
        <v>726</v>
      </c>
      <c r="C44" s="499"/>
      <c r="D44" s="484"/>
      <c r="E44" s="7"/>
    </row>
    <row r="45" spans="1:5">
      <c r="A45" s="462">
        <v>18</v>
      </c>
      <c r="B45" s="485" t="s">
        <v>727</v>
      </c>
      <c r="C45" s="507"/>
      <c r="D45" s="491"/>
      <c r="E45" s="6"/>
    </row>
    <row r="46" spans="1:5">
      <c r="A46" s="462">
        <v>19</v>
      </c>
      <c r="B46" s="485" t="s">
        <v>728</v>
      </c>
      <c r="C46" s="508">
        <f>SUM(C47:C48)</f>
        <v>0</v>
      </c>
      <c r="D46" s="486"/>
    </row>
    <row r="47" spans="1:5">
      <c r="A47" s="462">
        <v>19.100000000000001</v>
      </c>
      <c r="B47" s="487" t="s">
        <v>729</v>
      </c>
      <c r="C47" s="500"/>
      <c r="D47" s="486"/>
    </row>
    <row r="48" spans="1:5">
      <c r="A48" s="462">
        <v>19.2</v>
      </c>
      <c r="B48" s="487" t="s">
        <v>730</v>
      </c>
      <c r="C48" s="500"/>
      <c r="D48" s="486"/>
    </row>
    <row r="49" spans="1:4">
      <c r="A49" s="462">
        <v>20</v>
      </c>
      <c r="B49" s="438" t="s">
        <v>91</v>
      </c>
      <c r="C49" s="508"/>
      <c r="D49" s="486"/>
    </row>
    <row r="50" spans="1:4">
      <c r="A50" s="462">
        <v>21</v>
      </c>
      <c r="B50" s="439" t="s">
        <v>79</v>
      </c>
      <c r="C50" s="508"/>
      <c r="D50" s="486"/>
    </row>
    <row r="51" spans="1:4">
      <c r="A51" s="462">
        <v>21.1</v>
      </c>
      <c r="B51" s="434" t="s">
        <v>731</v>
      </c>
      <c r="C51" s="500"/>
      <c r="D51" s="486"/>
    </row>
    <row r="52" spans="1:4">
      <c r="A52" s="462">
        <v>22</v>
      </c>
      <c r="B52" s="438" t="s">
        <v>732</v>
      </c>
      <c r="C52" s="508">
        <f>SUM(C37,C39,C40,C45,C46,C49,C50)</f>
        <v>0</v>
      </c>
      <c r="D52" s="486"/>
    </row>
    <row r="53" spans="1:4">
      <c r="A53" s="462"/>
      <c r="B53" s="440" t="s">
        <v>733</v>
      </c>
      <c r="C53" s="486"/>
      <c r="D53" s="486"/>
    </row>
    <row r="54" spans="1:4">
      <c r="A54" s="462">
        <v>23</v>
      </c>
      <c r="B54" s="438" t="s">
        <v>95</v>
      </c>
      <c r="C54" s="509"/>
      <c r="D54" s="486"/>
    </row>
    <row r="55" spans="1:4">
      <c r="A55" s="462">
        <v>24</v>
      </c>
      <c r="B55" s="438" t="s">
        <v>734</v>
      </c>
      <c r="C55" s="509"/>
      <c r="D55" s="486"/>
    </row>
    <row r="56" spans="1:4">
      <c r="A56" s="462">
        <v>25</v>
      </c>
      <c r="B56" s="441" t="s">
        <v>92</v>
      </c>
      <c r="C56" s="509"/>
      <c r="D56" s="486"/>
    </row>
    <row r="57" spans="1:4">
      <c r="A57" s="462">
        <v>26</v>
      </c>
      <c r="B57" s="485" t="s">
        <v>735</v>
      </c>
      <c r="C57" s="509"/>
      <c r="D57" s="486"/>
    </row>
    <row r="58" spans="1:4">
      <c r="A58" s="462">
        <v>27</v>
      </c>
      <c r="B58" s="485" t="s">
        <v>736</v>
      </c>
      <c r="C58" s="509">
        <f>SUM(C59:C60)</f>
        <v>0</v>
      </c>
      <c r="D58" s="486"/>
    </row>
    <row r="59" spans="1:4">
      <c r="A59" s="462">
        <v>27.1</v>
      </c>
      <c r="B59" s="488" t="s">
        <v>737</v>
      </c>
      <c r="C59" s="501"/>
      <c r="D59" s="486"/>
    </row>
    <row r="60" spans="1:4">
      <c r="A60" s="462">
        <v>27.2</v>
      </c>
      <c r="B60" s="483" t="s">
        <v>738</v>
      </c>
      <c r="C60" s="501"/>
      <c r="D60" s="486"/>
    </row>
    <row r="61" spans="1:4">
      <c r="A61" s="462">
        <v>28</v>
      </c>
      <c r="B61" s="439" t="s">
        <v>739</v>
      </c>
      <c r="C61" s="509"/>
      <c r="D61" s="486"/>
    </row>
    <row r="62" spans="1:4">
      <c r="A62" s="462">
        <v>29</v>
      </c>
      <c r="B62" s="485" t="s">
        <v>740</v>
      </c>
      <c r="C62" s="509">
        <f>SUM(C63:C65)</f>
        <v>0</v>
      </c>
      <c r="D62" s="486"/>
    </row>
    <row r="63" spans="1:4">
      <c r="A63" s="462">
        <v>29.1</v>
      </c>
      <c r="B63" s="489" t="s">
        <v>741</v>
      </c>
      <c r="C63" s="501"/>
      <c r="D63" s="486"/>
    </row>
    <row r="64" spans="1:4" ht="24" customHeight="1">
      <c r="A64" s="462">
        <v>29.2</v>
      </c>
      <c r="B64" s="488" t="s">
        <v>742</v>
      </c>
      <c r="C64" s="501"/>
      <c r="D64" s="486"/>
    </row>
    <row r="65" spans="1:4" ht="22.05" customHeight="1">
      <c r="A65" s="462">
        <v>29.3</v>
      </c>
      <c r="B65" s="490" t="s">
        <v>743</v>
      </c>
      <c r="C65" s="501"/>
      <c r="D65" s="486"/>
    </row>
    <row r="66" spans="1:4">
      <c r="A66" s="462">
        <v>30</v>
      </c>
      <c r="B66" s="444" t="s">
        <v>93</v>
      </c>
      <c r="C66" s="509"/>
      <c r="D66" s="486"/>
    </row>
    <row r="67" spans="1:4">
      <c r="A67" s="462">
        <v>31</v>
      </c>
      <c r="B67" s="443" t="s">
        <v>744</v>
      </c>
      <c r="C67" s="509">
        <f>SUM(C54,C55,C56,C57,C58,C61,C62,C66)</f>
        <v>0</v>
      </c>
      <c r="D67" s="486"/>
    </row>
    <row r="68" spans="1:4">
      <c r="A68" s="462">
        <v>32</v>
      </c>
      <c r="B68" s="444" t="s">
        <v>745</v>
      </c>
      <c r="C68" s="509">
        <f>SUM(C52,C67)</f>
        <v>0</v>
      </c>
      <c r="D68" s="486"/>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C14" sqref="C14"/>
    </sheetView>
  </sheetViews>
  <sheetFormatPr defaultColWidth="9.21875" defaultRowHeight="13.8"/>
  <cols>
    <col min="1" max="1" width="10.5546875" style="2" bestFit="1" customWidth="1"/>
    <col min="2" max="2" width="97" style="2" bestFit="1" customWidth="1"/>
    <col min="3" max="3" width="9.44140625" style="2" bestFit="1" customWidth="1"/>
    <col min="4" max="4" width="13.21875" style="2" bestFit="1" customWidth="1"/>
    <col min="5" max="5" width="9.44140625" style="2" bestFit="1" customWidth="1"/>
    <col min="6" max="6" width="13.21875" style="2" bestFit="1" customWidth="1"/>
    <col min="7" max="7" width="9.44140625" style="2" bestFit="1" customWidth="1"/>
    <col min="8" max="8" width="13.21875" style="2" bestFit="1" customWidth="1"/>
    <col min="9" max="9" width="9.44140625" style="2" bestFit="1" customWidth="1"/>
    <col min="10" max="10" width="13.21875" style="2" bestFit="1" customWidth="1"/>
    <col min="11" max="11" width="9.44140625" style="2" bestFit="1" customWidth="1"/>
    <col min="12" max="12" width="13.21875" style="2" bestFit="1" customWidth="1"/>
    <col min="13" max="13" width="9.44140625" style="2" bestFit="1" customWidth="1"/>
    <col min="14" max="14" width="13.21875" style="2" bestFit="1" customWidth="1"/>
    <col min="15" max="15" width="9.44140625" style="2" bestFit="1" customWidth="1"/>
    <col min="16" max="16" width="13.21875" style="2" bestFit="1" customWidth="1"/>
    <col min="17" max="17" width="9.44140625" style="2" bestFit="1" customWidth="1"/>
    <col min="18" max="18" width="13.21875" style="2" bestFit="1" customWidth="1"/>
    <col min="19" max="19" width="31.5546875" style="2" bestFit="1" customWidth="1"/>
    <col min="20" max="16384" width="9.21875" style="12"/>
  </cols>
  <sheetData>
    <row r="1" spans="1:19">
      <c r="A1" s="2" t="s">
        <v>98</v>
      </c>
      <c r="B1" s="227">
        <f>Info!C2</f>
        <v>0</v>
      </c>
    </row>
    <row r="2" spans="1:19">
      <c r="A2" s="2" t="s">
        <v>99</v>
      </c>
      <c r="B2" s="338">
        <f>'1. key ratios'!B2</f>
        <v>45747</v>
      </c>
    </row>
    <row r="4" spans="1:19" ht="28.2" thickBot="1">
      <c r="A4" s="37" t="s">
        <v>250</v>
      </c>
      <c r="B4" s="187" t="s">
        <v>284</v>
      </c>
    </row>
    <row r="5" spans="1:19">
      <c r="A5" s="72"/>
      <c r="B5" s="74"/>
      <c r="C5" s="66" t="s">
        <v>0</v>
      </c>
      <c r="D5" s="66" t="s">
        <v>1</v>
      </c>
      <c r="E5" s="66" t="s">
        <v>2</v>
      </c>
      <c r="F5" s="66" t="s">
        <v>3</v>
      </c>
      <c r="G5" s="66" t="s">
        <v>4</v>
      </c>
      <c r="H5" s="66" t="s">
        <v>6</v>
      </c>
      <c r="I5" s="66" t="s">
        <v>135</v>
      </c>
      <c r="J5" s="66" t="s">
        <v>136</v>
      </c>
      <c r="K5" s="66" t="s">
        <v>137</v>
      </c>
      <c r="L5" s="66" t="s">
        <v>138</v>
      </c>
      <c r="M5" s="66" t="s">
        <v>139</v>
      </c>
      <c r="N5" s="66" t="s">
        <v>140</v>
      </c>
      <c r="O5" s="66" t="s">
        <v>271</v>
      </c>
      <c r="P5" s="66" t="s">
        <v>272</v>
      </c>
      <c r="Q5" s="66" t="s">
        <v>273</v>
      </c>
      <c r="R5" s="178" t="s">
        <v>274</v>
      </c>
      <c r="S5" s="67" t="s">
        <v>275</v>
      </c>
    </row>
    <row r="6" spans="1:19" ht="46.5" customHeight="1">
      <c r="A6" s="91"/>
      <c r="B6" s="811" t="s">
        <v>276</v>
      </c>
      <c r="C6" s="809">
        <v>0</v>
      </c>
      <c r="D6" s="810"/>
      <c r="E6" s="809">
        <v>0.2</v>
      </c>
      <c r="F6" s="810"/>
      <c r="G6" s="809">
        <v>0.35</v>
      </c>
      <c r="H6" s="810"/>
      <c r="I6" s="809">
        <v>0.5</v>
      </c>
      <c r="J6" s="810"/>
      <c r="K6" s="809">
        <v>0.75</v>
      </c>
      <c r="L6" s="810"/>
      <c r="M6" s="809">
        <v>1</v>
      </c>
      <c r="N6" s="810"/>
      <c r="O6" s="809">
        <v>1.5</v>
      </c>
      <c r="P6" s="810"/>
      <c r="Q6" s="809">
        <v>2.5</v>
      </c>
      <c r="R6" s="810"/>
      <c r="S6" s="807" t="s">
        <v>147</v>
      </c>
    </row>
    <row r="7" spans="1:19">
      <c r="A7" s="91"/>
      <c r="B7" s="812"/>
      <c r="C7" s="186" t="s">
        <v>269</v>
      </c>
      <c r="D7" s="186" t="s">
        <v>270</v>
      </c>
      <c r="E7" s="186" t="s">
        <v>269</v>
      </c>
      <c r="F7" s="186" t="s">
        <v>270</v>
      </c>
      <c r="G7" s="186" t="s">
        <v>269</v>
      </c>
      <c r="H7" s="186" t="s">
        <v>270</v>
      </c>
      <c r="I7" s="186" t="s">
        <v>269</v>
      </c>
      <c r="J7" s="186" t="s">
        <v>270</v>
      </c>
      <c r="K7" s="186" t="s">
        <v>269</v>
      </c>
      <c r="L7" s="186" t="s">
        <v>270</v>
      </c>
      <c r="M7" s="186" t="s">
        <v>269</v>
      </c>
      <c r="N7" s="186" t="s">
        <v>270</v>
      </c>
      <c r="O7" s="186" t="s">
        <v>269</v>
      </c>
      <c r="P7" s="186" t="s">
        <v>270</v>
      </c>
      <c r="Q7" s="186" t="s">
        <v>269</v>
      </c>
      <c r="R7" s="186" t="s">
        <v>270</v>
      </c>
      <c r="S7" s="808"/>
    </row>
    <row r="8" spans="1:19" s="94" customFormat="1">
      <c r="A8" s="70">
        <v>1</v>
      </c>
      <c r="B8" s="100" t="s">
        <v>124</v>
      </c>
      <c r="C8" s="168"/>
      <c r="D8" s="168"/>
      <c r="E8" s="168"/>
      <c r="F8" s="179"/>
      <c r="G8" s="168"/>
      <c r="H8" s="168"/>
      <c r="I8" s="168"/>
      <c r="J8" s="168"/>
      <c r="K8" s="168"/>
      <c r="L8" s="168"/>
      <c r="M8" s="168"/>
      <c r="N8" s="168"/>
      <c r="O8" s="168"/>
      <c r="P8" s="168"/>
      <c r="Q8" s="168"/>
      <c r="R8" s="179"/>
      <c r="S8" s="192">
        <f>$C$6*SUM(C8:D8)+$E$6*SUM(E8:F8)+$G$6*SUM(G8:H8)+$I$6*SUM(I8:J8)+$K$6*SUM(K8:L8)+$M$6*SUM(M8:N8)+$O$6*SUM(O8:P8)+$Q$6*SUM(Q8:R8)</f>
        <v>0</v>
      </c>
    </row>
    <row r="9" spans="1:19" s="94" customFormat="1">
      <c r="A9" s="70">
        <v>2</v>
      </c>
      <c r="B9" s="100" t="s">
        <v>125</v>
      </c>
      <c r="C9" s="168"/>
      <c r="D9" s="168"/>
      <c r="E9" s="168"/>
      <c r="F9" s="168"/>
      <c r="G9" s="168"/>
      <c r="H9" s="168"/>
      <c r="I9" s="168"/>
      <c r="J9" s="168"/>
      <c r="K9" s="168"/>
      <c r="L9" s="168"/>
      <c r="M9" s="168"/>
      <c r="N9" s="168"/>
      <c r="O9" s="168"/>
      <c r="P9" s="168"/>
      <c r="Q9" s="168"/>
      <c r="R9" s="179"/>
      <c r="S9" s="192">
        <f t="shared" ref="S9:S21" si="0">$C$6*SUM(C9:D9)+$E$6*SUM(E9:F9)+$G$6*SUM(G9:H9)+$I$6*SUM(I9:J9)+$K$6*SUM(K9:L9)+$M$6*SUM(M9:N9)+$O$6*SUM(O9:P9)+$Q$6*SUM(Q9:R9)</f>
        <v>0</v>
      </c>
    </row>
    <row r="10" spans="1:19" s="94" customFormat="1">
      <c r="A10" s="70">
        <v>3</v>
      </c>
      <c r="B10" s="100" t="s">
        <v>126</v>
      </c>
      <c r="C10" s="168"/>
      <c r="D10" s="168"/>
      <c r="E10" s="168"/>
      <c r="F10" s="168"/>
      <c r="G10" s="168"/>
      <c r="H10" s="168"/>
      <c r="I10" s="168"/>
      <c r="J10" s="168"/>
      <c r="K10" s="168"/>
      <c r="L10" s="168"/>
      <c r="M10" s="168"/>
      <c r="N10" s="168"/>
      <c r="O10" s="168"/>
      <c r="P10" s="168"/>
      <c r="Q10" s="168"/>
      <c r="R10" s="179"/>
      <c r="S10" s="192">
        <f t="shared" si="0"/>
        <v>0</v>
      </c>
    </row>
    <row r="11" spans="1:19" s="94" customFormat="1">
      <c r="A11" s="70">
        <v>4</v>
      </c>
      <c r="B11" s="100" t="s">
        <v>127</v>
      </c>
      <c r="C11" s="168"/>
      <c r="D11" s="168"/>
      <c r="E11" s="168"/>
      <c r="F11" s="168"/>
      <c r="G11" s="168"/>
      <c r="H11" s="168"/>
      <c r="I11" s="168"/>
      <c r="J11" s="168"/>
      <c r="K11" s="168"/>
      <c r="L11" s="168"/>
      <c r="M11" s="168"/>
      <c r="N11" s="168"/>
      <c r="O11" s="168"/>
      <c r="P11" s="168"/>
      <c r="Q11" s="168"/>
      <c r="R11" s="179"/>
      <c r="S11" s="192">
        <f t="shared" si="0"/>
        <v>0</v>
      </c>
    </row>
    <row r="12" spans="1:19" s="94" customFormat="1">
      <c r="A12" s="70">
        <v>5</v>
      </c>
      <c r="B12" s="100" t="s">
        <v>914</v>
      </c>
      <c r="C12" s="168"/>
      <c r="D12" s="168"/>
      <c r="E12" s="168"/>
      <c r="F12" s="168"/>
      <c r="G12" s="168"/>
      <c r="H12" s="168"/>
      <c r="I12" s="168"/>
      <c r="J12" s="168"/>
      <c r="K12" s="168"/>
      <c r="L12" s="168"/>
      <c r="M12" s="168"/>
      <c r="N12" s="168"/>
      <c r="O12" s="168"/>
      <c r="P12" s="168"/>
      <c r="Q12" s="168"/>
      <c r="R12" s="179"/>
      <c r="S12" s="192">
        <f t="shared" si="0"/>
        <v>0</v>
      </c>
    </row>
    <row r="13" spans="1:19" s="94" customFormat="1">
      <c r="A13" s="70">
        <v>6</v>
      </c>
      <c r="B13" s="100" t="s">
        <v>128</v>
      </c>
      <c r="C13" s="168"/>
      <c r="D13" s="168"/>
      <c r="E13" s="168"/>
      <c r="F13" s="168"/>
      <c r="G13" s="168"/>
      <c r="H13" s="168"/>
      <c r="I13" s="168"/>
      <c r="J13" s="168"/>
      <c r="K13" s="168"/>
      <c r="L13" s="168"/>
      <c r="M13" s="168"/>
      <c r="N13" s="168"/>
      <c r="O13" s="168"/>
      <c r="P13" s="168"/>
      <c r="Q13" s="168"/>
      <c r="R13" s="179"/>
      <c r="S13" s="192">
        <f t="shared" si="0"/>
        <v>0</v>
      </c>
    </row>
    <row r="14" spans="1:19" s="94" customFormat="1">
      <c r="A14" s="70">
        <v>7</v>
      </c>
      <c r="B14" s="100" t="s">
        <v>72</v>
      </c>
      <c r="C14" s="168"/>
      <c r="D14" s="168"/>
      <c r="E14" s="168"/>
      <c r="F14" s="168"/>
      <c r="G14" s="168"/>
      <c r="H14" s="168"/>
      <c r="I14" s="168"/>
      <c r="J14" s="168"/>
      <c r="K14" s="168"/>
      <c r="L14" s="168"/>
      <c r="M14" s="168"/>
      <c r="N14" s="168"/>
      <c r="O14" s="168"/>
      <c r="P14" s="168"/>
      <c r="Q14" s="168"/>
      <c r="R14" s="179"/>
      <c r="S14" s="192">
        <f t="shared" si="0"/>
        <v>0</v>
      </c>
    </row>
    <row r="15" spans="1:19" s="94" customFormat="1">
      <c r="A15" s="70">
        <v>8</v>
      </c>
      <c r="B15" s="100" t="s">
        <v>73</v>
      </c>
      <c r="C15" s="168"/>
      <c r="D15" s="168"/>
      <c r="E15" s="168"/>
      <c r="F15" s="168"/>
      <c r="G15" s="168"/>
      <c r="H15" s="168"/>
      <c r="I15" s="168" t="s">
        <v>5</v>
      </c>
      <c r="J15" s="168"/>
      <c r="K15" s="168"/>
      <c r="L15" s="168"/>
      <c r="M15" s="168"/>
      <c r="N15" s="168"/>
      <c r="O15" s="168"/>
      <c r="P15" s="168"/>
      <c r="Q15" s="168"/>
      <c r="R15" s="179"/>
      <c r="S15" s="192">
        <f t="shared" si="0"/>
        <v>0</v>
      </c>
    </row>
    <row r="16" spans="1:19" s="94" customFormat="1">
      <c r="A16" s="70">
        <v>9</v>
      </c>
      <c r="B16" s="100" t="s">
        <v>915</v>
      </c>
      <c r="C16" s="168"/>
      <c r="D16" s="168"/>
      <c r="E16" s="168"/>
      <c r="F16" s="168"/>
      <c r="G16" s="168"/>
      <c r="H16" s="168"/>
      <c r="I16" s="168"/>
      <c r="J16" s="168"/>
      <c r="K16" s="168"/>
      <c r="L16" s="168"/>
      <c r="M16" s="168"/>
      <c r="N16" s="168"/>
      <c r="O16" s="168"/>
      <c r="P16" s="168"/>
      <c r="Q16" s="168"/>
      <c r="R16" s="179"/>
      <c r="S16" s="192">
        <f t="shared" si="0"/>
        <v>0</v>
      </c>
    </row>
    <row r="17" spans="1:19" s="94" customFormat="1">
      <c r="A17" s="70">
        <v>10</v>
      </c>
      <c r="B17" s="100" t="s">
        <v>68</v>
      </c>
      <c r="C17" s="168"/>
      <c r="D17" s="168"/>
      <c r="E17" s="168"/>
      <c r="F17" s="168"/>
      <c r="G17" s="168"/>
      <c r="H17" s="168"/>
      <c r="I17" s="168"/>
      <c r="J17" s="168"/>
      <c r="K17" s="168"/>
      <c r="L17" s="168"/>
      <c r="M17" s="168"/>
      <c r="N17" s="168"/>
      <c r="O17" s="168"/>
      <c r="P17" s="168"/>
      <c r="Q17" s="168"/>
      <c r="R17" s="179"/>
      <c r="S17" s="192">
        <f t="shared" si="0"/>
        <v>0</v>
      </c>
    </row>
    <row r="18" spans="1:19" s="94" customFormat="1">
      <c r="A18" s="70">
        <v>11</v>
      </c>
      <c r="B18" s="100" t="s">
        <v>69</v>
      </c>
      <c r="C18" s="168"/>
      <c r="D18" s="168"/>
      <c r="E18" s="168"/>
      <c r="F18" s="168"/>
      <c r="G18" s="168"/>
      <c r="H18" s="168"/>
      <c r="I18" s="168"/>
      <c r="J18" s="168"/>
      <c r="K18" s="168"/>
      <c r="L18" s="168"/>
      <c r="M18" s="168"/>
      <c r="N18" s="168"/>
      <c r="O18" s="168"/>
      <c r="P18" s="168"/>
      <c r="Q18" s="168"/>
      <c r="R18" s="179"/>
      <c r="S18" s="192">
        <f t="shared" si="0"/>
        <v>0</v>
      </c>
    </row>
    <row r="19" spans="1:19" s="94" customFormat="1">
      <c r="A19" s="70">
        <v>12</v>
      </c>
      <c r="B19" s="100" t="s">
        <v>70</v>
      </c>
      <c r="C19" s="168"/>
      <c r="D19" s="168"/>
      <c r="E19" s="168"/>
      <c r="F19" s="168"/>
      <c r="G19" s="168"/>
      <c r="H19" s="168"/>
      <c r="I19" s="168"/>
      <c r="J19" s="168"/>
      <c r="K19" s="168"/>
      <c r="L19" s="168"/>
      <c r="M19" s="168"/>
      <c r="N19" s="168"/>
      <c r="O19" s="168"/>
      <c r="P19" s="168"/>
      <c r="Q19" s="168"/>
      <c r="R19" s="179"/>
      <c r="S19" s="192">
        <f t="shared" si="0"/>
        <v>0</v>
      </c>
    </row>
    <row r="20" spans="1:19" s="94" customFormat="1">
      <c r="A20" s="70">
        <v>13</v>
      </c>
      <c r="B20" s="100" t="s">
        <v>71</v>
      </c>
      <c r="C20" s="168"/>
      <c r="D20" s="168"/>
      <c r="E20" s="168"/>
      <c r="F20" s="168"/>
      <c r="G20" s="168"/>
      <c r="H20" s="168"/>
      <c r="I20" s="168"/>
      <c r="J20" s="168"/>
      <c r="K20" s="168"/>
      <c r="L20" s="168"/>
      <c r="M20" s="168"/>
      <c r="N20" s="168"/>
      <c r="O20" s="168"/>
      <c r="P20" s="168"/>
      <c r="Q20" s="168"/>
      <c r="R20" s="179"/>
      <c r="S20" s="192">
        <f t="shared" si="0"/>
        <v>0</v>
      </c>
    </row>
    <row r="21" spans="1:19" s="94" customFormat="1">
      <c r="A21" s="70">
        <v>14</v>
      </c>
      <c r="B21" s="100" t="s">
        <v>145</v>
      </c>
      <c r="C21" s="168"/>
      <c r="D21" s="168"/>
      <c r="E21" s="168"/>
      <c r="F21" s="168"/>
      <c r="G21" s="168"/>
      <c r="H21" s="168"/>
      <c r="I21" s="168"/>
      <c r="J21" s="168"/>
      <c r="K21" s="168"/>
      <c r="L21" s="168"/>
      <c r="M21" s="168"/>
      <c r="N21" s="168"/>
      <c r="O21" s="168"/>
      <c r="P21" s="168"/>
      <c r="Q21" s="168"/>
      <c r="R21" s="179"/>
      <c r="S21" s="192">
        <f t="shared" si="0"/>
        <v>0</v>
      </c>
    </row>
    <row r="22" spans="1:19" ht="14.4" thickBot="1">
      <c r="A22" s="63"/>
      <c r="B22" s="96" t="s">
        <v>67</v>
      </c>
      <c r="C22" s="169">
        <f>SUM(C8:C21)</f>
        <v>0</v>
      </c>
      <c r="D22" s="169">
        <f t="shared" ref="D22:S22" si="1">SUM(D8:D21)</f>
        <v>0</v>
      </c>
      <c r="E22" s="169">
        <f t="shared" si="1"/>
        <v>0</v>
      </c>
      <c r="F22" s="169">
        <f t="shared" si="1"/>
        <v>0</v>
      </c>
      <c r="G22" s="169">
        <f t="shared" si="1"/>
        <v>0</v>
      </c>
      <c r="H22" s="169">
        <f t="shared" si="1"/>
        <v>0</v>
      </c>
      <c r="I22" s="169">
        <f t="shared" si="1"/>
        <v>0</v>
      </c>
      <c r="J22" s="169">
        <f t="shared" si="1"/>
        <v>0</v>
      </c>
      <c r="K22" s="169">
        <f t="shared" si="1"/>
        <v>0</v>
      </c>
      <c r="L22" s="169">
        <f t="shared" si="1"/>
        <v>0</v>
      </c>
      <c r="M22" s="169">
        <f t="shared" si="1"/>
        <v>0</v>
      </c>
      <c r="N22" s="169">
        <f t="shared" si="1"/>
        <v>0</v>
      </c>
      <c r="O22" s="169">
        <f t="shared" si="1"/>
        <v>0</v>
      </c>
      <c r="P22" s="169">
        <f t="shared" si="1"/>
        <v>0</v>
      </c>
      <c r="Q22" s="169">
        <f t="shared" si="1"/>
        <v>0</v>
      </c>
      <c r="R22" s="169">
        <f t="shared" si="1"/>
        <v>0</v>
      </c>
      <c r="S22" s="193">
        <f t="shared" si="1"/>
        <v>0</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80" zoomScaleNormal="80" workbookViewId="0">
      <pane xSplit="2" ySplit="6" topLeftCell="C7" activePane="bottomRight" state="frozen"/>
      <selection pane="topRight" activeCell="C1" sqref="C1"/>
      <selection pane="bottomLeft" activeCell="A6" sqref="A6"/>
      <selection pane="bottomRight" activeCell="B7" sqref="B7:B20"/>
    </sheetView>
  </sheetViews>
  <sheetFormatPr defaultColWidth="9.21875" defaultRowHeight="13.8"/>
  <cols>
    <col min="1" max="1" width="10.5546875" style="2" bestFit="1" customWidth="1"/>
    <col min="2" max="2" width="97" style="2" bestFit="1" customWidth="1"/>
    <col min="3" max="3" width="19" style="2" customWidth="1"/>
    <col min="4" max="4" width="19.5546875" style="2" customWidth="1"/>
    <col min="5" max="5" width="31.21875" style="2" customWidth="1"/>
    <col min="6" max="6" width="29.21875" style="2" customWidth="1"/>
    <col min="7" max="7" width="28.5546875" style="2" customWidth="1"/>
    <col min="8" max="8" width="26.44140625" style="2" customWidth="1"/>
    <col min="9" max="9" width="23.77734375" style="2" customWidth="1"/>
    <col min="10" max="10" width="21.5546875" style="2" customWidth="1"/>
    <col min="11" max="11" width="15.77734375" style="2" customWidth="1"/>
    <col min="12" max="12" width="13.21875" style="2" customWidth="1"/>
    <col min="13" max="13" width="20.77734375" style="2" customWidth="1"/>
    <col min="14" max="14" width="19.21875" style="2" customWidth="1"/>
    <col min="15" max="15" width="18.44140625" style="2" customWidth="1"/>
    <col min="16" max="16" width="19" style="2" customWidth="1"/>
    <col min="17" max="17" width="20.21875" style="2" customWidth="1"/>
    <col min="18" max="18" width="18" style="2" customWidth="1"/>
    <col min="19" max="19" width="36" style="2" customWidth="1"/>
    <col min="20" max="20" width="19.44140625" style="2" customWidth="1"/>
    <col min="21" max="21" width="19.21875" style="2" customWidth="1"/>
    <col min="22" max="22" width="20" style="2" customWidth="1"/>
    <col min="23" max="16384" width="9.21875" style="12"/>
  </cols>
  <sheetData>
    <row r="1" spans="1:22">
      <c r="A1" s="2" t="s">
        <v>98</v>
      </c>
      <c r="B1" s="227">
        <f>Info!C2</f>
        <v>0</v>
      </c>
    </row>
    <row r="2" spans="1:22">
      <c r="A2" s="2" t="s">
        <v>99</v>
      </c>
      <c r="B2" s="338">
        <f>'1. key ratios'!B2</f>
        <v>45747</v>
      </c>
    </row>
    <row r="4" spans="1:22" ht="28.2" thickBot="1">
      <c r="A4" s="2" t="s">
        <v>251</v>
      </c>
      <c r="B4" s="188" t="s">
        <v>285</v>
      </c>
      <c r="V4" s="127" t="s">
        <v>77</v>
      </c>
    </row>
    <row r="5" spans="1:22">
      <c r="A5" s="61"/>
      <c r="B5" s="62"/>
      <c r="C5" s="813" t="s">
        <v>106</v>
      </c>
      <c r="D5" s="814"/>
      <c r="E5" s="814"/>
      <c r="F5" s="814"/>
      <c r="G5" s="814"/>
      <c r="H5" s="814"/>
      <c r="I5" s="814"/>
      <c r="J5" s="814"/>
      <c r="K5" s="814"/>
      <c r="L5" s="815"/>
      <c r="M5" s="813" t="s">
        <v>107</v>
      </c>
      <c r="N5" s="814"/>
      <c r="O5" s="814"/>
      <c r="P5" s="814"/>
      <c r="Q5" s="814"/>
      <c r="R5" s="814"/>
      <c r="S5" s="815"/>
      <c r="T5" s="818" t="s">
        <v>283</v>
      </c>
      <c r="U5" s="818" t="s">
        <v>282</v>
      </c>
      <c r="V5" s="816" t="s">
        <v>108</v>
      </c>
    </row>
    <row r="6" spans="1:22" s="37" customFormat="1" ht="138">
      <c r="A6" s="68"/>
      <c r="B6" s="102"/>
      <c r="C6" s="59" t="s">
        <v>109</v>
      </c>
      <c r="D6" s="58" t="s">
        <v>110</v>
      </c>
      <c r="E6" s="55" t="s">
        <v>111</v>
      </c>
      <c r="F6" s="189" t="s">
        <v>277</v>
      </c>
      <c r="G6" s="58" t="s">
        <v>112</v>
      </c>
      <c r="H6" s="58" t="s">
        <v>113</v>
      </c>
      <c r="I6" s="58" t="s">
        <v>114</v>
      </c>
      <c r="J6" s="58" t="s">
        <v>144</v>
      </c>
      <c r="K6" s="58" t="s">
        <v>115</v>
      </c>
      <c r="L6" s="60" t="s">
        <v>116</v>
      </c>
      <c r="M6" s="59" t="s">
        <v>117</v>
      </c>
      <c r="N6" s="58" t="s">
        <v>118</v>
      </c>
      <c r="O6" s="58" t="s">
        <v>119</v>
      </c>
      <c r="P6" s="58" t="s">
        <v>120</v>
      </c>
      <c r="Q6" s="58" t="s">
        <v>121</v>
      </c>
      <c r="R6" s="58" t="s">
        <v>122</v>
      </c>
      <c r="S6" s="60" t="s">
        <v>123</v>
      </c>
      <c r="T6" s="819"/>
      <c r="U6" s="819"/>
      <c r="V6" s="817"/>
    </row>
    <row r="7" spans="1:22" s="94" customFormat="1">
      <c r="A7" s="95">
        <v>1</v>
      </c>
      <c r="B7" s="100" t="s">
        <v>124</v>
      </c>
      <c r="C7" s="170"/>
      <c r="D7" s="168"/>
      <c r="E7" s="168"/>
      <c r="F7" s="168"/>
      <c r="G7" s="168"/>
      <c r="H7" s="168"/>
      <c r="I7" s="168"/>
      <c r="J7" s="168"/>
      <c r="K7" s="168"/>
      <c r="L7" s="171"/>
      <c r="M7" s="170"/>
      <c r="N7" s="168"/>
      <c r="O7" s="168"/>
      <c r="P7" s="168"/>
      <c r="Q7" s="168"/>
      <c r="R7" s="168"/>
      <c r="S7" s="171"/>
      <c r="T7" s="183"/>
      <c r="U7" s="182"/>
      <c r="V7" s="172">
        <f>SUM(C7:S7)</f>
        <v>0</v>
      </c>
    </row>
    <row r="8" spans="1:22" s="94" customFormat="1">
      <c r="A8" s="95">
        <v>2</v>
      </c>
      <c r="B8" s="100" t="s">
        <v>125</v>
      </c>
      <c r="C8" s="170"/>
      <c r="D8" s="168"/>
      <c r="E8" s="168"/>
      <c r="F8" s="168"/>
      <c r="G8" s="168"/>
      <c r="H8" s="168"/>
      <c r="I8" s="168"/>
      <c r="J8" s="168"/>
      <c r="K8" s="168"/>
      <c r="L8" s="171"/>
      <c r="M8" s="170"/>
      <c r="N8" s="168"/>
      <c r="O8" s="168"/>
      <c r="P8" s="168"/>
      <c r="Q8" s="168"/>
      <c r="R8" s="168"/>
      <c r="S8" s="171"/>
      <c r="T8" s="182"/>
      <c r="U8" s="182"/>
      <c r="V8" s="172">
        <f t="shared" ref="V8:V20" si="0">SUM(C8:S8)</f>
        <v>0</v>
      </c>
    </row>
    <row r="9" spans="1:22" s="94" customFormat="1">
      <c r="A9" s="95">
        <v>3</v>
      </c>
      <c r="B9" s="100" t="s">
        <v>126</v>
      </c>
      <c r="C9" s="170"/>
      <c r="D9" s="168"/>
      <c r="E9" s="168"/>
      <c r="F9" s="168"/>
      <c r="G9" s="168"/>
      <c r="H9" s="168"/>
      <c r="I9" s="168"/>
      <c r="J9" s="168"/>
      <c r="K9" s="168"/>
      <c r="L9" s="171"/>
      <c r="M9" s="170"/>
      <c r="N9" s="168"/>
      <c r="O9" s="168"/>
      <c r="P9" s="168"/>
      <c r="Q9" s="168"/>
      <c r="R9" s="168"/>
      <c r="S9" s="171"/>
      <c r="T9" s="182"/>
      <c r="U9" s="182"/>
      <c r="V9" s="172">
        <f>SUM(C9:S9)</f>
        <v>0</v>
      </c>
    </row>
    <row r="10" spans="1:22" s="94" customFormat="1">
      <c r="A10" s="95">
        <v>4</v>
      </c>
      <c r="B10" s="100" t="s">
        <v>127</v>
      </c>
      <c r="C10" s="170"/>
      <c r="D10" s="168"/>
      <c r="E10" s="168"/>
      <c r="F10" s="168"/>
      <c r="G10" s="168"/>
      <c r="H10" s="168"/>
      <c r="I10" s="168"/>
      <c r="J10" s="168"/>
      <c r="K10" s="168"/>
      <c r="L10" s="171"/>
      <c r="M10" s="170"/>
      <c r="N10" s="168"/>
      <c r="O10" s="168"/>
      <c r="P10" s="168"/>
      <c r="Q10" s="168"/>
      <c r="R10" s="168"/>
      <c r="S10" s="171"/>
      <c r="T10" s="182"/>
      <c r="U10" s="182"/>
      <c r="V10" s="172">
        <f t="shared" si="0"/>
        <v>0</v>
      </c>
    </row>
    <row r="11" spans="1:22" s="94" customFormat="1">
      <c r="A11" s="95">
        <v>5</v>
      </c>
      <c r="B11" s="100" t="s">
        <v>914</v>
      </c>
      <c r="C11" s="170"/>
      <c r="D11" s="168"/>
      <c r="E11" s="168"/>
      <c r="F11" s="168"/>
      <c r="G11" s="168"/>
      <c r="H11" s="168"/>
      <c r="I11" s="168"/>
      <c r="J11" s="168"/>
      <c r="K11" s="168"/>
      <c r="L11" s="171"/>
      <c r="M11" s="170"/>
      <c r="N11" s="168"/>
      <c r="O11" s="168"/>
      <c r="P11" s="168"/>
      <c r="Q11" s="168"/>
      <c r="R11" s="168"/>
      <c r="S11" s="171"/>
      <c r="T11" s="182"/>
      <c r="U11" s="182"/>
      <c r="V11" s="172">
        <f t="shared" si="0"/>
        <v>0</v>
      </c>
    </row>
    <row r="12" spans="1:22" s="94" customFormat="1">
      <c r="A12" s="95">
        <v>6</v>
      </c>
      <c r="B12" s="100" t="s">
        <v>128</v>
      </c>
      <c r="C12" s="170"/>
      <c r="D12" s="168"/>
      <c r="E12" s="168"/>
      <c r="F12" s="168"/>
      <c r="G12" s="168"/>
      <c r="H12" s="168"/>
      <c r="I12" s="168"/>
      <c r="J12" s="168"/>
      <c r="K12" s="168"/>
      <c r="L12" s="171"/>
      <c r="M12" s="170"/>
      <c r="N12" s="168"/>
      <c r="O12" s="168"/>
      <c r="P12" s="168"/>
      <c r="Q12" s="168"/>
      <c r="R12" s="168"/>
      <c r="S12" s="171"/>
      <c r="T12" s="182"/>
      <c r="U12" s="182"/>
      <c r="V12" s="172">
        <f t="shared" si="0"/>
        <v>0</v>
      </c>
    </row>
    <row r="13" spans="1:22" s="94" customFormat="1">
      <c r="A13" s="95">
        <v>7</v>
      </c>
      <c r="B13" s="100" t="s">
        <v>72</v>
      </c>
      <c r="C13" s="170"/>
      <c r="D13" s="168"/>
      <c r="E13" s="168"/>
      <c r="F13" s="168"/>
      <c r="G13" s="168"/>
      <c r="H13" s="168"/>
      <c r="I13" s="168"/>
      <c r="J13" s="168"/>
      <c r="K13" s="168"/>
      <c r="L13" s="171"/>
      <c r="M13" s="170"/>
      <c r="N13" s="168"/>
      <c r="O13" s="168"/>
      <c r="P13" s="168"/>
      <c r="Q13" s="168"/>
      <c r="R13" s="168"/>
      <c r="S13" s="171"/>
      <c r="T13" s="182"/>
      <c r="U13" s="182"/>
      <c r="V13" s="172">
        <f t="shared" si="0"/>
        <v>0</v>
      </c>
    </row>
    <row r="14" spans="1:22" s="94" customFormat="1">
      <c r="A14" s="95">
        <v>8</v>
      </c>
      <c r="B14" s="100" t="s">
        <v>73</v>
      </c>
      <c r="C14" s="170"/>
      <c r="D14" s="168"/>
      <c r="E14" s="168"/>
      <c r="F14" s="168"/>
      <c r="G14" s="168"/>
      <c r="H14" s="168"/>
      <c r="I14" s="168"/>
      <c r="J14" s="168"/>
      <c r="K14" s="168"/>
      <c r="L14" s="171"/>
      <c r="M14" s="170"/>
      <c r="N14" s="168"/>
      <c r="O14" s="168"/>
      <c r="P14" s="168"/>
      <c r="Q14" s="168"/>
      <c r="R14" s="168"/>
      <c r="S14" s="171"/>
      <c r="T14" s="182"/>
      <c r="U14" s="182"/>
      <c r="V14" s="172">
        <f t="shared" si="0"/>
        <v>0</v>
      </c>
    </row>
    <row r="15" spans="1:22" s="94" customFormat="1">
      <c r="A15" s="95">
        <v>9</v>
      </c>
      <c r="B15" s="100" t="s">
        <v>915</v>
      </c>
      <c r="C15" s="170"/>
      <c r="D15" s="168"/>
      <c r="E15" s="168"/>
      <c r="F15" s="168"/>
      <c r="G15" s="168"/>
      <c r="H15" s="168"/>
      <c r="I15" s="168"/>
      <c r="J15" s="168"/>
      <c r="K15" s="168"/>
      <c r="L15" s="171"/>
      <c r="M15" s="170"/>
      <c r="N15" s="168"/>
      <c r="O15" s="168"/>
      <c r="P15" s="168"/>
      <c r="Q15" s="168"/>
      <c r="R15" s="168"/>
      <c r="S15" s="171"/>
      <c r="T15" s="182"/>
      <c r="U15" s="182"/>
      <c r="V15" s="172">
        <f t="shared" si="0"/>
        <v>0</v>
      </c>
    </row>
    <row r="16" spans="1:22" s="94" customFormat="1">
      <c r="A16" s="95">
        <v>10</v>
      </c>
      <c r="B16" s="100" t="s">
        <v>68</v>
      </c>
      <c r="C16" s="170"/>
      <c r="D16" s="168"/>
      <c r="E16" s="168"/>
      <c r="F16" s="168"/>
      <c r="G16" s="168"/>
      <c r="H16" s="168"/>
      <c r="I16" s="168"/>
      <c r="J16" s="168"/>
      <c r="K16" s="168"/>
      <c r="L16" s="171"/>
      <c r="M16" s="170"/>
      <c r="N16" s="168"/>
      <c r="O16" s="168"/>
      <c r="P16" s="168"/>
      <c r="Q16" s="168"/>
      <c r="R16" s="168"/>
      <c r="S16" s="171"/>
      <c r="T16" s="182"/>
      <c r="U16" s="182"/>
      <c r="V16" s="172">
        <f t="shared" si="0"/>
        <v>0</v>
      </c>
    </row>
    <row r="17" spans="1:22" s="94" customFormat="1">
      <c r="A17" s="95">
        <v>11</v>
      </c>
      <c r="B17" s="100" t="s">
        <v>69</v>
      </c>
      <c r="C17" s="170"/>
      <c r="D17" s="168"/>
      <c r="E17" s="168"/>
      <c r="F17" s="168"/>
      <c r="G17" s="168"/>
      <c r="H17" s="168"/>
      <c r="I17" s="168"/>
      <c r="J17" s="168"/>
      <c r="K17" s="168"/>
      <c r="L17" s="171"/>
      <c r="M17" s="170"/>
      <c r="N17" s="168"/>
      <c r="O17" s="168"/>
      <c r="P17" s="168"/>
      <c r="Q17" s="168"/>
      <c r="R17" s="168"/>
      <c r="S17" s="171"/>
      <c r="T17" s="182"/>
      <c r="U17" s="182"/>
      <c r="V17" s="172">
        <f t="shared" si="0"/>
        <v>0</v>
      </c>
    </row>
    <row r="18" spans="1:22" s="94" customFormat="1">
      <c r="A18" s="95">
        <v>12</v>
      </c>
      <c r="B18" s="100" t="s">
        <v>70</v>
      </c>
      <c r="C18" s="170"/>
      <c r="D18" s="168"/>
      <c r="E18" s="168"/>
      <c r="F18" s="168"/>
      <c r="G18" s="168"/>
      <c r="H18" s="168"/>
      <c r="I18" s="168"/>
      <c r="J18" s="168"/>
      <c r="K18" s="168"/>
      <c r="L18" s="171"/>
      <c r="M18" s="170"/>
      <c r="N18" s="168"/>
      <c r="O18" s="168"/>
      <c r="P18" s="168"/>
      <c r="Q18" s="168"/>
      <c r="R18" s="168"/>
      <c r="S18" s="171"/>
      <c r="T18" s="182"/>
      <c r="U18" s="182"/>
      <c r="V18" s="172">
        <f t="shared" si="0"/>
        <v>0</v>
      </c>
    </row>
    <row r="19" spans="1:22" s="94" customFormat="1">
      <c r="A19" s="95">
        <v>13</v>
      </c>
      <c r="B19" s="100" t="s">
        <v>71</v>
      </c>
      <c r="C19" s="170"/>
      <c r="D19" s="168"/>
      <c r="E19" s="168"/>
      <c r="F19" s="168"/>
      <c r="G19" s="168"/>
      <c r="H19" s="168"/>
      <c r="I19" s="168"/>
      <c r="J19" s="168"/>
      <c r="K19" s="168"/>
      <c r="L19" s="171"/>
      <c r="M19" s="170"/>
      <c r="N19" s="168"/>
      <c r="O19" s="168"/>
      <c r="P19" s="168"/>
      <c r="Q19" s="168"/>
      <c r="R19" s="168"/>
      <c r="S19" s="171"/>
      <c r="T19" s="182"/>
      <c r="U19" s="182"/>
      <c r="V19" s="172">
        <f t="shared" si="0"/>
        <v>0</v>
      </c>
    </row>
    <row r="20" spans="1:22" s="94" customFormat="1">
      <c r="A20" s="95">
        <v>14</v>
      </c>
      <c r="B20" s="100" t="s">
        <v>145</v>
      </c>
      <c r="C20" s="170"/>
      <c r="D20" s="168"/>
      <c r="E20" s="168"/>
      <c r="F20" s="168"/>
      <c r="G20" s="168"/>
      <c r="H20" s="168"/>
      <c r="I20" s="168"/>
      <c r="J20" s="168"/>
      <c r="K20" s="168"/>
      <c r="L20" s="171"/>
      <c r="M20" s="170"/>
      <c r="N20" s="168"/>
      <c r="O20" s="168"/>
      <c r="P20" s="168"/>
      <c r="Q20" s="168"/>
      <c r="R20" s="168"/>
      <c r="S20" s="171"/>
      <c r="T20" s="182"/>
      <c r="U20" s="182"/>
      <c r="V20" s="172">
        <f t="shared" si="0"/>
        <v>0</v>
      </c>
    </row>
    <row r="21" spans="1:22" ht="14.4" thickBot="1">
      <c r="A21" s="63"/>
      <c r="B21" s="64" t="s">
        <v>67</v>
      </c>
      <c r="C21" s="173">
        <f>SUM(C7:C20)</f>
        <v>0</v>
      </c>
      <c r="D21" s="169">
        <f t="shared" ref="D21:V21" si="1">SUM(D7:D20)</f>
        <v>0</v>
      </c>
      <c r="E21" s="169">
        <f t="shared" si="1"/>
        <v>0</v>
      </c>
      <c r="F21" s="169">
        <f t="shared" si="1"/>
        <v>0</v>
      </c>
      <c r="G21" s="169">
        <f t="shared" si="1"/>
        <v>0</v>
      </c>
      <c r="H21" s="169">
        <f t="shared" si="1"/>
        <v>0</v>
      </c>
      <c r="I21" s="169">
        <f t="shared" si="1"/>
        <v>0</v>
      </c>
      <c r="J21" s="169">
        <f t="shared" si="1"/>
        <v>0</v>
      </c>
      <c r="K21" s="169">
        <f t="shared" si="1"/>
        <v>0</v>
      </c>
      <c r="L21" s="174">
        <f t="shared" si="1"/>
        <v>0</v>
      </c>
      <c r="M21" s="173">
        <f t="shared" si="1"/>
        <v>0</v>
      </c>
      <c r="N21" s="169">
        <f t="shared" si="1"/>
        <v>0</v>
      </c>
      <c r="O21" s="169">
        <f t="shared" si="1"/>
        <v>0</v>
      </c>
      <c r="P21" s="169">
        <f t="shared" si="1"/>
        <v>0</v>
      </c>
      <c r="Q21" s="169">
        <f t="shared" si="1"/>
        <v>0</v>
      </c>
      <c r="R21" s="169">
        <f t="shared" si="1"/>
        <v>0</v>
      </c>
      <c r="S21" s="174">
        <f t="shared" si="1"/>
        <v>0</v>
      </c>
      <c r="T21" s="174">
        <f>SUM(T7:T20)</f>
        <v>0</v>
      </c>
      <c r="U21" s="174">
        <f t="shared" si="1"/>
        <v>0</v>
      </c>
      <c r="V21" s="175">
        <f t="shared" si="1"/>
        <v>0</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F6" sqref="F6:F22"/>
    </sheetView>
  </sheetViews>
  <sheetFormatPr defaultColWidth="9.21875" defaultRowHeight="13.8"/>
  <cols>
    <col min="1" max="1" width="10.5546875" style="2" bestFit="1" customWidth="1"/>
    <col min="2" max="2" width="101.77734375" style="2" customWidth="1"/>
    <col min="3" max="3" width="13.77734375" style="2" customWidth="1"/>
    <col min="4" max="4" width="14.77734375" style="2" bestFit="1" customWidth="1"/>
    <col min="5" max="5" width="17.77734375" style="2" customWidth="1"/>
    <col min="6" max="6" width="15.77734375" style="2" customWidth="1"/>
    <col min="7" max="7" width="17.44140625" style="2" customWidth="1"/>
    <col min="8" max="8" width="15.21875" style="2" customWidth="1"/>
    <col min="9" max="16384" width="9.21875" style="12"/>
  </cols>
  <sheetData>
    <row r="1" spans="1:9">
      <c r="A1" s="2" t="s">
        <v>98</v>
      </c>
      <c r="B1" s="227">
        <f>Info!C2</f>
        <v>0</v>
      </c>
    </row>
    <row r="2" spans="1:9">
      <c r="A2" s="2" t="s">
        <v>99</v>
      </c>
      <c r="B2" s="338">
        <f>'1. key ratios'!B2</f>
        <v>45747</v>
      </c>
    </row>
    <row r="4" spans="1:9" ht="14.4" thickBot="1">
      <c r="A4" s="2" t="s">
        <v>252</v>
      </c>
      <c r="B4" s="185" t="s">
        <v>286</v>
      </c>
    </row>
    <row r="5" spans="1:9">
      <c r="A5" s="61"/>
      <c r="B5" s="92"/>
      <c r="C5" s="97" t="s">
        <v>0</v>
      </c>
      <c r="D5" s="97" t="s">
        <v>1</v>
      </c>
      <c r="E5" s="97" t="s">
        <v>2</v>
      </c>
      <c r="F5" s="97" t="s">
        <v>3</v>
      </c>
      <c r="G5" s="180" t="s">
        <v>4</v>
      </c>
      <c r="H5" s="98" t="s">
        <v>6</v>
      </c>
      <c r="I5" s="24"/>
    </row>
    <row r="6" spans="1:9" ht="15" customHeight="1">
      <c r="A6" s="91"/>
      <c r="B6" s="22"/>
      <c r="C6" s="820" t="s">
        <v>278</v>
      </c>
      <c r="D6" s="824" t="s">
        <v>299</v>
      </c>
      <c r="E6" s="825"/>
      <c r="F6" s="820" t="s">
        <v>305</v>
      </c>
      <c r="G6" s="820" t="s">
        <v>306</v>
      </c>
      <c r="H6" s="822" t="s">
        <v>280</v>
      </c>
      <c r="I6" s="24"/>
    </row>
    <row r="7" spans="1:9" ht="69">
      <c r="A7" s="91"/>
      <c r="B7" s="22"/>
      <c r="C7" s="821"/>
      <c r="D7" s="184" t="s">
        <v>281</v>
      </c>
      <c r="E7" s="184" t="s">
        <v>279</v>
      </c>
      <c r="F7" s="821"/>
      <c r="G7" s="821"/>
      <c r="H7" s="823"/>
      <c r="I7" s="24"/>
    </row>
    <row r="8" spans="1:9">
      <c r="A8" s="53">
        <v>1</v>
      </c>
      <c r="B8" s="100" t="s">
        <v>124</v>
      </c>
      <c r="C8" s="176"/>
      <c r="D8" s="177"/>
      <c r="E8" s="176"/>
      <c r="F8" s="176"/>
      <c r="G8" s="181"/>
      <c r="H8" s="190" t="e">
        <f>G8/(C8+E8)</f>
        <v>#DIV/0!</v>
      </c>
    </row>
    <row r="9" spans="1:9" ht="15" customHeight="1">
      <c r="A9" s="53">
        <v>2</v>
      </c>
      <c r="B9" s="100" t="s">
        <v>125</v>
      </c>
      <c r="C9" s="176"/>
      <c r="D9" s="177"/>
      <c r="E9" s="176"/>
      <c r="F9" s="176"/>
      <c r="G9" s="181"/>
      <c r="H9" s="190" t="e">
        <f t="shared" ref="H9:H21" si="0">G9/(C9+E9)</f>
        <v>#DIV/0!</v>
      </c>
    </row>
    <row r="10" spans="1:9">
      <c r="A10" s="53">
        <v>3</v>
      </c>
      <c r="B10" s="100" t="s">
        <v>126</v>
      </c>
      <c r="C10" s="176"/>
      <c r="D10" s="177"/>
      <c r="E10" s="176"/>
      <c r="F10" s="176"/>
      <c r="G10" s="181"/>
      <c r="H10" s="190" t="e">
        <f t="shared" si="0"/>
        <v>#DIV/0!</v>
      </c>
    </row>
    <row r="11" spans="1:9">
      <c r="A11" s="53">
        <v>4</v>
      </c>
      <c r="B11" s="100" t="s">
        <v>127</v>
      </c>
      <c r="C11" s="176"/>
      <c r="D11" s="177"/>
      <c r="E11" s="176"/>
      <c r="F11" s="176"/>
      <c r="G11" s="181"/>
      <c r="H11" s="190" t="e">
        <f t="shared" si="0"/>
        <v>#DIV/0!</v>
      </c>
    </row>
    <row r="12" spans="1:9">
      <c r="A12" s="53">
        <v>5</v>
      </c>
      <c r="B12" s="100" t="s">
        <v>914</v>
      </c>
      <c r="C12" s="176"/>
      <c r="D12" s="177"/>
      <c r="E12" s="176"/>
      <c r="F12" s="176"/>
      <c r="G12" s="181"/>
      <c r="H12" s="190" t="e">
        <f t="shared" si="0"/>
        <v>#DIV/0!</v>
      </c>
    </row>
    <row r="13" spans="1:9">
      <c r="A13" s="53">
        <v>6</v>
      </c>
      <c r="B13" s="100" t="s">
        <v>128</v>
      </c>
      <c r="C13" s="176"/>
      <c r="D13" s="177"/>
      <c r="E13" s="176"/>
      <c r="F13" s="176"/>
      <c r="G13" s="181"/>
      <c r="H13" s="190" t="e">
        <f t="shared" si="0"/>
        <v>#DIV/0!</v>
      </c>
    </row>
    <row r="14" spans="1:9">
      <c r="A14" s="53">
        <v>7</v>
      </c>
      <c r="B14" s="100" t="s">
        <v>72</v>
      </c>
      <c r="C14" s="176"/>
      <c r="D14" s="177"/>
      <c r="E14" s="176"/>
      <c r="F14" s="177"/>
      <c r="G14" s="243"/>
      <c r="H14" s="190" t="e">
        <f>G14/(C14+E14)</f>
        <v>#DIV/0!</v>
      </c>
    </row>
    <row r="15" spans="1:9">
      <c r="A15" s="53">
        <v>8</v>
      </c>
      <c r="B15" s="100" t="s">
        <v>73</v>
      </c>
      <c r="C15" s="176"/>
      <c r="D15" s="177"/>
      <c r="E15" s="176"/>
      <c r="F15" s="177"/>
      <c r="G15" s="243"/>
      <c r="H15" s="190" t="e">
        <f t="shared" si="0"/>
        <v>#DIV/0!</v>
      </c>
    </row>
    <row r="16" spans="1:9">
      <c r="A16" s="53">
        <v>9</v>
      </c>
      <c r="B16" s="100" t="s">
        <v>915</v>
      </c>
      <c r="C16" s="176"/>
      <c r="D16" s="177"/>
      <c r="E16" s="176"/>
      <c r="F16" s="177"/>
      <c r="G16" s="243"/>
      <c r="H16" s="190" t="e">
        <f t="shared" si="0"/>
        <v>#DIV/0!</v>
      </c>
    </row>
    <row r="17" spans="1:8">
      <c r="A17" s="53">
        <v>10</v>
      </c>
      <c r="B17" s="100" t="s">
        <v>68</v>
      </c>
      <c r="C17" s="176"/>
      <c r="D17" s="177"/>
      <c r="E17" s="176"/>
      <c r="F17" s="177"/>
      <c r="G17" s="243"/>
      <c r="H17" s="190" t="e">
        <f t="shared" si="0"/>
        <v>#DIV/0!</v>
      </c>
    </row>
    <row r="18" spans="1:8">
      <c r="A18" s="53">
        <v>11</v>
      </c>
      <c r="B18" s="100" t="s">
        <v>69</v>
      </c>
      <c r="C18" s="176"/>
      <c r="D18" s="177"/>
      <c r="E18" s="176"/>
      <c r="F18" s="177"/>
      <c r="G18" s="243"/>
      <c r="H18" s="190" t="e">
        <f t="shared" si="0"/>
        <v>#DIV/0!</v>
      </c>
    </row>
    <row r="19" spans="1:8">
      <c r="A19" s="53">
        <v>12</v>
      </c>
      <c r="B19" s="100" t="s">
        <v>70</v>
      </c>
      <c r="C19" s="176"/>
      <c r="D19" s="177"/>
      <c r="E19" s="176"/>
      <c r="F19" s="177"/>
      <c r="G19" s="243"/>
      <c r="H19" s="190" t="e">
        <f t="shared" si="0"/>
        <v>#DIV/0!</v>
      </c>
    </row>
    <row r="20" spans="1:8">
      <c r="A20" s="53">
        <v>13</v>
      </c>
      <c r="B20" s="100" t="s">
        <v>71</v>
      </c>
      <c r="C20" s="176"/>
      <c r="D20" s="177"/>
      <c r="E20" s="176"/>
      <c r="F20" s="177"/>
      <c r="G20" s="243"/>
      <c r="H20" s="190" t="e">
        <f t="shared" si="0"/>
        <v>#DIV/0!</v>
      </c>
    </row>
    <row r="21" spans="1:8">
      <c r="A21" s="53">
        <v>14</v>
      </c>
      <c r="B21" s="100" t="s">
        <v>145</v>
      </c>
      <c r="C21" s="176"/>
      <c r="D21" s="177"/>
      <c r="E21" s="176"/>
      <c r="F21" s="177"/>
      <c r="G21" s="243"/>
      <c r="H21" s="190" t="e">
        <f t="shared" si="0"/>
        <v>#DIV/0!</v>
      </c>
    </row>
    <row r="22" spans="1:8" ht="14.4" thickBot="1">
      <c r="A22" s="93"/>
      <c r="B22" s="99" t="s">
        <v>67</v>
      </c>
      <c r="C22" s="169">
        <v>0</v>
      </c>
      <c r="D22" s="169">
        <f>SUM(D8:D21)</f>
        <v>0</v>
      </c>
      <c r="E22" s="169">
        <f>SUM(E8:E21)</f>
        <v>0</v>
      </c>
      <c r="F22" s="169">
        <f>SUM(F8:F21)</f>
        <v>0</v>
      </c>
      <c r="G22" s="169">
        <f>SUM(G8:G21)</f>
        <v>0</v>
      </c>
      <c r="H22" s="191" t="e">
        <f>G22/(C22+E22)</f>
        <v>#DIV/0!</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B28" sqref="B28"/>
    </sheetView>
  </sheetViews>
  <sheetFormatPr defaultColWidth="9.21875" defaultRowHeight="13.8"/>
  <cols>
    <col min="1" max="1" width="10.5546875" style="227" bestFit="1" customWidth="1"/>
    <col min="2" max="2" width="104.21875" style="227" customWidth="1"/>
    <col min="3" max="11" width="12.77734375" style="227" customWidth="1"/>
    <col min="12" max="16384" width="9.21875" style="227"/>
  </cols>
  <sheetData>
    <row r="1" spans="1:11">
      <c r="A1" s="227" t="s">
        <v>98</v>
      </c>
      <c r="B1" s="227">
        <f>Info!C2</f>
        <v>0</v>
      </c>
    </row>
    <row r="2" spans="1:11">
      <c r="A2" s="227" t="s">
        <v>99</v>
      </c>
      <c r="B2" s="338">
        <f>'1. key ratios'!B2</f>
        <v>45747</v>
      </c>
      <c r="C2" s="228"/>
      <c r="D2" s="228"/>
    </row>
    <row r="3" spans="1:11">
      <c r="B3" s="228"/>
      <c r="C3" s="228"/>
      <c r="D3" s="228"/>
    </row>
    <row r="4" spans="1:11" ht="14.4" thickBot="1">
      <c r="A4" s="227" t="s">
        <v>342</v>
      </c>
      <c r="B4" s="185" t="s">
        <v>341</v>
      </c>
      <c r="C4" s="228"/>
      <c r="D4" s="228"/>
    </row>
    <row r="5" spans="1:11" ht="30" customHeight="1">
      <c r="A5" s="829"/>
      <c r="B5" s="830"/>
      <c r="C5" s="827" t="s">
        <v>374</v>
      </c>
      <c r="D5" s="827"/>
      <c r="E5" s="827"/>
      <c r="F5" s="827" t="s">
        <v>375</v>
      </c>
      <c r="G5" s="827"/>
      <c r="H5" s="827"/>
      <c r="I5" s="827" t="s">
        <v>376</v>
      </c>
      <c r="J5" s="827"/>
      <c r="K5" s="828"/>
    </row>
    <row r="6" spans="1:11">
      <c r="A6" s="225"/>
      <c r="B6" s="226"/>
      <c r="C6" s="229" t="s">
        <v>27</v>
      </c>
      <c r="D6" s="229" t="s">
        <v>80</v>
      </c>
      <c r="E6" s="229" t="s">
        <v>67</v>
      </c>
      <c r="F6" s="229" t="s">
        <v>27</v>
      </c>
      <c r="G6" s="229" t="s">
        <v>80</v>
      </c>
      <c r="H6" s="229" t="s">
        <v>67</v>
      </c>
      <c r="I6" s="229" t="s">
        <v>27</v>
      </c>
      <c r="J6" s="229" t="s">
        <v>80</v>
      </c>
      <c r="K6" s="231" t="s">
        <v>67</v>
      </c>
    </row>
    <row r="7" spans="1:11">
      <c r="A7" s="232" t="s">
        <v>312</v>
      </c>
      <c r="B7" s="224"/>
      <c r="C7" s="224"/>
      <c r="D7" s="224"/>
      <c r="E7" s="224"/>
      <c r="F7" s="224"/>
      <c r="G7" s="224"/>
      <c r="H7" s="224"/>
      <c r="I7" s="224"/>
      <c r="J7" s="224"/>
      <c r="K7" s="233"/>
    </row>
    <row r="8" spans="1:11">
      <c r="A8" s="223">
        <v>1</v>
      </c>
      <c r="B8" s="199" t="s">
        <v>312</v>
      </c>
      <c r="C8" s="197"/>
      <c r="D8" s="197"/>
      <c r="E8" s="197"/>
      <c r="F8" s="200"/>
      <c r="G8" s="200"/>
      <c r="H8" s="200"/>
      <c r="I8" s="200"/>
      <c r="J8" s="200"/>
      <c r="K8" s="210"/>
    </row>
    <row r="9" spans="1:11">
      <c r="A9" s="232" t="s">
        <v>313</v>
      </c>
      <c r="B9" s="224"/>
      <c r="C9" s="224"/>
      <c r="D9" s="224"/>
      <c r="E9" s="224"/>
      <c r="F9" s="224"/>
      <c r="G9" s="224"/>
      <c r="H9" s="224"/>
      <c r="I9" s="224"/>
      <c r="J9" s="224"/>
      <c r="K9" s="233"/>
    </row>
    <row r="10" spans="1:11">
      <c r="A10" s="234">
        <v>2</v>
      </c>
      <c r="B10" s="201" t="s">
        <v>314</v>
      </c>
      <c r="C10" s="201"/>
      <c r="D10" s="202"/>
      <c r="E10" s="202"/>
      <c r="F10" s="202"/>
      <c r="G10" s="202"/>
      <c r="H10" s="202"/>
      <c r="I10" s="202"/>
      <c r="J10" s="202"/>
      <c r="K10" s="235"/>
    </row>
    <row r="11" spans="1:11">
      <c r="A11" s="234">
        <v>3</v>
      </c>
      <c r="B11" s="201" t="s">
        <v>315</v>
      </c>
      <c r="C11" s="201"/>
      <c r="D11" s="202"/>
      <c r="E11" s="202"/>
      <c r="F11" s="202"/>
      <c r="G11" s="202"/>
      <c r="H11" s="202"/>
      <c r="I11" s="202"/>
      <c r="J11" s="202"/>
      <c r="K11" s="235"/>
    </row>
    <row r="12" spans="1:11">
      <c r="A12" s="234">
        <v>4</v>
      </c>
      <c r="B12" s="201" t="s">
        <v>316</v>
      </c>
      <c r="C12" s="201"/>
      <c r="D12" s="202"/>
      <c r="E12" s="202"/>
      <c r="F12" s="202"/>
      <c r="G12" s="202"/>
      <c r="H12" s="202"/>
      <c r="I12" s="202"/>
      <c r="J12" s="202"/>
      <c r="K12" s="235"/>
    </row>
    <row r="13" spans="1:11">
      <c r="A13" s="234">
        <v>5</v>
      </c>
      <c r="B13" s="201" t="s">
        <v>317</v>
      </c>
      <c r="C13" s="201"/>
      <c r="D13" s="202"/>
      <c r="E13" s="202"/>
      <c r="F13" s="202"/>
      <c r="G13" s="202"/>
      <c r="H13" s="202"/>
      <c r="I13" s="202"/>
      <c r="J13" s="202"/>
      <c r="K13" s="235"/>
    </row>
    <row r="14" spans="1:11">
      <c r="A14" s="234">
        <v>6</v>
      </c>
      <c r="B14" s="201" t="s">
        <v>332</v>
      </c>
      <c r="C14" s="201"/>
      <c r="D14" s="202"/>
      <c r="E14" s="202"/>
      <c r="F14" s="202"/>
      <c r="G14" s="202"/>
      <c r="H14" s="202"/>
      <c r="I14" s="202"/>
      <c r="J14" s="202"/>
      <c r="K14" s="235"/>
    </row>
    <row r="15" spans="1:11">
      <c r="A15" s="234">
        <v>7</v>
      </c>
      <c r="B15" s="201" t="s">
        <v>319</v>
      </c>
      <c r="C15" s="201"/>
      <c r="D15" s="202"/>
      <c r="E15" s="202"/>
      <c r="F15" s="202"/>
      <c r="G15" s="202"/>
      <c r="H15" s="202"/>
      <c r="I15" s="202"/>
      <c r="J15" s="202"/>
      <c r="K15" s="235"/>
    </row>
    <row r="16" spans="1:11">
      <c r="A16" s="234">
        <v>8</v>
      </c>
      <c r="B16" s="203" t="s">
        <v>320</v>
      </c>
      <c r="C16" s="201"/>
      <c r="D16" s="202"/>
      <c r="E16" s="202"/>
      <c r="F16" s="202"/>
      <c r="G16" s="202"/>
      <c r="H16" s="202"/>
      <c r="I16" s="202"/>
      <c r="J16" s="202"/>
      <c r="K16" s="235"/>
    </row>
    <row r="17" spans="1:11">
      <c r="A17" s="232" t="s">
        <v>321</v>
      </c>
      <c r="B17" s="224"/>
      <c r="C17" s="224"/>
      <c r="D17" s="224"/>
      <c r="E17" s="224"/>
      <c r="F17" s="224"/>
      <c r="G17" s="224"/>
      <c r="H17" s="224"/>
      <c r="I17" s="224"/>
      <c r="J17" s="224"/>
      <c r="K17" s="233"/>
    </row>
    <row r="18" spans="1:11">
      <c r="A18" s="234">
        <v>9</v>
      </c>
      <c r="B18" s="201" t="s">
        <v>322</v>
      </c>
      <c r="C18" s="201"/>
      <c r="D18" s="202"/>
      <c r="E18" s="202"/>
      <c r="F18" s="202"/>
      <c r="G18" s="202"/>
      <c r="H18" s="202"/>
      <c r="I18" s="202"/>
      <c r="J18" s="202"/>
      <c r="K18" s="235"/>
    </row>
    <row r="19" spans="1:11">
      <c r="A19" s="234">
        <v>10</v>
      </c>
      <c r="B19" s="201" t="s">
        <v>323</v>
      </c>
      <c r="C19" s="201"/>
      <c r="D19" s="202"/>
      <c r="E19" s="202"/>
      <c r="F19" s="202"/>
      <c r="G19" s="202"/>
      <c r="H19" s="202"/>
      <c r="I19" s="202"/>
      <c r="J19" s="202"/>
      <c r="K19" s="235"/>
    </row>
    <row r="20" spans="1:11">
      <c r="A20" s="234">
        <v>11</v>
      </c>
      <c r="B20" s="201" t="s">
        <v>324</v>
      </c>
      <c r="C20" s="201"/>
      <c r="D20" s="202"/>
      <c r="E20" s="202"/>
      <c r="F20" s="202"/>
      <c r="G20" s="202"/>
      <c r="H20" s="202"/>
      <c r="I20" s="202"/>
      <c r="J20" s="202"/>
      <c r="K20" s="235"/>
    </row>
    <row r="21" spans="1:11" ht="14.4" thickBot="1">
      <c r="A21" s="135">
        <v>12</v>
      </c>
      <c r="B21" s="236" t="s">
        <v>325</v>
      </c>
      <c r="C21" s="237"/>
      <c r="D21" s="238"/>
      <c r="E21" s="237"/>
      <c r="F21" s="238"/>
      <c r="G21" s="238"/>
      <c r="H21" s="238"/>
      <c r="I21" s="238"/>
      <c r="J21" s="238"/>
      <c r="K21" s="239"/>
    </row>
    <row r="22" spans="1:11" ht="38.25" customHeight="1" thickBot="1">
      <c r="A22" s="221"/>
      <c r="B22" s="222"/>
      <c r="C22" s="222"/>
      <c r="D22" s="222"/>
      <c r="E22" s="222"/>
      <c r="F22" s="826" t="s">
        <v>326</v>
      </c>
      <c r="G22" s="827"/>
      <c r="H22" s="827"/>
      <c r="I22" s="826" t="s">
        <v>327</v>
      </c>
      <c r="J22" s="827"/>
      <c r="K22" s="828"/>
    </row>
    <row r="23" spans="1:11">
      <c r="A23" s="211">
        <v>13</v>
      </c>
      <c r="B23" s="204" t="s">
        <v>312</v>
      </c>
      <c r="C23" s="220"/>
      <c r="D23" s="220"/>
      <c r="E23" s="220"/>
      <c r="F23" s="205"/>
      <c r="G23" s="205"/>
      <c r="H23" s="205"/>
      <c r="I23" s="205"/>
      <c r="J23" s="205"/>
      <c r="K23" s="212"/>
    </row>
    <row r="24" spans="1:11" ht="14.4" thickBot="1">
      <c r="A24" s="213">
        <v>14</v>
      </c>
      <c r="B24" s="206" t="s">
        <v>328</v>
      </c>
      <c r="C24" s="240"/>
      <c r="D24" s="218"/>
      <c r="E24" s="219"/>
      <c r="F24" s="207"/>
      <c r="G24" s="207"/>
      <c r="H24" s="207"/>
      <c r="I24" s="207"/>
      <c r="J24" s="207"/>
      <c r="K24" s="214"/>
    </row>
    <row r="25" spans="1:11" ht="14.4" thickBot="1">
      <c r="A25" s="215">
        <v>15</v>
      </c>
      <c r="B25" s="208" t="s">
        <v>329</v>
      </c>
      <c r="C25" s="217"/>
      <c r="D25" s="217"/>
      <c r="E25" s="217"/>
      <c r="F25" s="209"/>
      <c r="G25" s="209"/>
      <c r="H25" s="209"/>
      <c r="I25" s="209"/>
      <c r="J25" s="209"/>
      <c r="K25" s="216"/>
    </row>
    <row r="28" spans="1:11" ht="41.4">
      <c r="B28" s="23" t="s">
        <v>373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tabSelected="1" zoomScale="80" zoomScaleNormal="80" workbookViewId="0">
      <pane xSplit="1" ySplit="1" topLeftCell="B4" activePane="bottomRight" state="frozen"/>
      <selection pane="topRight" activeCell="B1" sqref="B1"/>
      <selection pane="bottomLeft" activeCell="A5" sqref="A5"/>
      <selection pane="bottomRight" activeCell="E17" sqref="E17"/>
    </sheetView>
  </sheetViews>
  <sheetFormatPr defaultColWidth="9.21875" defaultRowHeight="13.8"/>
  <cols>
    <col min="1" max="1" width="10.5546875" style="38" bestFit="1" customWidth="1"/>
    <col min="2" max="2" width="68" style="38" customWidth="1"/>
    <col min="3" max="9" width="15" style="38" customWidth="1"/>
    <col min="10" max="14" width="18.5546875" style="38" customWidth="1"/>
    <col min="15" max="17" width="18.5546875" style="12" customWidth="1"/>
    <col min="18" max="16384" width="9.21875" style="12"/>
  </cols>
  <sheetData>
    <row r="1" spans="1:17">
      <c r="A1" s="749" t="s">
        <v>98</v>
      </c>
      <c r="B1" s="38">
        <f>[4]Info!C2</f>
        <v>0</v>
      </c>
    </row>
    <row r="2" spans="1:17">
      <c r="A2" s="38" t="s">
        <v>99</v>
      </c>
      <c r="B2" s="338">
        <f>'[4]1. key ratios'!B2</f>
        <v>45747</v>
      </c>
    </row>
    <row r="3" spans="1:17">
      <c r="B3" s="12"/>
      <c r="C3" s="12"/>
      <c r="D3" s="12"/>
      <c r="E3" s="12"/>
      <c r="F3" s="12"/>
      <c r="G3" s="12"/>
      <c r="H3" s="12"/>
      <c r="I3" s="12"/>
      <c r="J3" s="12"/>
      <c r="K3" s="12"/>
      <c r="L3" s="12"/>
      <c r="M3" s="12"/>
      <c r="N3" s="12"/>
    </row>
    <row r="4" spans="1:17" ht="14.4">
      <c r="B4" s="750" t="s">
        <v>982</v>
      </c>
      <c r="C4" s="12"/>
      <c r="D4" s="12"/>
      <c r="E4" s="12"/>
      <c r="F4" s="12"/>
      <c r="G4" s="12"/>
      <c r="H4" s="12"/>
      <c r="I4" s="12"/>
      <c r="J4" s="12"/>
      <c r="K4" s="12"/>
      <c r="L4" s="12"/>
      <c r="M4" s="12"/>
      <c r="N4" s="12"/>
    </row>
    <row r="5" spans="1:17" ht="86.4">
      <c r="B5" s="751" t="s">
        <v>983</v>
      </c>
      <c r="C5" s="752" t="s">
        <v>984</v>
      </c>
      <c r="D5" s="752" t="s">
        <v>985</v>
      </c>
      <c r="E5" s="752" t="s">
        <v>986</v>
      </c>
      <c r="F5" s="752" t="s">
        <v>987</v>
      </c>
      <c r="G5" s="752" t="s">
        <v>988</v>
      </c>
      <c r="H5" s="752" t="s">
        <v>989</v>
      </c>
      <c r="I5" s="753" t="s">
        <v>990</v>
      </c>
      <c r="J5" s="754">
        <v>0.02</v>
      </c>
      <c r="K5" s="754">
        <v>0.2</v>
      </c>
      <c r="L5" s="754">
        <v>0.35</v>
      </c>
      <c r="M5" s="754">
        <v>0.5</v>
      </c>
      <c r="N5" s="754">
        <v>0.75</v>
      </c>
      <c r="O5" s="754">
        <v>1</v>
      </c>
      <c r="P5" s="754">
        <v>1.5</v>
      </c>
      <c r="Q5" s="755" t="s">
        <v>74</v>
      </c>
    </row>
    <row r="6" spans="1:17" ht="14.4">
      <c r="B6" s="756"/>
      <c r="C6" s="721">
        <f>IF(C7&gt;0,C7,IF(C8&gt;0,C8,IF(C9&gt;0,C9,0)))</f>
        <v>0</v>
      </c>
      <c r="D6" s="721">
        <f t="shared" ref="D6:I6" si="0">IF(D7&gt;0,D7,IF(D8&gt;0,D8,IF(D9&gt;0,D9,0)))</f>
        <v>0</v>
      </c>
      <c r="E6" s="721">
        <f t="shared" si="0"/>
        <v>0</v>
      </c>
      <c r="F6" s="721">
        <f t="shared" si="0"/>
        <v>0</v>
      </c>
      <c r="G6" s="721">
        <f t="shared" si="0"/>
        <v>0</v>
      </c>
      <c r="H6" s="721"/>
      <c r="I6" s="721">
        <f t="shared" si="0"/>
        <v>0</v>
      </c>
      <c r="J6" s="721">
        <f t="shared" ref="J6" si="1">IF(J7&gt;0,J7,IF(J8&gt;0,J8,IF(J9&gt;0,J9,0)))</f>
        <v>0</v>
      </c>
      <c r="K6" s="721">
        <f t="shared" ref="K6" si="2">IF(K7&gt;0,K7,IF(K8&gt;0,K8,IF(K9&gt;0,K9,0)))</f>
        <v>0</v>
      </c>
      <c r="L6" s="721">
        <f t="shared" ref="L6" si="3">IF(L7&gt;0,L7,IF(L8&gt;0,L8,IF(L9&gt;0,L9,0)))</f>
        <v>0</v>
      </c>
      <c r="M6" s="721">
        <f t="shared" ref="M6" si="4">IF(M7&gt;0,M7,IF(M8&gt;0,M8,IF(M9&gt;0,M9,0)))</f>
        <v>0</v>
      </c>
      <c r="N6" s="721">
        <f t="shared" ref="N6" si="5">IF(N7&gt;0,N7,IF(N8&gt;0,N8,IF(N9&gt;0,N9,0)))</f>
        <v>0</v>
      </c>
      <c r="O6" s="721">
        <f t="shared" ref="O6" si="6">IF(O7&gt;0,O7,IF(O8&gt;0,O8,IF(O9&gt;0,O9,0)))</f>
        <v>0</v>
      </c>
      <c r="P6" s="721">
        <f t="shared" ref="P6" si="7">IF(P7&gt;0,P7,IF(P8&gt;0,P8,IF(P9&gt;0,P9,0)))</f>
        <v>0</v>
      </c>
      <c r="Q6" s="721">
        <f t="shared" ref="Q6" si="8">IF(Q7&gt;0,Q7,IF(Q8&gt;0,Q8,IF(Q9&gt;0,Q9,0)))</f>
        <v>0</v>
      </c>
    </row>
    <row r="7" spans="1:17" ht="14.4">
      <c r="B7" s="757" t="s">
        <v>978</v>
      </c>
      <c r="C7" s="721">
        <f>C11+C15+C19+C23+C27+C31</f>
        <v>0</v>
      </c>
      <c r="D7" s="721">
        <f>D11+D15+D19+D23+D27+D31</f>
        <v>0</v>
      </c>
      <c r="E7" s="721">
        <f t="shared" ref="D7:E7" si="9">E11+E15+E19+E23+E27+E31</f>
        <v>0</v>
      </c>
      <c r="F7" s="721">
        <f t="shared" ref="F7:G9" si="10">F11+F15+F19+F23+F27+F31</f>
        <v>0</v>
      </c>
      <c r="G7" s="721">
        <f t="shared" si="10"/>
        <v>0</v>
      </c>
      <c r="H7" s="758">
        <v>1.4</v>
      </c>
      <c r="I7" s="759">
        <f t="shared" ref="I7:I33" si="11">(F7+G7)*H7</f>
        <v>0</v>
      </c>
      <c r="J7" s="721">
        <f>J11+J15+J19+J23+J27+J31</f>
        <v>0</v>
      </c>
      <c r="K7" s="721">
        <f t="shared" ref="J7:Q9" si="12">K11+K15+K19+K23+K27+K31</f>
        <v>0</v>
      </c>
      <c r="L7" s="721">
        <f t="shared" si="12"/>
        <v>0</v>
      </c>
      <c r="M7" s="721">
        <f t="shared" si="12"/>
        <v>0</v>
      </c>
      <c r="N7" s="721">
        <f t="shared" si="12"/>
        <v>0</v>
      </c>
      <c r="O7" s="721">
        <f t="shared" si="12"/>
        <v>0</v>
      </c>
      <c r="P7" s="721">
        <f t="shared" si="12"/>
        <v>0</v>
      </c>
      <c r="Q7" s="721">
        <f>Q11+Q15+Q19+Q23+Q27+Q31</f>
        <v>0</v>
      </c>
    </row>
    <row r="8" spans="1:17" ht="14.4">
      <c r="B8" s="757" t="s">
        <v>979</v>
      </c>
      <c r="C8" s="721">
        <f>C12+C16+C20+C24+C28+C32</f>
        <v>0</v>
      </c>
      <c r="D8" s="721">
        <f>D12+D16+D20+D24+D28+D32</f>
        <v>0</v>
      </c>
      <c r="E8" s="721">
        <f t="shared" ref="D8:E8" si="13">E12+E16+E20+E24+E28+E32</f>
        <v>0</v>
      </c>
      <c r="F8" s="721">
        <f t="shared" si="10"/>
        <v>0</v>
      </c>
      <c r="G8" s="721">
        <f t="shared" si="10"/>
        <v>0</v>
      </c>
      <c r="H8" s="758">
        <v>1.4</v>
      </c>
      <c r="I8" s="759">
        <f t="shared" si="11"/>
        <v>0</v>
      </c>
      <c r="J8" s="721">
        <f t="shared" si="12"/>
        <v>0</v>
      </c>
      <c r="K8" s="721">
        <f t="shared" si="12"/>
        <v>0</v>
      </c>
      <c r="L8" s="721">
        <f t="shared" si="12"/>
        <v>0</v>
      </c>
      <c r="M8" s="721">
        <f t="shared" si="12"/>
        <v>0</v>
      </c>
      <c r="N8" s="721">
        <f t="shared" si="12"/>
        <v>0</v>
      </c>
      <c r="O8" s="721">
        <f t="shared" si="12"/>
        <v>0</v>
      </c>
      <c r="P8" s="721">
        <f t="shared" si="12"/>
        <v>0</v>
      </c>
      <c r="Q8" s="721">
        <f>Q12+Q16+Q20+Q24+Q28+Q32</f>
        <v>0</v>
      </c>
    </row>
    <row r="9" spans="1:17" ht="14.4">
      <c r="B9" s="757" t="s">
        <v>980</v>
      </c>
      <c r="C9" s="721">
        <f>C13+C17+C21+C25+C29+C33</f>
        <v>0</v>
      </c>
      <c r="D9" s="721">
        <f t="shared" ref="D9:E9" si="14">D13+D17+D21+D25+D29+D33</f>
        <v>0</v>
      </c>
      <c r="E9" s="721">
        <f t="shared" si="14"/>
        <v>0</v>
      </c>
      <c r="F9" s="721">
        <f t="shared" si="10"/>
        <v>0</v>
      </c>
      <c r="G9" s="721">
        <f t="shared" si="10"/>
        <v>0</v>
      </c>
      <c r="H9" s="758">
        <v>1.4</v>
      </c>
      <c r="I9" s="759">
        <f t="shared" si="11"/>
        <v>0</v>
      </c>
      <c r="J9" s="721">
        <f t="shared" si="12"/>
        <v>0</v>
      </c>
      <c r="K9" s="721">
        <f t="shared" si="12"/>
        <v>0</v>
      </c>
      <c r="L9" s="721">
        <f t="shared" si="12"/>
        <v>0</v>
      </c>
      <c r="M9" s="721">
        <f t="shared" si="12"/>
        <v>0</v>
      </c>
      <c r="N9" s="721">
        <f t="shared" si="12"/>
        <v>0</v>
      </c>
      <c r="O9" s="721">
        <f t="shared" si="12"/>
        <v>0</v>
      </c>
      <c r="P9" s="721">
        <f t="shared" si="12"/>
        <v>0</v>
      </c>
      <c r="Q9" s="721">
        <f t="shared" si="12"/>
        <v>0</v>
      </c>
    </row>
    <row r="10" spans="1:17" ht="14.4">
      <c r="B10" s="760" t="s">
        <v>991</v>
      </c>
      <c r="C10" s="761"/>
      <c r="D10" s="761"/>
      <c r="E10" s="761"/>
      <c r="F10" s="761"/>
      <c r="G10" s="761"/>
      <c r="H10" s="758">
        <v>1.4</v>
      </c>
      <c r="I10" s="759">
        <f t="shared" si="11"/>
        <v>0</v>
      </c>
      <c r="J10" s="762"/>
      <c r="K10" s="762"/>
      <c r="L10" s="762"/>
      <c r="M10" s="762"/>
      <c r="N10" s="762"/>
      <c r="O10" s="762"/>
      <c r="P10" s="762"/>
      <c r="Q10" s="721">
        <f>IF(Q11&gt;0,Q11,IF(Q12&gt;0,Q12,IF(Q13&gt;0,Q13,0)))</f>
        <v>0</v>
      </c>
    </row>
    <row r="11" spans="1:17" ht="14.4">
      <c r="B11" s="763" t="s">
        <v>978</v>
      </c>
      <c r="C11" s="761"/>
      <c r="D11" s="761"/>
      <c r="E11" s="761"/>
      <c r="F11" s="761"/>
      <c r="G11" s="761"/>
      <c r="H11" s="758">
        <v>1.4</v>
      </c>
      <c r="I11" s="759">
        <f t="shared" si="11"/>
        <v>0</v>
      </c>
      <c r="J11" s="762"/>
      <c r="K11" s="762"/>
      <c r="L11" s="762"/>
      <c r="M11" s="762"/>
      <c r="N11" s="762"/>
      <c r="O11" s="762"/>
      <c r="P11" s="762"/>
      <c r="Q11" s="721">
        <f>SUMPRODUCT($J$5:$P$5,J11:P11)</f>
        <v>0</v>
      </c>
    </row>
    <row r="12" spans="1:17" ht="14.4">
      <c r="B12" s="763" t="s">
        <v>979</v>
      </c>
      <c r="C12" s="761"/>
      <c r="D12" s="761"/>
      <c r="E12" s="761"/>
      <c r="F12" s="761"/>
      <c r="G12" s="761"/>
      <c r="H12" s="758">
        <v>1.4</v>
      </c>
      <c r="I12" s="759">
        <f t="shared" si="11"/>
        <v>0</v>
      </c>
      <c r="J12" s="762"/>
      <c r="K12" s="762"/>
      <c r="L12" s="762"/>
      <c r="M12" s="762"/>
      <c r="N12" s="762"/>
      <c r="O12" s="762"/>
      <c r="P12" s="762"/>
      <c r="Q12" s="721">
        <f>SUMPRODUCT($J$5:$P$5,J12:P12)</f>
        <v>0</v>
      </c>
    </row>
    <row r="13" spans="1:17" ht="14.4">
      <c r="B13" s="763" t="s">
        <v>980</v>
      </c>
      <c r="C13" s="761"/>
      <c r="D13" s="761"/>
      <c r="E13" s="761"/>
      <c r="F13" s="761"/>
      <c r="G13" s="761"/>
      <c r="H13" s="758">
        <v>1.4</v>
      </c>
      <c r="I13" s="759">
        <f t="shared" si="11"/>
        <v>0</v>
      </c>
      <c r="J13" s="762"/>
      <c r="K13" s="762"/>
      <c r="L13" s="762"/>
      <c r="M13" s="762"/>
      <c r="N13" s="762"/>
      <c r="O13" s="762"/>
      <c r="P13" s="762"/>
      <c r="Q13" s="721">
        <f>SUMPRODUCT($J$5:$P$5,J13:P13)</f>
        <v>0</v>
      </c>
    </row>
    <row r="14" spans="1:17" ht="14.4">
      <c r="B14" s="760" t="s">
        <v>992</v>
      </c>
      <c r="C14" s="761"/>
      <c r="D14" s="761"/>
      <c r="E14" s="761"/>
      <c r="F14" s="761"/>
      <c r="G14" s="761"/>
      <c r="H14" s="758">
        <v>1.4</v>
      </c>
      <c r="I14" s="759">
        <f t="shared" si="11"/>
        <v>0</v>
      </c>
      <c r="J14" s="762"/>
      <c r="K14" s="762"/>
      <c r="L14" s="762"/>
      <c r="M14" s="762"/>
      <c r="N14" s="762"/>
      <c r="O14" s="762"/>
      <c r="P14" s="762"/>
      <c r="Q14" s="721">
        <f>IF(Q15&gt;0,Q15,IF(Q16&gt;0,Q16,IF(Q17&gt;0,Q17,0)))</f>
        <v>0</v>
      </c>
    </row>
    <row r="15" spans="1:17" ht="14.4">
      <c r="B15" s="763" t="s">
        <v>978</v>
      </c>
      <c r="C15" s="761"/>
      <c r="D15" s="761"/>
      <c r="E15" s="761"/>
      <c r="F15" s="761"/>
      <c r="G15" s="761"/>
      <c r="H15" s="758">
        <v>1.4</v>
      </c>
      <c r="I15" s="759">
        <f t="shared" si="11"/>
        <v>0</v>
      </c>
      <c r="J15" s="762"/>
      <c r="K15" s="762"/>
      <c r="L15" s="762"/>
      <c r="M15" s="762"/>
      <c r="N15" s="762"/>
      <c r="O15" s="762"/>
      <c r="P15" s="762"/>
      <c r="Q15" s="721">
        <f>SUMPRODUCT($J$5:$P$5,J15:P15)</f>
        <v>0</v>
      </c>
    </row>
    <row r="16" spans="1:17" ht="14.4">
      <c r="B16" s="763" t="s">
        <v>979</v>
      </c>
      <c r="C16" s="761"/>
      <c r="D16" s="761"/>
      <c r="E16" s="761"/>
      <c r="F16" s="761"/>
      <c r="G16" s="761"/>
      <c r="H16" s="758">
        <v>1.4</v>
      </c>
      <c r="I16" s="759">
        <f t="shared" si="11"/>
        <v>0</v>
      </c>
      <c r="J16" s="762"/>
      <c r="K16" s="762"/>
      <c r="L16" s="762"/>
      <c r="M16" s="762"/>
      <c r="N16" s="762"/>
      <c r="O16" s="762"/>
      <c r="P16" s="762"/>
      <c r="Q16" s="721">
        <f t="shared" ref="Q16:Q17" si="15">SUMPRODUCT($J$5:$P$5,J16:P16)</f>
        <v>0</v>
      </c>
    </row>
    <row r="17" spans="2:17" ht="14.4">
      <c r="B17" s="763" t="s">
        <v>980</v>
      </c>
      <c r="C17" s="761"/>
      <c r="D17" s="761"/>
      <c r="E17" s="761"/>
      <c r="F17" s="761"/>
      <c r="G17" s="761"/>
      <c r="H17" s="758">
        <v>1.4</v>
      </c>
      <c r="I17" s="759">
        <f t="shared" si="11"/>
        <v>0</v>
      </c>
      <c r="J17" s="762"/>
      <c r="K17" s="762"/>
      <c r="L17" s="762"/>
      <c r="M17" s="762"/>
      <c r="N17" s="762"/>
      <c r="O17" s="762"/>
      <c r="P17" s="762"/>
      <c r="Q17" s="721">
        <f t="shared" si="15"/>
        <v>0</v>
      </c>
    </row>
    <row r="18" spans="2:17" ht="14.4">
      <c r="B18" s="760" t="s">
        <v>993</v>
      </c>
      <c r="C18" s="761"/>
      <c r="D18" s="761"/>
      <c r="E18" s="761"/>
      <c r="F18" s="761"/>
      <c r="G18" s="761"/>
      <c r="H18" s="758">
        <v>1.4</v>
      </c>
      <c r="I18" s="759">
        <f t="shared" si="11"/>
        <v>0</v>
      </c>
      <c r="J18" s="762"/>
      <c r="K18" s="762"/>
      <c r="L18" s="762"/>
      <c r="M18" s="762"/>
      <c r="N18" s="762"/>
      <c r="O18" s="762"/>
      <c r="P18" s="762"/>
      <c r="Q18" s="721">
        <f t="shared" ref="Q18" si="16">IF(Q19&gt;0,Q19,IF(Q20&gt;0,Q20,IF(Q21&gt;0,Q21,0)))</f>
        <v>0</v>
      </c>
    </row>
    <row r="19" spans="2:17" ht="14.4">
      <c r="B19" s="763" t="s">
        <v>978</v>
      </c>
      <c r="C19" s="761"/>
      <c r="D19" s="761"/>
      <c r="E19" s="761"/>
      <c r="F19" s="761"/>
      <c r="G19" s="761"/>
      <c r="H19" s="758">
        <v>1.4</v>
      </c>
      <c r="I19" s="759">
        <f t="shared" si="11"/>
        <v>0</v>
      </c>
      <c r="J19" s="762"/>
      <c r="K19" s="762"/>
      <c r="L19" s="762"/>
      <c r="M19" s="762"/>
      <c r="N19" s="762"/>
      <c r="O19" s="762"/>
      <c r="P19" s="762"/>
      <c r="Q19" s="721">
        <f>SUMPRODUCT($J$5:$P$5,J19:P19)</f>
        <v>0</v>
      </c>
    </row>
    <row r="20" spans="2:17" ht="14.4">
      <c r="B20" s="763" t="s">
        <v>979</v>
      </c>
      <c r="C20" s="761"/>
      <c r="D20" s="761"/>
      <c r="E20" s="761"/>
      <c r="F20" s="761"/>
      <c r="G20" s="761"/>
      <c r="H20" s="758">
        <v>1.4</v>
      </c>
      <c r="I20" s="759">
        <f t="shared" si="11"/>
        <v>0</v>
      </c>
      <c r="J20" s="762"/>
      <c r="K20" s="762"/>
      <c r="L20" s="762"/>
      <c r="M20" s="762"/>
      <c r="N20" s="762"/>
      <c r="O20" s="762"/>
      <c r="P20" s="762"/>
      <c r="Q20" s="721">
        <f t="shared" ref="Q20:Q21" si="17">SUMPRODUCT($J$5:$P$5,J20:P20)</f>
        <v>0</v>
      </c>
    </row>
    <row r="21" spans="2:17" ht="14.4">
      <c r="B21" s="763" t="s">
        <v>980</v>
      </c>
      <c r="C21" s="761"/>
      <c r="D21" s="761"/>
      <c r="E21" s="761"/>
      <c r="F21" s="761"/>
      <c r="G21" s="761"/>
      <c r="H21" s="758">
        <v>1.4</v>
      </c>
      <c r="I21" s="759">
        <f t="shared" si="11"/>
        <v>0</v>
      </c>
      <c r="J21" s="762"/>
      <c r="K21" s="762"/>
      <c r="L21" s="762"/>
      <c r="M21" s="762"/>
      <c r="N21" s="762"/>
      <c r="O21" s="762"/>
      <c r="P21" s="762"/>
      <c r="Q21" s="721">
        <f t="shared" si="17"/>
        <v>0</v>
      </c>
    </row>
    <row r="22" spans="2:17" ht="14.4">
      <c r="B22" s="760" t="s">
        <v>994</v>
      </c>
      <c r="C22" s="761"/>
      <c r="D22" s="761"/>
      <c r="E22" s="761"/>
      <c r="F22" s="761"/>
      <c r="G22" s="761"/>
      <c r="H22" s="758">
        <v>1.4</v>
      </c>
      <c r="I22" s="759">
        <f t="shared" si="11"/>
        <v>0</v>
      </c>
      <c r="J22" s="762"/>
      <c r="K22" s="762"/>
      <c r="L22" s="762"/>
      <c r="M22" s="762"/>
      <c r="N22" s="762"/>
      <c r="O22" s="762"/>
      <c r="P22" s="762"/>
      <c r="Q22" s="721">
        <f t="shared" ref="Q22" si="18">IF(Q23&gt;0,Q23,IF(Q24&gt;0,Q24,IF(Q25&gt;0,Q25,0)))</f>
        <v>0</v>
      </c>
    </row>
    <row r="23" spans="2:17" ht="14.4">
      <c r="B23" s="763" t="s">
        <v>978</v>
      </c>
      <c r="C23" s="761"/>
      <c r="D23" s="761"/>
      <c r="E23" s="761"/>
      <c r="F23" s="761"/>
      <c r="G23" s="761"/>
      <c r="H23" s="758">
        <v>1.4</v>
      </c>
      <c r="I23" s="759">
        <f t="shared" si="11"/>
        <v>0</v>
      </c>
      <c r="J23" s="762"/>
      <c r="K23" s="762"/>
      <c r="L23" s="762"/>
      <c r="M23" s="762"/>
      <c r="N23" s="762"/>
      <c r="O23" s="762"/>
      <c r="P23" s="762"/>
      <c r="Q23" s="721">
        <f>SUMPRODUCT($J$5:$P$5,J23:P23)</f>
        <v>0</v>
      </c>
    </row>
    <row r="24" spans="2:17" ht="14.4">
      <c r="B24" s="763" t="s">
        <v>979</v>
      </c>
      <c r="C24" s="761"/>
      <c r="D24" s="761"/>
      <c r="E24" s="761"/>
      <c r="F24" s="761"/>
      <c r="G24" s="761"/>
      <c r="H24" s="758">
        <v>1.4</v>
      </c>
      <c r="I24" s="759">
        <f t="shared" si="11"/>
        <v>0</v>
      </c>
      <c r="J24" s="762"/>
      <c r="K24" s="762"/>
      <c r="L24" s="762"/>
      <c r="M24" s="762"/>
      <c r="N24" s="762"/>
      <c r="O24" s="762"/>
      <c r="P24" s="762"/>
      <c r="Q24" s="721">
        <f t="shared" ref="Q24:Q25" si="19">SUMPRODUCT($J$5:$P$5,J24:P24)</f>
        <v>0</v>
      </c>
    </row>
    <row r="25" spans="2:17" ht="14.4">
      <c r="B25" s="763" t="s">
        <v>980</v>
      </c>
      <c r="C25" s="761"/>
      <c r="D25" s="761"/>
      <c r="E25" s="761"/>
      <c r="F25" s="761"/>
      <c r="G25" s="761"/>
      <c r="H25" s="758">
        <v>1.4</v>
      </c>
      <c r="I25" s="759">
        <f t="shared" si="11"/>
        <v>0</v>
      </c>
      <c r="J25" s="762"/>
      <c r="K25" s="762"/>
      <c r="L25" s="762"/>
      <c r="M25" s="762"/>
      <c r="N25" s="762"/>
      <c r="O25" s="762"/>
      <c r="P25" s="762"/>
      <c r="Q25" s="721">
        <f t="shared" si="19"/>
        <v>0</v>
      </c>
    </row>
    <row r="26" spans="2:17" ht="14.4">
      <c r="B26" s="760" t="s">
        <v>995</v>
      </c>
      <c r="C26" s="761"/>
      <c r="D26" s="761"/>
      <c r="E26" s="761"/>
      <c r="F26" s="761"/>
      <c r="G26" s="761"/>
      <c r="H26" s="758">
        <v>1.4</v>
      </c>
      <c r="I26" s="759">
        <f t="shared" si="11"/>
        <v>0</v>
      </c>
      <c r="J26" s="762"/>
      <c r="K26" s="762"/>
      <c r="L26" s="762"/>
      <c r="M26" s="762"/>
      <c r="N26" s="762"/>
      <c r="O26" s="762"/>
      <c r="P26" s="762"/>
      <c r="Q26" s="721">
        <f t="shared" ref="Q26" si="20">IF(Q27&gt;0,Q27,IF(Q28&gt;0,Q28,IF(Q29&gt;0,Q29,0)))</f>
        <v>0</v>
      </c>
    </row>
    <row r="27" spans="2:17" ht="14.4">
      <c r="B27" s="763" t="s">
        <v>978</v>
      </c>
      <c r="C27" s="761"/>
      <c r="D27" s="761"/>
      <c r="E27" s="761"/>
      <c r="F27" s="761"/>
      <c r="G27" s="761"/>
      <c r="H27" s="758">
        <v>1.4</v>
      </c>
      <c r="I27" s="759">
        <f t="shared" si="11"/>
        <v>0</v>
      </c>
      <c r="J27" s="762"/>
      <c r="K27" s="762"/>
      <c r="L27" s="762"/>
      <c r="M27" s="762"/>
      <c r="N27" s="762"/>
      <c r="O27" s="762"/>
      <c r="P27" s="762"/>
      <c r="Q27" s="721">
        <f>SUMPRODUCT($J$5:$P$5,J27:P27)</f>
        <v>0</v>
      </c>
    </row>
    <row r="28" spans="2:17" ht="14.4">
      <c r="B28" s="763" t="s">
        <v>979</v>
      </c>
      <c r="C28" s="761"/>
      <c r="D28" s="761"/>
      <c r="E28" s="761"/>
      <c r="F28" s="761"/>
      <c r="G28" s="761"/>
      <c r="H28" s="758">
        <v>1.4</v>
      </c>
      <c r="I28" s="759">
        <f t="shared" si="11"/>
        <v>0</v>
      </c>
      <c r="J28" s="762"/>
      <c r="K28" s="762"/>
      <c r="L28" s="762"/>
      <c r="M28" s="762"/>
      <c r="N28" s="762"/>
      <c r="O28" s="762"/>
      <c r="P28" s="762"/>
      <c r="Q28" s="721">
        <f t="shared" ref="Q28:Q29" si="21">SUMPRODUCT($J$5:$P$5,J28:P28)</f>
        <v>0</v>
      </c>
    </row>
    <row r="29" spans="2:17" ht="14.4">
      <c r="B29" s="763" t="s">
        <v>980</v>
      </c>
      <c r="C29" s="761"/>
      <c r="D29" s="761"/>
      <c r="E29" s="761"/>
      <c r="F29" s="761"/>
      <c r="G29" s="761"/>
      <c r="H29" s="758">
        <v>1.4</v>
      </c>
      <c r="I29" s="759">
        <f t="shared" si="11"/>
        <v>0</v>
      </c>
      <c r="J29" s="762"/>
      <c r="K29" s="762"/>
      <c r="L29" s="762"/>
      <c r="M29" s="762"/>
      <c r="N29" s="762"/>
      <c r="O29" s="762"/>
      <c r="P29" s="762"/>
      <c r="Q29" s="721">
        <f t="shared" si="21"/>
        <v>0</v>
      </c>
    </row>
    <row r="30" spans="2:17" ht="14.4">
      <c r="B30" s="764" t="s">
        <v>996</v>
      </c>
      <c r="C30" s="761"/>
      <c r="D30" s="761"/>
      <c r="E30" s="761"/>
      <c r="F30" s="761"/>
      <c r="G30" s="761"/>
      <c r="H30" s="758">
        <v>1.4</v>
      </c>
      <c r="I30" s="759">
        <f t="shared" si="11"/>
        <v>0</v>
      </c>
      <c r="J30" s="762"/>
      <c r="K30" s="762"/>
      <c r="L30" s="762"/>
      <c r="M30" s="762"/>
      <c r="N30" s="762"/>
      <c r="O30" s="762"/>
      <c r="P30" s="762"/>
      <c r="Q30" s="721">
        <f t="shared" ref="Q30" si="22">IF(Q31&gt;0,Q31,IF(Q32&gt;0,Q32,IF(Q33&gt;0,Q33,0)))</f>
        <v>0</v>
      </c>
    </row>
    <row r="31" spans="2:17" ht="14.4">
      <c r="B31" s="763" t="s">
        <v>978</v>
      </c>
      <c r="C31" s="761"/>
      <c r="D31" s="761"/>
      <c r="E31" s="761"/>
      <c r="F31" s="761"/>
      <c r="G31" s="761"/>
      <c r="H31" s="758">
        <v>1.4</v>
      </c>
      <c r="I31" s="759">
        <f t="shared" si="11"/>
        <v>0</v>
      </c>
      <c r="J31" s="762"/>
      <c r="K31" s="762"/>
      <c r="L31" s="762"/>
      <c r="M31" s="762"/>
      <c r="N31" s="762"/>
      <c r="O31" s="762"/>
      <c r="P31" s="762"/>
      <c r="Q31" s="721">
        <f>SUMPRODUCT($J$5:$P$5,J31:P31)</f>
        <v>0</v>
      </c>
    </row>
    <row r="32" spans="2:17" ht="14.4">
      <c r="B32" s="763" t="s">
        <v>979</v>
      </c>
      <c r="C32" s="761"/>
      <c r="D32" s="761"/>
      <c r="E32" s="761"/>
      <c r="F32" s="761"/>
      <c r="G32" s="761"/>
      <c r="H32" s="758">
        <v>1.4</v>
      </c>
      <c r="I32" s="759">
        <f t="shared" si="11"/>
        <v>0</v>
      </c>
      <c r="J32" s="762"/>
      <c r="K32" s="762"/>
      <c r="L32" s="762"/>
      <c r="M32" s="762"/>
      <c r="N32" s="762"/>
      <c r="O32" s="762"/>
      <c r="P32" s="762"/>
      <c r="Q32" s="721">
        <f t="shared" ref="Q32:Q33" si="23">SUMPRODUCT($J$5:$P$5,J32:P32)</f>
        <v>0</v>
      </c>
    </row>
    <row r="33" spans="2:17" ht="14.4">
      <c r="B33" s="763" t="s">
        <v>980</v>
      </c>
      <c r="C33" s="761"/>
      <c r="D33" s="761"/>
      <c r="E33" s="761"/>
      <c r="F33" s="761"/>
      <c r="G33" s="761"/>
      <c r="H33" s="758">
        <v>1.4</v>
      </c>
      <c r="I33" s="759">
        <f t="shared" si="11"/>
        <v>0</v>
      </c>
      <c r="J33" s="762"/>
      <c r="K33" s="762"/>
      <c r="L33" s="762"/>
      <c r="M33" s="762"/>
      <c r="N33" s="762"/>
      <c r="O33" s="762"/>
      <c r="P33" s="762"/>
      <c r="Q33" s="721">
        <f t="shared" si="23"/>
        <v>0</v>
      </c>
    </row>
    <row r="34" spans="2:17" ht="14.4">
      <c r="B34" s="765" t="s">
        <v>67</v>
      </c>
      <c r="C34" s="766">
        <f>C6</f>
        <v>0</v>
      </c>
      <c r="D34" s="766">
        <f t="shared" ref="D34:G34" si="24">D6</f>
        <v>0</v>
      </c>
      <c r="E34" s="766">
        <f t="shared" si="24"/>
        <v>0</v>
      </c>
      <c r="F34" s="766">
        <f t="shared" si="24"/>
        <v>0</v>
      </c>
      <c r="G34" s="766">
        <f t="shared" si="24"/>
        <v>0</v>
      </c>
      <c r="H34" s="758">
        <v>1.4</v>
      </c>
      <c r="I34" s="759">
        <f>(F34+G34)*H34</f>
        <v>0</v>
      </c>
      <c r="J34" s="766">
        <f t="shared" ref="J34:Q34" si="25">J6</f>
        <v>0</v>
      </c>
      <c r="K34" s="766">
        <f t="shared" si="25"/>
        <v>0</v>
      </c>
      <c r="L34" s="766">
        <f t="shared" si="25"/>
        <v>0</v>
      </c>
      <c r="M34" s="766">
        <f t="shared" si="25"/>
        <v>0</v>
      </c>
      <c r="N34" s="766">
        <f t="shared" si="25"/>
        <v>0</v>
      </c>
      <c r="O34" s="766">
        <f t="shared" si="25"/>
        <v>0</v>
      </c>
      <c r="P34" s="766">
        <f t="shared" si="25"/>
        <v>0</v>
      </c>
      <c r="Q34" s="766">
        <f t="shared" si="25"/>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zoomScale="80" zoomScaleNormal="80" workbookViewId="0">
      <pane xSplit="1" ySplit="5" topLeftCell="B6" activePane="bottomRight" state="frozen"/>
      <selection pane="topRight" activeCell="B1" sqref="B1"/>
      <selection pane="bottomLeft" activeCell="A6" sqref="A6"/>
      <selection pane="bottomRight" activeCell="B53" sqref="B53"/>
    </sheetView>
  </sheetViews>
  <sheetFormatPr defaultRowHeight="14.4"/>
  <cols>
    <col min="1" max="1" width="9.5546875" style="19" bestFit="1" customWidth="1"/>
    <col min="2" max="2" width="88.33203125" style="16" customWidth="1"/>
    <col min="3" max="3" width="12.77734375" style="16" customWidth="1"/>
    <col min="4" max="7" width="12.77734375" style="2" customWidth="1"/>
    <col min="8" max="9" width="6.77734375" customWidth="1"/>
  </cols>
  <sheetData>
    <row r="1" spans="1:8">
      <c r="A1" s="17" t="s">
        <v>98</v>
      </c>
      <c r="B1" s="297">
        <f>Info!C2</f>
        <v>0</v>
      </c>
    </row>
    <row r="2" spans="1:8">
      <c r="A2" s="17" t="s">
        <v>99</v>
      </c>
      <c r="B2" s="338">
        <v>45747</v>
      </c>
      <c r="C2" s="28"/>
      <c r="D2" s="18"/>
      <c r="E2" s="18"/>
      <c r="F2" s="18"/>
      <c r="G2" s="18"/>
      <c r="H2" s="1"/>
    </row>
    <row r="3" spans="1:8" ht="15" thickBot="1">
      <c r="A3" s="17"/>
      <c r="C3" s="28"/>
      <c r="D3" s="18"/>
      <c r="E3" s="18"/>
      <c r="F3" s="18"/>
      <c r="G3" s="18"/>
      <c r="H3" s="1"/>
    </row>
    <row r="4" spans="1:8" ht="15" customHeight="1" thickBot="1">
      <c r="A4" s="39" t="s">
        <v>243</v>
      </c>
      <c r="B4" s="128" t="s">
        <v>129</v>
      </c>
      <c r="C4" s="129"/>
      <c r="D4" s="770" t="s">
        <v>906</v>
      </c>
      <c r="E4" s="771"/>
      <c r="F4" s="771"/>
      <c r="G4" s="772"/>
      <c r="H4" s="1"/>
    </row>
    <row r="5" spans="1:8">
      <c r="A5" s="195" t="s">
        <v>26</v>
      </c>
      <c r="B5" s="196"/>
      <c r="C5" s="321" t="str">
        <f>INT((MONTH($B$2))/3)&amp;"Q"&amp;"-"&amp;YEAR($B$2)</f>
        <v>1Q-2025</v>
      </c>
      <c r="D5" s="321" t="str">
        <f>IF(INT(MONTH($B$2))=3, "4"&amp;"Q"&amp;"-"&amp;YEAR($B$2)-1, IF(INT(MONTH($B$2))=6, "1"&amp;"Q"&amp;"-"&amp;YEAR($B$2), IF(INT(MONTH($B$2))=9, "2"&amp;"Q"&amp;"-"&amp;YEAR($B$2),IF(INT(MONTH($B$2))=12, "3"&amp;"Q"&amp;"-"&amp;YEAR($B$2), 0))))</f>
        <v>4Q-2024</v>
      </c>
      <c r="E5" s="321" t="str">
        <f>IF(INT(MONTH($B$2))=3, "3"&amp;"Q"&amp;"-"&amp;YEAR($B$2)-1, IF(INT(MONTH($B$2))=6, "4"&amp;"Q"&amp;"-"&amp;YEAR($B$2)-1, IF(INT(MONTH($B$2))=9, "1"&amp;"Q"&amp;"-"&amp;YEAR($B$2),IF(INT(MONTH($B$2))=12, "2"&amp;"Q"&amp;"-"&amp;YEAR($B$2), 0))))</f>
        <v>3Q-2024</v>
      </c>
      <c r="F5" s="321" t="str">
        <f>IF(INT(MONTH($B$2))=3, "2"&amp;"Q"&amp;"-"&amp;YEAR($B$2)-1, IF(INT(MONTH($B$2))=6, "3"&amp;"Q"&amp;"-"&amp;YEAR($B$2)-1, IF(INT(MONTH($B$2))=9, "4"&amp;"Q"&amp;"-"&amp;YEAR($B$2)-1,IF(INT(MONTH($B$2))=12, "1"&amp;"Q"&amp;"-"&amp;YEAR($B$2), 0))))</f>
        <v>2Q-2024</v>
      </c>
      <c r="G5" s="322" t="str">
        <f>IF(INT(MONTH($B$2))=3, "1"&amp;"Q"&amp;"-"&amp;YEAR($B$2)-1, IF(INT(MONTH($B$2))=6, "2"&amp;"Q"&amp;"-"&amp;YEAR($B$2)-1, IF(INT(MONTH($B$2))=9, "3"&amp;"Q"&amp;"-"&amp;YEAR($B$2)-1,IF(INT(MONTH($B$2))=12, "4"&amp;"Q"&amp;"-"&amp;YEAR($B$2)-1, 0))))</f>
        <v>1Q-2024</v>
      </c>
    </row>
    <row r="6" spans="1:8">
      <c r="A6" s="323"/>
      <c r="B6" s="324" t="s">
        <v>96</v>
      </c>
      <c r="C6" s="197"/>
      <c r="D6" s="197"/>
      <c r="E6" s="197"/>
      <c r="F6" s="197"/>
      <c r="G6" s="198"/>
    </row>
    <row r="7" spans="1:8">
      <c r="A7" s="323"/>
      <c r="B7" s="325" t="s">
        <v>100</v>
      </c>
      <c r="C7" s="197"/>
      <c r="D7" s="197"/>
      <c r="E7" s="197"/>
      <c r="F7" s="197"/>
      <c r="G7" s="198"/>
    </row>
    <row r="8" spans="1:8">
      <c r="A8" s="302">
        <v>1</v>
      </c>
      <c r="B8" s="303" t="s">
        <v>23</v>
      </c>
      <c r="C8" s="326"/>
      <c r="D8" s="327"/>
      <c r="E8" s="327"/>
      <c r="F8" s="327"/>
      <c r="G8" s="328"/>
    </row>
    <row r="9" spans="1:8">
      <c r="A9" s="302">
        <v>2</v>
      </c>
      <c r="B9" s="303" t="s">
        <v>76</v>
      </c>
      <c r="C9" s="326"/>
      <c r="D9" s="327"/>
      <c r="E9" s="327"/>
      <c r="F9" s="327"/>
      <c r="G9" s="328"/>
    </row>
    <row r="10" spans="1:8">
      <c r="A10" s="302">
        <v>3</v>
      </c>
      <c r="B10" s="303" t="s">
        <v>75</v>
      </c>
      <c r="C10" s="326"/>
      <c r="D10" s="327"/>
      <c r="E10" s="327"/>
      <c r="F10" s="327"/>
      <c r="G10" s="328"/>
    </row>
    <row r="11" spans="1:8">
      <c r="A11" s="302">
        <v>4</v>
      </c>
      <c r="B11" s="303" t="s">
        <v>416</v>
      </c>
      <c r="C11" s="326"/>
      <c r="D11" s="327"/>
      <c r="E11" s="327"/>
      <c r="F11" s="327"/>
      <c r="G11" s="328"/>
    </row>
    <row r="12" spans="1:8">
      <c r="A12" s="302">
        <v>5</v>
      </c>
      <c r="B12" s="303" t="s">
        <v>417</v>
      </c>
      <c r="C12" s="326"/>
      <c r="D12" s="327"/>
      <c r="E12" s="327"/>
      <c r="F12" s="327"/>
      <c r="G12" s="328"/>
    </row>
    <row r="13" spans="1:8">
      <c r="A13" s="302">
        <v>6</v>
      </c>
      <c r="B13" s="303" t="s">
        <v>418</v>
      </c>
      <c r="C13" s="326"/>
      <c r="D13" s="327"/>
      <c r="E13" s="327"/>
      <c r="F13" s="327"/>
      <c r="G13" s="328"/>
    </row>
    <row r="14" spans="1:8">
      <c r="A14" s="323"/>
      <c r="B14" s="324" t="s">
        <v>420</v>
      </c>
      <c r="C14" s="197"/>
      <c r="D14" s="197"/>
      <c r="E14" s="197"/>
      <c r="F14" s="197"/>
      <c r="G14" s="198"/>
    </row>
    <row r="15" spans="1:8" ht="22.05" customHeight="1">
      <c r="A15" s="302">
        <v>7</v>
      </c>
      <c r="B15" s="303" t="s">
        <v>419</v>
      </c>
      <c r="C15" s="329"/>
      <c r="D15" s="327"/>
      <c r="E15" s="327"/>
      <c r="F15" s="327"/>
      <c r="G15" s="328"/>
    </row>
    <row r="16" spans="1:8">
      <c r="A16" s="323"/>
      <c r="B16" s="324" t="s">
        <v>423</v>
      </c>
      <c r="C16" s="197"/>
      <c r="D16" s="197"/>
      <c r="E16" s="197"/>
      <c r="F16" s="197"/>
      <c r="G16" s="198"/>
    </row>
    <row r="17" spans="1:7" s="3" customFormat="1">
      <c r="A17" s="302"/>
      <c r="B17" s="325" t="s">
        <v>969</v>
      </c>
      <c r="C17" s="197"/>
      <c r="D17" s="197"/>
      <c r="E17" s="197"/>
      <c r="F17" s="197"/>
      <c r="G17" s="198"/>
    </row>
    <row r="18" spans="1:7">
      <c r="A18" s="301">
        <v>8</v>
      </c>
      <c r="B18" s="330" t="s">
        <v>414</v>
      </c>
      <c r="C18" s="339"/>
      <c r="D18" s="340"/>
      <c r="E18" s="340"/>
      <c r="F18" s="340"/>
      <c r="G18" s="341"/>
    </row>
    <row r="19" spans="1:7" ht="15" customHeight="1">
      <c r="A19" s="301">
        <v>9</v>
      </c>
      <c r="B19" s="330" t="s">
        <v>413</v>
      </c>
      <c r="C19" s="339"/>
      <c r="D19" s="340"/>
      <c r="E19" s="340"/>
      <c r="F19" s="340"/>
      <c r="G19" s="341"/>
    </row>
    <row r="20" spans="1:7">
      <c r="A20" s="301">
        <v>10</v>
      </c>
      <c r="B20" s="330" t="s">
        <v>415</v>
      </c>
      <c r="C20" s="339"/>
      <c r="D20" s="340"/>
      <c r="E20" s="340"/>
      <c r="F20" s="340"/>
      <c r="G20" s="341"/>
    </row>
    <row r="21" spans="1:7">
      <c r="A21" s="301">
        <v>11</v>
      </c>
      <c r="B21" s="303" t="s">
        <v>416</v>
      </c>
      <c r="C21" s="339"/>
      <c r="D21" s="340"/>
      <c r="E21" s="340"/>
      <c r="F21" s="340"/>
      <c r="G21" s="341"/>
    </row>
    <row r="22" spans="1:7">
      <c r="A22" s="301">
        <v>12</v>
      </c>
      <c r="B22" s="303" t="s">
        <v>417</v>
      </c>
      <c r="C22" s="339"/>
      <c r="D22" s="340"/>
      <c r="E22" s="340"/>
      <c r="F22" s="340"/>
      <c r="G22" s="341"/>
    </row>
    <row r="23" spans="1:7">
      <c r="A23" s="301">
        <v>13</v>
      </c>
      <c r="B23" s="303" t="s">
        <v>418</v>
      </c>
      <c r="C23" s="339"/>
      <c r="D23" s="340"/>
      <c r="E23" s="340"/>
      <c r="F23" s="340"/>
      <c r="G23" s="341"/>
    </row>
    <row r="24" spans="1:7">
      <c r="A24" s="323"/>
      <c r="B24" s="324" t="s">
        <v>954</v>
      </c>
      <c r="C24" s="197"/>
      <c r="D24" s="197"/>
      <c r="E24" s="197"/>
      <c r="F24" s="197"/>
      <c r="G24" s="198"/>
    </row>
    <row r="25" spans="1:7" ht="27.6">
      <c r="A25" s="301">
        <v>14</v>
      </c>
      <c r="B25" s="330" t="s">
        <v>955</v>
      </c>
      <c r="C25" s="339"/>
      <c r="D25" s="340"/>
      <c r="E25" s="340"/>
      <c r="F25" s="340"/>
      <c r="G25" s="341"/>
    </row>
    <row r="26" spans="1:7">
      <c r="A26" s="323"/>
      <c r="B26" s="324" t="s">
        <v>7</v>
      </c>
      <c r="C26" s="197"/>
      <c r="D26" s="197"/>
      <c r="E26" s="197"/>
      <c r="F26" s="197"/>
      <c r="G26" s="198"/>
    </row>
    <row r="27" spans="1:7" ht="15" customHeight="1">
      <c r="A27" s="331">
        <v>15</v>
      </c>
      <c r="B27" s="332" t="s">
        <v>8</v>
      </c>
      <c r="C27" s="333"/>
      <c r="D27" s="334"/>
      <c r="E27" s="334"/>
      <c r="F27" s="334"/>
      <c r="G27" s="335"/>
    </row>
    <row r="28" spans="1:7">
      <c r="A28" s="331">
        <v>16</v>
      </c>
      <c r="B28" s="332" t="s">
        <v>9</v>
      </c>
      <c r="C28" s="333"/>
      <c r="D28" s="334"/>
      <c r="E28" s="334"/>
      <c r="F28" s="334"/>
      <c r="G28" s="335"/>
    </row>
    <row r="29" spans="1:7">
      <c r="A29" s="331">
        <v>17</v>
      </c>
      <c r="B29" s="332" t="s">
        <v>10</v>
      </c>
      <c r="C29" s="333"/>
      <c r="D29" s="334"/>
      <c r="E29" s="334"/>
      <c r="F29" s="334"/>
      <c r="G29" s="335"/>
    </row>
    <row r="30" spans="1:7">
      <c r="A30" s="331">
        <v>18</v>
      </c>
      <c r="B30" s="332" t="s">
        <v>130</v>
      </c>
      <c r="C30" s="333"/>
      <c r="D30" s="334"/>
      <c r="E30" s="334"/>
      <c r="F30" s="334"/>
      <c r="G30" s="335"/>
    </row>
    <row r="31" spans="1:7">
      <c r="A31" s="331">
        <v>19</v>
      </c>
      <c r="B31" s="332" t="s">
        <v>11</v>
      </c>
      <c r="C31" s="333"/>
      <c r="D31" s="334"/>
      <c r="E31" s="334"/>
      <c r="F31" s="334"/>
      <c r="G31" s="335"/>
    </row>
    <row r="32" spans="1:7">
      <c r="A32" s="331">
        <v>20</v>
      </c>
      <c r="B32" s="332" t="s">
        <v>12</v>
      </c>
      <c r="C32" s="333"/>
      <c r="D32" s="334"/>
      <c r="E32" s="334"/>
      <c r="F32" s="334"/>
      <c r="G32" s="335"/>
    </row>
    <row r="33" spans="1:7">
      <c r="A33" s="323"/>
      <c r="B33" s="324" t="s">
        <v>13</v>
      </c>
      <c r="C33" s="197"/>
      <c r="D33" s="197"/>
      <c r="E33" s="197"/>
      <c r="F33" s="197"/>
      <c r="G33" s="198"/>
    </row>
    <row r="34" spans="1:7">
      <c r="A34" s="331">
        <v>21</v>
      </c>
      <c r="B34" s="332" t="s">
        <v>14</v>
      </c>
      <c r="C34" s="333"/>
      <c r="D34" s="334"/>
      <c r="E34" s="334"/>
      <c r="F34" s="334"/>
      <c r="G34" s="335"/>
    </row>
    <row r="35" spans="1:7" ht="15" customHeight="1">
      <c r="A35" s="331">
        <v>22</v>
      </c>
      <c r="B35" s="332" t="s">
        <v>919</v>
      </c>
      <c r="C35" s="333"/>
      <c r="D35" s="334"/>
      <c r="E35" s="334"/>
      <c r="F35" s="334"/>
      <c r="G35" s="335"/>
    </row>
    <row r="36" spans="1:7">
      <c r="A36" s="331">
        <v>23</v>
      </c>
      <c r="B36" s="332" t="s">
        <v>15</v>
      </c>
      <c r="C36" s="333"/>
      <c r="D36" s="334"/>
      <c r="E36" s="334"/>
      <c r="F36" s="334"/>
      <c r="G36" s="335"/>
    </row>
    <row r="37" spans="1:7" ht="15" customHeight="1">
      <c r="A37" s="331">
        <v>24</v>
      </c>
      <c r="B37" s="332" t="s">
        <v>16</v>
      </c>
      <c r="C37" s="333"/>
      <c r="D37" s="334"/>
      <c r="E37" s="334"/>
      <c r="F37" s="334"/>
      <c r="G37" s="335"/>
    </row>
    <row r="38" spans="1:7">
      <c r="A38" s="331">
        <v>25</v>
      </c>
      <c r="B38" s="332" t="s">
        <v>17</v>
      </c>
      <c r="C38" s="333"/>
      <c r="D38" s="334"/>
      <c r="E38" s="334"/>
      <c r="F38" s="334"/>
      <c r="G38" s="335"/>
    </row>
    <row r="39" spans="1:7" ht="15" customHeight="1">
      <c r="A39" s="323"/>
      <c r="B39" s="324" t="s">
        <v>18</v>
      </c>
      <c r="C39" s="197"/>
      <c r="D39" s="197"/>
      <c r="E39" s="197"/>
      <c r="F39" s="197"/>
      <c r="G39" s="198"/>
    </row>
    <row r="40" spans="1:7" ht="15" customHeight="1">
      <c r="A40" s="331">
        <v>26</v>
      </c>
      <c r="B40" s="332" t="s">
        <v>19</v>
      </c>
      <c r="C40" s="333"/>
      <c r="D40" s="333"/>
      <c r="E40" s="333"/>
      <c r="F40" s="333"/>
      <c r="G40" s="336"/>
    </row>
    <row r="41" spans="1:7" ht="15" customHeight="1">
      <c r="A41" s="331">
        <v>27</v>
      </c>
      <c r="B41" s="332" t="s">
        <v>20</v>
      </c>
      <c r="C41" s="333"/>
      <c r="D41" s="333"/>
      <c r="E41" s="333"/>
      <c r="F41" s="333"/>
      <c r="G41" s="336"/>
    </row>
    <row r="42" spans="1:7" ht="15" customHeight="1">
      <c r="A42" s="331">
        <v>28</v>
      </c>
      <c r="B42" s="333" t="s">
        <v>21</v>
      </c>
      <c r="C42" s="333"/>
      <c r="D42" s="333"/>
      <c r="E42" s="333"/>
      <c r="F42" s="333"/>
      <c r="G42" s="336"/>
    </row>
    <row r="43" spans="1:7" ht="15" customHeight="1">
      <c r="A43" s="337"/>
      <c r="B43" s="324" t="s">
        <v>346</v>
      </c>
      <c r="C43" s="197"/>
      <c r="D43" s="197"/>
      <c r="E43" s="197"/>
      <c r="F43" s="197"/>
      <c r="G43" s="198"/>
    </row>
    <row r="44" spans="1:7" ht="15" customHeight="1">
      <c r="A44" s="331">
        <v>29</v>
      </c>
      <c r="B44" s="382" t="s">
        <v>330</v>
      </c>
      <c r="C44" s="333"/>
      <c r="D44" s="333"/>
      <c r="E44" s="333"/>
      <c r="F44" s="333"/>
      <c r="G44" s="336"/>
    </row>
    <row r="45" spans="1:7">
      <c r="A45" s="331">
        <v>30</v>
      </c>
      <c r="B45" s="332" t="s">
        <v>331</v>
      </c>
      <c r="C45" s="333"/>
      <c r="D45" s="334"/>
      <c r="E45" s="334"/>
      <c r="F45" s="334"/>
      <c r="G45" s="335"/>
    </row>
    <row r="46" spans="1:7">
      <c r="A46" s="377">
        <v>31</v>
      </c>
      <c r="B46" s="378" t="s">
        <v>329</v>
      </c>
      <c r="C46" s="333"/>
      <c r="D46" s="333"/>
      <c r="E46" s="333"/>
      <c r="F46" s="333"/>
      <c r="G46" s="336"/>
    </row>
    <row r="47" spans="1:7">
      <c r="A47" s="377"/>
      <c r="B47" s="324" t="s">
        <v>424</v>
      </c>
      <c r="C47" s="197"/>
      <c r="D47" s="197"/>
      <c r="E47" s="197"/>
      <c r="F47" s="197"/>
      <c r="G47" s="198"/>
    </row>
    <row r="48" spans="1:7">
      <c r="A48" s="377">
        <v>32</v>
      </c>
      <c r="B48" s="378" t="s">
        <v>431</v>
      </c>
      <c r="C48" s="379"/>
      <c r="D48" s="380"/>
      <c r="E48" s="380"/>
      <c r="F48" s="380"/>
      <c r="G48" s="381"/>
    </row>
    <row r="49" spans="1:7">
      <c r="A49" s="377">
        <v>33</v>
      </c>
      <c r="B49" s="378" t="s">
        <v>444</v>
      </c>
      <c r="C49" s="379"/>
      <c r="D49" s="380"/>
      <c r="E49" s="380"/>
      <c r="F49" s="380"/>
      <c r="G49" s="381"/>
    </row>
    <row r="50" spans="1:7" ht="15" thickBot="1">
      <c r="A50" s="71">
        <v>34</v>
      </c>
      <c r="B50" s="151" t="s">
        <v>458</v>
      </c>
      <c r="C50" s="151"/>
      <c r="D50" s="152"/>
      <c r="E50" s="152"/>
      <c r="F50" s="152"/>
      <c r="G50" s="153"/>
    </row>
    <row r="51" spans="1:7">
      <c r="A51" s="20"/>
    </row>
    <row r="52" spans="1:7">
      <c r="B52" s="23"/>
    </row>
    <row r="53" spans="1:7" ht="69">
      <c r="B53" s="251" t="s">
        <v>345</v>
      </c>
      <c r="D53" s="227"/>
      <c r="E53" s="227"/>
      <c r="F53" s="227"/>
      <c r="G53" s="227"/>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9"/>
  <sheetViews>
    <sheetView topLeftCell="A4" zoomScale="80" zoomScaleNormal="80" workbookViewId="0">
      <selection activeCell="B2" sqref="B2"/>
    </sheetView>
  </sheetViews>
  <sheetFormatPr defaultRowHeight="14.4"/>
  <cols>
    <col min="1" max="1" width="11.44140625" customWidth="1"/>
    <col min="2" max="2" width="76.77734375" style="4" customWidth="1"/>
    <col min="3" max="3" width="22.77734375" customWidth="1"/>
  </cols>
  <sheetData>
    <row r="1" spans="1:3">
      <c r="A1" s="227" t="s">
        <v>98</v>
      </c>
      <c r="B1">
        <f>Info!C2</f>
        <v>0</v>
      </c>
    </row>
    <row r="2" spans="1:3">
      <c r="A2" s="227" t="s">
        <v>99</v>
      </c>
      <c r="B2" s="338">
        <f>'1. key ratios'!B2</f>
        <v>45747</v>
      </c>
    </row>
    <row r="3" spans="1:3">
      <c r="A3" s="227"/>
      <c r="B3"/>
    </row>
    <row r="4" spans="1:3">
      <c r="A4" s="227" t="s">
        <v>408</v>
      </c>
      <c r="B4" t="s">
        <v>377</v>
      </c>
    </row>
    <row r="5" spans="1:3">
      <c r="A5" s="725"/>
      <c r="B5" s="725" t="s">
        <v>378</v>
      </c>
      <c r="C5" s="726"/>
    </row>
    <row r="6" spans="1:3">
      <c r="A6" s="727">
        <v>1</v>
      </c>
      <c r="B6" s="728" t="s">
        <v>378</v>
      </c>
      <c r="C6" s="729"/>
    </row>
    <row r="7" spans="1:3">
      <c r="A7" s="727">
        <v>2</v>
      </c>
      <c r="B7" s="728" t="s">
        <v>379</v>
      </c>
      <c r="C7" s="729"/>
    </row>
    <row r="8" spans="1:3">
      <c r="A8" s="730">
        <v>3</v>
      </c>
      <c r="B8" s="731" t="s">
        <v>380</v>
      </c>
      <c r="C8" s="732">
        <f>C6+C7</f>
        <v>0</v>
      </c>
    </row>
    <row r="9" spans="1:3">
      <c r="A9" s="733"/>
      <c r="B9" s="733" t="s">
        <v>381</v>
      </c>
      <c r="C9" s="734"/>
    </row>
    <row r="10" spans="1:3">
      <c r="A10" s="735">
        <v>4</v>
      </c>
      <c r="B10" s="736" t="s">
        <v>382</v>
      </c>
      <c r="C10" s="729">
        <f>'15. CCR'!F34</f>
        <v>0</v>
      </c>
    </row>
    <row r="11" spans="1:3">
      <c r="A11" s="735">
        <v>5</v>
      </c>
      <c r="B11" s="737" t="s">
        <v>383</v>
      </c>
      <c r="C11" s="729">
        <f>'15. CCR'!G34</f>
        <v>0</v>
      </c>
    </row>
    <row r="12" spans="1:3">
      <c r="A12" s="735">
        <v>6</v>
      </c>
      <c r="B12" s="738" t="s">
        <v>981</v>
      </c>
      <c r="C12" s="732">
        <f>'15. CCR'!I34</f>
        <v>0</v>
      </c>
    </row>
    <row r="13" spans="1:3">
      <c r="A13" s="739">
        <v>7</v>
      </c>
      <c r="B13" s="740" t="s">
        <v>384</v>
      </c>
      <c r="C13" s="729">
        <f>'15. CCR'!E34</f>
        <v>0</v>
      </c>
    </row>
    <row r="14" spans="1:3">
      <c r="A14" s="741">
        <v>8</v>
      </c>
      <c r="B14" s="742" t="s">
        <v>385</v>
      </c>
      <c r="C14" s="732">
        <f>C12</f>
        <v>0</v>
      </c>
    </row>
    <row r="15" spans="1:3">
      <c r="A15" s="733"/>
      <c r="B15" s="733" t="s">
        <v>386</v>
      </c>
      <c r="C15" s="743"/>
    </row>
    <row r="16" spans="1:3">
      <c r="A16" s="739">
        <v>9</v>
      </c>
      <c r="B16" s="744" t="s">
        <v>387</v>
      </c>
      <c r="C16" s="729"/>
    </row>
    <row r="17" spans="1:3">
      <c r="A17" s="735">
        <v>10</v>
      </c>
      <c r="B17" s="728" t="s">
        <v>388</v>
      </c>
      <c r="C17" s="729"/>
    </row>
    <row r="18" spans="1:3">
      <c r="A18" s="735">
        <v>11</v>
      </c>
      <c r="B18" s="728" t="s">
        <v>389</v>
      </c>
      <c r="C18" s="729"/>
    </row>
    <row r="19" spans="1:3" ht="22.8">
      <c r="A19" s="739">
        <v>12</v>
      </c>
      <c r="B19" s="744" t="s">
        <v>390</v>
      </c>
      <c r="C19" s="729"/>
    </row>
    <row r="20" spans="1:3">
      <c r="A20" s="739">
        <v>13</v>
      </c>
      <c r="B20" s="744" t="s">
        <v>391</v>
      </c>
      <c r="C20" s="729"/>
    </row>
    <row r="21" spans="1:3">
      <c r="A21" s="739">
        <v>14</v>
      </c>
      <c r="B21" s="728" t="s">
        <v>392</v>
      </c>
      <c r="C21" s="729"/>
    </row>
    <row r="22" spans="1:3">
      <c r="A22" s="741">
        <v>15</v>
      </c>
      <c r="B22" s="742" t="s">
        <v>393</v>
      </c>
      <c r="C22" s="732">
        <f>SUM(C16:C21)</f>
        <v>0</v>
      </c>
    </row>
    <row r="23" spans="1:3">
      <c r="A23" s="733"/>
      <c r="B23" s="733" t="s">
        <v>394</v>
      </c>
      <c r="C23" s="734"/>
    </row>
    <row r="24" spans="1:3">
      <c r="A24" s="735">
        <v>16</v>
      </c>
      <c r="B24" s="728" t="s">
        <v>395</v>
      </c>
      <c r="C24" s="729"/>
    </row>
    <row r="25" spans="1:3">
      <c r="A25" s="735">
        <v>17</v>
      </c>
      <c r="B25" s="728" t="s">
        <v>396</v>
      </c>
      <c r="C25" s="729"/>
    </row>
    <row r="26" spans="1:3">
      <c r="A26" s="741">
        <v>18</v>
      </c>
      <c r="B26" s="742" t="s">
        <v>397</v>
      </c>
      <c r="C26" s="732">
        <f>C24+C25</f>
        <v>0</v>
      </c>
    </row>
    <row r="27" spans="1:3">
      <c r="A27" s="733"/>
      <c r="B27" s="733" t="s">
        <v>398</v>
      </c>
      <c r="C27" s="743"/>
    </row>
    <row r="28" spans="1:3">
      <c r="A28" s="735">
        <v>19</v>
      </c>
      <c r="B28" s="728" t="s">
        <v>399</v>
      </c>
      <c r="C28" s="729"/>
    </row>
    <row r="29" spans="1:3">
      <c r="A29" s="735">
        <v>20</v>
      </c>
      <c r="B29" s="728" t="s">
        <v>400</v>
      </c>
      <c r="C29" s="729"/>
    </row>
    <row r="30" spans="1:3">
      <c r="A30" s="733"/>
      <c r="B30" s="733" t="s">
        <v>401</v>
      </c>
      <c r="C30" s="734"/>
    </row>
    <row r="31" spans="1:3">
      <c r="A31" s="741">
        <v>21</v>
      </c>
      <c r="B31" s="742" t="s">
        <v>76</v>
      </c>
      <c r="C31" s="732">
        <f>'[4]1. key ratios'!C9</f>
        <v>0</v>
      </c>
    </row>
    <row r="32" spans="1:3">
      <c r="A32" s="741">
        <v>22</v>
      </c>
      <c r="B32" s="742" t="s">
        <v>402</v>
      </c>
      <c r="C32" s="732">
        <f>C8+C14+C22+C26</f>
        <v>0</v>
      </c>
    </row>
    <row r="33" spans="1:3">
      <c r="A33" s="745"/>
      <c r="B33" s="745" t="s">
        <v>377</v>
      </c>
      <c r="C33" s="734"/>
    </row>
    <row r="34" spans="1:3">
      <c r="A34" s="741">
        <v>23</v>
      </c>
      <c r="B34" s="742" t="s">
        <v>377</v>
      </c>
      <c r="C34" s="732">
        <f>IFERROR(C31/C32,0)</f>
        <v>0</v>
      </c>
    </row>
    <row r="35" spans="1:3">
      <c r="A35" s="745"/>
      <c r="B35" s="745" t="s">
        <v>403</v>
      </c>
      <c r="C35" s="734"/>
    </row>
    <row r="36" spans="1:3">
      <c r="A36" s="739" t="s">
        <v>404</v>
      </c>
      <c r="B36" s="744" t="s">
        <v>405</v>
      </c>
      <c r="C36" s="746"/>
    </row>
    <row r="37" spans="1:3">
      <c r="A37" s="747" t="s">
        <v>406</v>
      </c>
      <c r="B37" s="748" t="s">
        <v>407</v>
      </c>
      <c r="C37" s="746"/>
    </row>
    <row r="39" spans="1:3">
      <c r="B39" s="298"/>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80" zoomScaleNormal="80" workbookViewId="0">
      <selection activeCell="C6" sqref="C6:F6"/>
    </sheetView>
  </sheetViews>
  <sheetFormatPr defaultRowHeight="14.4"/>
  <cols>
    <col min="1" max="1" width="11.44140625" customWidth="1"/>
    <col min="2" max="2" width="76.77734375" style="4" customWidth="1"/>
    <col min="3" max="6" width="24.44140625" customWidth="1"/>
  </cols>
  <sheetData>
    <row r="1" spans="1:6">
      <c r="A1" s="16" t="s">
        <v>98</v>
      </c>
      <c r="B1">
        <f>[5]Info!C2</f>
        <v>0</v>
      </c>
    </row>
    <row r="2" spans="1:6">
      <c r="A2" s="227" t="s">
        <v>99</v>
      </c>
      <c r="B2" s="338">
        <f>'[5]1. key ratios'!B2</f>
        <v>45747</v>
      </c>
    </row>
    <row r="3" spans="1:6">
      <c r="A3" s="227"/>
      <c r="B3"/>
    </row>
    <row r="4" spans="1:6">
      <c r="A4" s="724" t="s">
        <v>973</v>
      </c>
    </row>
    <row r="5" spans="1:6" ht="86.4">
      <c r="B5" s="718"/>
      <c r="C5" s="719" t="s">
        <v>974</v>
      </c>
      <c r="D5" s="719" t="s">
        <v>975</v>
      </c>
      <c r="E5" s="719" t="s">
        <v>976</v>
      </c>
      <c r="F5" s="719" t="s">
        <v>977</v>
      </c>
    </row>
    <row r="6" spans="1:6">
      <c r="B6" s="720" t="s">
        <v>972</v>
      </c>
      <c r="C6" s="721">
        <f>IF(C7&gt;0,C7,IF(C8&gt;0,C8,IF(C9&gt;0,C9,0)))</f>
        <v>0</v>
      </c>
      <c r="D6" s="721">
        <f t="shared" ref="D6:F6" si="0">IF(D7&gt;0,D7,IF(D8&gt;0,D8,IF(D9&gt;0,D9,0)))</f>
        <v>0</v>
      </c>
      <c r="E6" s="721">
        <f t="shared" si="0"/>
        <v>0</v>
      </c>
      <c r="F6" s="721">
        <f t="shared" si="0"/>
        <v>0</v>
      </c>
    </row>
    <row r="7" spans="1:6">
      <c r="B7" s="722" t="s">
        <v>978</v>
      </c>
      <c r="C7" s="723"/>
      <c r="D7" s="723"/>
      <c r="E7" s="723"/>
      <c r="F7" s="723"/>
    </row>
    <row r="8" spans="1:6">
      <c r="B8" s="722" t="s">
        <v>979</v>
      </c>
      <c r="C8" s="723"/>
      <c r="D8" s="723"/>
      <c r="E8" s="723"/>
      <c r="F8" s="723"/>
    </row>
    <row r="9" spans="1:6">
      <c r="B9" s="722" t="s">
        <v>980</v>
      </c>
      <c r="C9" s="723"/>
      <c r="D9" s="723"/>
      <c r="E9" s="723"/>
      <c r="F9" s="723"/>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80" zoomScaleNormal="80" workbookViewId="0">
      <pane xSplit="2" ySplit="6" topLeftCell="C13" activePane="bottomRight" state="frozen"/>
      <selection pane="topRight" activeCell="C1" sqref="C1"/>
      <selection pane="bottomLeft" activeCell="A7" sqref="A7"/>
      <selection pane="bottomRight" activeCell="A2" sqref="A2"/>
    </sheetView>
  </sheetViews>
  <sheetFormatPr defaultRowHeight="14.4"/>
  <cols>
    <col min="1" max="1" width="9.88671875" style="227" bestFit="1" customWidth="1"/>
    <col min="2" max="2" width="82.6640625" style="23" customWidth="1"/>
    <col min="3" max="7" width="17.5546875" style="227" customWidth="1"/>
  </cols>
  <sheetData>
    <row r="1" spans="1:7">
      <c r="A1" s="227" t="s">
        <v>98</v>
      </c>
      <c r="B1" s="227">
        <f>Info!C2</f>
        <v>0</v>
      </c>
    </row>
    <row r="2" spans="1:7">
      <c r="A2" s="227" t="s">
        <v>99</v>
      </c>
      <c r="B2" s="338">
        <f>'1. key ratios'!B2</f>
        <v>45747</v>
      </c>
    </row>
    <row r="3" spans="1:7">
      <c r="B3" s="338"/>
    </row>
    <row r="4" spans="1:7" ht="15" thickBot="1">
      <c r="A4" s="227" t="s">
        <v>459</v>
      </c>
      <c r="B4" s="342" t="s">
        <v>424</v>
      </c>
    </row>
    <row r="5" spans="1:7">
      <c r="A5" s="343"/>
      <c r="B5" s="344"/>
      <c r="C5" s="831" t="s">
        <v>425</v>
      </c>
      <c r="D5" s="831"/>
      <c r="E5" s="831"/>
      <c r="F5" s="831"/>
      <c r="G5" s="832" t="s">
        <v>426</v>
      </c>
    </row>
    <row r="6" spans="1:7">
      <c r="A6" s="345"/>
      <c r="B6" s="346"/>
      <c r="C6" s="347" t="s">
        <v>427</v>
      </c>
      <c r="D6" s="348" t="s">
        <v>428</v>
      </c>
      <c r="E6" s="348" t="s">
        <v>429</v>
      </c>
      <c r="F6" s="348" t="s">
        <v>430</v>
      </c>
      <c r="G6" s="833"/>
    </row>
    <row r="7" spans="1:7">
      <c r="A7" s="349"/>
      <c r="B7" s="350" t="s">
        <v>431</v>
      </c>
      <c r="C7" s="351"/>
      <c r="D7" s="351"/>
      <c r="E7" s="351"/>
      <c r="F7" s="351"/>
      <c r="G7" s="352"/>
    </row>
    <row r="8" spans="1:7">
      <c r="A8" s="353">
        <v>1</v>
      </c>
      <c r="B8" s="354" t="s">
        <v>432</v>
      </c>
      <c r="C8" s="355">
        <f>SUM(C9:C10)</f>
        <v>0</v>
      </c>
      <c r="D8" s="355">
        <f>SUM(D9:D10)</f>
        <v>0</v>
      </c>
      <c r="E8" s="355">
        <f>SUM(E9:E10)</f>
        <v>0</v>
      </c>
      <c r="F8" s="355">
        <f>SUM(F9:F10)</f>
        <v>0</v>
      </c>
      <c r="G8" s="356">
        <f>SUM(G9:G10)</f>
        <v>0</v>
      </c>
    </row>
    <row r="9" spans="1:7">
      <c r="A9" s="353">
        <v>2</v>
      </c>
      <c r="B9" s="357" t="s">
        <v>75</v>
      </c>
      <c r="C9" s="355"/>
      <c r="D9" s="355"/>
      <c r="E9" s="355"/>
      <c r="F9" s="355"/>
      <c r="G9" s="356"/>
    </row>
    <row r="10" spans="1:7">
      <c r="A10" s="353">
        <v>3</v>
      </c>
      <c r="B10" s="357" t="s">
        <v>433</v>
      </c>
      <c r="C10" s="358"/>
      <c r="D10" s="358"/>
      <c r="E10" s="358"/>
      <c r="F10" s="355"/>
      <c r="G10" s="356"/>
    </row>
    <row r="11" spans="1:7" ht="27.6">
      <c r="A11" s="353">
        <v>4</v>
      </c>
      <c r="B11" s="354" t="s">
        <v>434</v>
      </c>
      <c r="C11" s="355">
        <f t="shared" ref="C11:F11" si="0">SUM(C12:C13)</f>
        <v>0</v>
      </c>
      <c r="D11" s="355">
        <f t="shared" si="0"/>
        <v>0</v>
      </c>
      <c r="E11" s="355">
        <f t="shared" si="0"/>
        <v>0</v>
      </c>
      <c r="F11" s="355">
        <f t="shared" si="0"/>
        <v>0</v>
      </c>
      <c r="G11" s="356">
        <f>SUM(G12:G13)</f>
        <v>0</v>
      </c>
    </row>
    <row r="12" spans="1:7">
      <c r="A12" s="353">
        <v>5</v>
      </c>
      <c r="B12" s="357" t="s">
        <v>435</v>
      </c>
      <c r="C12" s="355"/>
      <c r="D12" s="359"/>
      <c r="E12" s="355"/>
      <c r="F12" s="355"/>
      <c r="G12" s="356"/>
    </row>
    <row r="13" spans="1:7">
      <c r="A13" s="353">
        <v>6</v>
      </c>
      <c r="B13" s="357" t="s">
        <v>436</v>
      </c>
      <c r="C13" s="355"/>
      <c r="D13" s="359"/>
      <c r="E13" s="355"/>
      <c r="F13" s="355"/>
      <c r="G13" s="356"/>
    </row>
    <row r="14" spans="1:7">
      <c r="A14" s="353">
        <v>7</v>
      </c>
      <c r="B14" s="354" t="s">
        <v>437</v>
      </c>
      <c r="C14" s="355">
        <f t="shared" ref="C14:F14" si="1">SUM(C15:C16)</f>
        <v>0</v>
      </c>
      <c r="D14" s="355">
        <f t="shared" si="1"/>
        <v>0</v>
      </c>
      <c r="E14" s="355">
        <f t="shared" si="1"/>
        <v>0</v>
      </c>
      <c r="F14" s="355">
        <f t="shared" si="1"/>
        <v>0</v>
      </c>
      <c r="G14" s="356">
        <f>SUM(G15:G16)</f>
        <v>0</v>
      </c>
    </row>
    <row r="15" spans="1:7" ht="55.2">
      <c r="A15" s="353">
        <v>8</v>
      </c>
      <c r="B15" s="357" t="s">
        <v>438</v>
      </c>
      <c r="C15" s="355"/>
      <c r="D15" s="359"/>
      <c r="E15" s="355"/>
      <c r="F15" s="355"/>
      <c r="G15" s="356"/>
    </row>
    <row r="16" spans="1:7" ht="27.6">
      <c r="A16" s="353">
        <v>9</v>
      </c>
      <c r="B16" s="357" t="s">
        <v>439</v>
      </c>
      <c r="C16" s="355"/>
      <c r="D16" s="359"/>
      <c r="E16" s="355"/>
      <c r="F16" s="355"/>
      <c r="G16" s="356"/>
    </row>
    <row r="17" spans="1:7">
      <c r="A17" s="353">
        <v>10</v>
      </c>
      <c r="B17" s="354" t="s">
        <v>440</v>
      </c>
      <c r="C17" s="355"/>
      <c r="D17" s="359"/>
      <c r="E17" s="355"/>
      <c r="F17" s="355"/>
      <c r="G17" s="356"/>
    </row>
    <row r="18" spans="1:7">
      <c r="A18" s="353">
        <v>11</v>
      </c>
      <c r="B18" s="354" t="s">
        <v>79</v>
      </c>
      <c r="C18" s="355">
        <f>SUM(C19:C20)</f>
        <v>0</v>
      </c>
      <c r="D18" s="359">
        <f t="shared" ref="D18:G18" si="2">SUM(D19:D20)</f>
        <v>0</v>
      </c>
      <c r="E18" s="355">
        <f t="shared" si="2"/>
        <v>0</v>
      </c>
      <c r="F18" s="355">
        <f t="shared" si="2"/>
        <v>0</v>
      </c>
      <c r="G18" s="356">
        <f t="shared" si="2"/>
        <v>0</v>
      </c>
    </row>
    <row r="19" spans="1:7">
      <c r="A19" s="353">
        <v>12</v>
      </c>
      <c r="B19" s="357" t="s">
        <v>441</v>
      </c>
      <c r="C19" s="358"/>
      <c r="D19" s="359"/>
      <c r="E19" s="355"/>
      <c r="F19" s="355"/>
      <c r="G19" s="356"/>
    </row>
    <row r="20" spans="1:7" ht="27.6">
      <c r="A20" s="353">
        <v>13</v>
      </c>
      <c r="B20" s="357" t="s">
        <v>442</v>
      </c>
      <c r="C20" s="355"/>
      <c r="D20" s="355"/>
      <c r="E20" s="355"/>
      <c r="F20" s="355"/>
      <c r="G20" s="356"/>
    </row>
    <row r="21" spans="1:7">
      <c r="A21" s="360">
        <v>14</v>
      </c>
      <c r="B21" s="361" t="s">
        <v>443</v>
      </c>
      <c r="C21" s="358"/>
      <c r="D21" s="358"/>
      <c r="E21" s="358"/>
      <c r="F21" s="358"/>
      <c r="G21" s="362">
        <f>SUM(G8,G11,G14,G17,G18)</f>
        <v>0</v>
      </c>
    </row>
    <row r="22" spans="1:7">
      <c r="A22" s="363"/>
      <c r="B22" s="383" t="s">
        <v>444</v>
      </c>
      <c r="C22" s="364"/>
      <c r="D22" s="365"/>
      <c r="E22" s="364"/>
      <c r="F22" s="364"/>
      <c r="G22" s="366"/>
    </row>
    <row r="23" spans="1:7">
      <c r="A23" s="353">
        <v>15</v>
      </c>
      <c r="B23" s="354" t="s">
        <v>312</v>
      </c>
      <c r="C23" s="367"/>
      <c r="D23" s="368"/>
      <c r="E23" s="367"/>
      <c r="F23" s="367"/>
      <c r="G23" s="356"/>
    </row>
    <row r="24" spans="1:7">
      <c r="A24" s="353">
        <v>16</v>
      </c>
      <c r="B24" s="354" t="s">
        <v>445</v>
      </c>
      <c r="C24" s="355">
        <f>SUM(C25:C27,C29,C31)</f>
        <v>0</v>
      </c>
      <c r="D24" s="359">
        <f t="shared" ref="D24:G24" si="3">SUM(D25:D27,D29,D31)</f>
        <v>0</v>
      </c>
      <c r="E24" s="355">
        <f t="shared" si="3"/>
        <v>0</v>
      </c>
      <c r="F24" s="355">
        <f t="shared" si="3"/>
        <v>0</v>
      </c>
      <c r="G24" s="356">
        <f t="shared" si="3"/>
        <v>0</v>
      </c>
    </row>
    <row r="25" spans="1:7" ht="27.6">
      <c r="A25" s="353">
        <v>17</v>
      </c>
      <c r="B25" s="357" t="s">
        <v>446</v>
      </c>
      <c r="C25" s="355"/>
      <c r="D25" s="359"/>
      <c r="E25" s="355"/>
      <c r="F25" s="355"/>
      <c r="G25" s="356"/>
    </row>
    <row r="26" spans="1:7" ht="27.6">
      <c r="A26" s="353">
        <v>18</v>
      </c>
      <c r="B26" s="357" t="s">
        <v>447</v>
      </c>
      <c r="C26" s="355"/>
      <c r="D26" s="359"/>
      <c r="E26" s="355"/>
      <c r="F26" s="355"/>
      <c r="G26" s="356"/>
    </row>
    <row r="27" spans="1:7">
      <c r="A27" s="353">
        <v>19</v>
      </c>
      <c r="B27" s="357" t="s">
        <v>448</v>
      </c>
      <c r="C27" s="355"/>
      <c r="D27" s="359"/>
      <c r="E27" s="355"/>
      <c r="F27" s="355"/>
      <c r="G27" s="356"/>
    </row>
    <row r="28" spans="1:7">
      <c r="A28" s="353">
        <v>20</v>
      </c>
      <c r="B28" s="369" t="s">
        <v>449</v>
      </c>
      <c r="C28" s="355"/>
      <c r="D28" s="359"/>
      <c r="E28" s="355"/>
      <c r="F28" s="355"/>
      <c r="G28" s="356"/>
    </row>
    <row r="29" spans="1:7">
      <c r="A29" s="353">
        <v>21</v>
      </c>
      <c r="B29" s="357" t="s">
        <v>450</v>
      </c>
      <c r="C29" s="355"/>
      <c r="D29" s="359"/>
      <c r="E29" s="355"/>
      <c r="F29" s="355"/>
      <c r="G29" s="356"/>
    </row>
    <row r="30" spans="1:7">
      <c r="A30" s="353">
        <v>22</v>
      </c>
      <c r="B30" s="369" t="s">
        <v>449</v>
      </c>
      <c r="C30" s="355"/>
      <c r="D30" s="359"/>
      <c r="E30" s="355"/>
      <c r="F30" s="355"/>
      <c r="G30" s="356"/>
    </row>
    <row r="31" spans="1:7" ht="27.6">
      <c r="A31" s="353">
        <v>23</v>
      </c>
      <c r="B31" s="357" t="s">
        <v>451</v>
      </c>
      <c r="C31" s="355"/>
      <c r="D31" s="359"/>
      <c r="E31" s="355"/>
      <c r="F31" s="355"/>
      <c r="G31" s="356"/>
    </row>
    <row r="32" spans="1:7">
      <c r="A32" s="353">
        <v>24</v>
      </c>
      <c r="B32" s="354" t="s">
        <v>452</v>
      </c>
      <c r="C32" s="355"/>
      <c r="D32" s="359"/>
      <c r="E32" s="355"/>
      <c r="F32" s="355"/>
      <c r="G32" s="356"/>
    </row>
    <row r="33" spans="1:7">
      <c r="A33" s="353">
        <v>25</v>
      </c>
      <c r="B33" s="354" t="s">
        <v>89</v>
      </c>
      <c r="C33" s="355">
        <f>SUM(C34:C35)</f>
        <v>0</v>
      </c>
      <c r="D33" s="355">
        <f>SUM(D34:D35)</f>
        <v>0</v>
      </c>
      <c r="E33" s="355">
        <f>SUM(E34:E35)</f>
        <v>0</v>
      </c>
      <c r="F33" s="355">
        <f>SUM(F34:F35)</f>
        <v>0</v>
      </c>
      <c r="G33" s="356">
        <f>SUM(G34:G35)</f>
        <v>0</v>
      </c>
    </row>
    <row r="34" spans="1:7">
      <c r="A34" s="353">
        <v>26</v>
      </c>
      <c r="B34" s="357" t="s">
        <v>453</v>
      </c>
      <c r="C34" s="358"/>
      <c r="D34" s="359"/>
      <c r="E34" s="355"/>
      <c r="F34" s="355"/>
      <c r="G34" s="356"/>
    </row>
    <row r="35" spans="1:7">
      <c r="A35" s="353">
        <v>27</v>
      </c>
      <c r="B35" s="357" t="s">
        <v>454</v>
      </c>
      <c r="C35" s="355"/>
      <c r="D35" s="359"/>
      <c r="E35" s="355"/>
      <c r="F35" s="355"/>
      <c r="G35" s="356"/>
    </row>
    <row r="36" spans="1:7">
      <c r="A36" s="353">
        <v>28</v>
      </c>
      <c r="B36" s="354" t="s">
        <v>455</v>
      </c>
      <c r="C36" s="355"/>
      <c r="D36" s="359"/>
      <c r="E36" s="355"/>
      <c r="F36" s="355"/>
      <c r="G36" s="356"/>
    </row>
    <row r="37" spans="1:7">
      <c r="A37" s="360">
        <v>29</v>
      </c>
      <c r="B37" s="361" t="s">
        <v>456</v>
      </c>
      <c r="C37" s="358"/>
      <c r="D37" s="358"/>
      <c r="E37" s="358"/>
      <c r="F37" s="358"/>
      <c r="G37" s="362">
        <f>SUM(G23:G24,G32:G33,G36)</f>
        <v>0</v>
      </c>
    </row>
    <row r="38" spans="1:7">
      <c r="A38" s="349"/>
      <c r="B38" s="370"/>
      <c r="C38" s="371"/>
      <c r="D38" s="371"/>
      <c r="E38" s="371"/>
      <c r="F38" s="371"/>
      <c r="G38" s="372"/>
    </row>
    <row r="39" spans="1:7" ht="15" thickBot="1">
      <c r="A39" s="373">
        <v>30</v>
      </c>
      <c r="B39" s="374" t="s">
        <v>424</v>
      </c>
      <c r="C39" s="240"/>
      <c r="D39" s="218"/>
      <c r="E39" s="218"/>
      <c r="F39" s="375"/>
      <c r="G39" s="376">
        <f>IFERROR(G21/G37,0)</f>
        <v>0</v>
      </c>
    </row>
    <row r="42" spans="1:7" ht="41.4">
      <c r="B42" s="23" t="s">
        <v>457</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B11" sqref="B11:B17"/>
    </sheetView>
  </sheetViews>
  <sheetFormatPr defaultColWidth="9.21875" defaultRowHeight="12"/>
  <cols>
    <col min="1" max="1" width="11.77734375" style="388" bestFit="1" customWidth="1"/>
    <col min="2" max="2" width="105.21875" style="388" bestFit="1" customWidth="1"/>
    <col min="3" max="3" width="13.77734375" style="388" bestFit="1" customWidth="1"/>
    <col min="4" max="4" width="8.77734375" style="388" bestFit="1" customWidth="1"/>
    <col min="5" max="5" width="17.33203125" style="388" bestFit="1" customWidth="1"/>
    <col min="6" max="6" width="8.77734375" style="388" bestFit="1" customWidth="1"/>
    <col min="7" max="7" width="30.44140625" style="388" customWidth="1"/>
    <col min="8" max="8" width="5.109375" style="388" bestFit="1" customWidth="1"/>
    <col min="9" max="16384" width="9.21875" style="388"/>
  </cols>
  <sheetData>
    <row r="1" spans="1:8" ht="13.8">
      <c r="A1" s="387" t="s">
        <v>98</v>
      </c>
      <c r="B1" s="297">
        <f>Info!C2</f>
        <v>0</v>
      </c>
    </row>
    <row r="2" spans="1:8">
      <c r="A2" s="389" t="s">
        <v>99</v>
      </c>
      <c r="B2" s="391">
        <f>'1. key ratios'!B2</f>
        <v>45747</v>
      </c>
    </row>
    <row r="3" spans="1:8">
      <c r="A3" s="390" t="s">
        <v>464</v>
      </c>
    </row>
    <row r="5" spans="1:8">
      <c r="A5" s="834" t="s">
        <v>465</v>
      </c>
      <c r="B5" s="835"/>
      <c r="C5" s="840" t="s">
        <v>466</v>
      </c>
      <c r="D5" s="841"/>
      <c r="E5" s="841"/>
      <c r="F5" s="841"/>
      <c r="G5" s="841"/>
      <c r="H5" s="842"/>
    </row>
    <row r="6" spans="1:8">
      <c r="A6" s="836"/>
      <c r="B6" s="837"/>
      <c r="C6" s="843"/>
      <c r="D6" s="844"/>
      <c r="E6" s="844"/>
      <c r="F6" s="844"/>
      <c r="G6" s="844"/>
      <c r="H6" s="845"/>
    </row>
    <row r="7" spans="1:8" ht="24">
      <c r="A7" s="838"/>
      <c r="B7" s="839"/>
      <c r="C7" s="517" t="s">
        <v>467</v>
      </c>
      <c r="D7" s="517" t="s">
        <v>468</v>
      </c>
      <c r="E7" s="517" t="s">
        <v>469</v>
      </c>
      <c r="F7" s="517" t="s">
        <v>470</v>
      </c>
      <c r="G7" s="518" t="s">
        <v>650</v>
      </c>
      <c r="H7" s="517" t="s">
        <v>67</v>
      </c>
    </row>
    <row r="8" spans="1:8">
      <c r="A8" s="513">
        <v>1</v>
      </c>
      <c r="B8" s="512" t="s">
        <v>124</v>
      </c>
      <c r="C8" s="510"/>
      <c r="D8" s="510"/>
      <c r="E8" s="510"/>
      <c r="F8" s="510"/>
      <c r="G8" s="510"/>
      <c r="H8" s="510">
        <f t="shared" ref="H8:H20" si="0">SUM(C8:G8)</f>
        <v>0</v>
      </c>
    </row>
    <row r="9" spans="1:8">
      <c r="A9" s="513">
        <v>2</v>
      </c>
      <c r="B9" s="512" t="s">
        <v>125</v>
      </c>
      <c r="C9" s="510"/>
      <c r="D9" s="510"/>
      <c r="E9" s="510"/>
      <c r="F9" s="510"/>
      <c r="G9" s="510"/>
      <c r="H9" s="510">
        <f t="shared" si="0"/>
        <v>0</v>
      </c>
    </row>
    <row r="10" spans="1:8">
      <c r="A10" s="513">
        <v>3</v>
      </c>
      <c r="B10" s="512" t="s">
        <v>126</v>
      </c>
      <c r="C10" s="510"/>
      <c r="D10" s="510"/>
      <c r="E10" s="510"/>
      <c r="F10" s="510"/>
      <c r="G10" s="510"/>
      <c r="H10" s="510">
        <f t="shared" si="0"/>
        <v>0</v>
      </c>
    </row>
    <row r="11" spans="1:8">
      <c r="A11" s="513">
        <v>4</v>
      </c>
      <c r="B11" s="512" t="s">
        <v>127</v>
      </c>
      <c r="C11" s="510"/>
      <c r="D11" s="510"/>
      <c r="E11" s="510"/>
      <c r="F11" s="510"/>
      <c r="G11" s="510"/>
      <c r="H11" s="510">
        <f t="shared" si="0"/>
        <v>0</v>
      </c>
    </row>
    <row r="12" spans="1:8">
      <c r="A12" s="513">
        <v>5</v>
      </c>
      <c r="B12" s="512" t="s">
        <v>914</v>
      </c>
      <c r="C12" s="510"/>
      <c r="D12" s="510"/>
      <c r="E12" s="510"/>
      <c r="F12" s="510"/>
      <c r="G12" s="510"/>
      <c r="H12" s="510">
        <f t="shared" si="0"/>
        <v>0</v>
      </c>
    </row>
    <row r="13" spans="1:8">
      <c r="A13" s="513">
        <v>6</v>
      </c>
      <c r="B13" s="512" t="s">
        <v>128</v>
      </c>
      <c r="C13" s="510"/>
      <c r="D13" s="510"/>
      <c r="E13" s="510"/>
      <c r="F13" s="510"/>
      <c r="G13" s="510"/>
      <c r="H13" s="510">
        <f t="shared" si="0"/>
        <v>0</v>
      </c>
    </row>
    <row r="14" spans="1:8">
      <c r="A14" s="513">
        <v>7</v>
      </c>
      <c r="B14" s="512" t="s">
        <v>72</v>
      </c>
      <c r="C14" s="510"/>
      <c r="D14" s="510"/>
      <c r="E14" s="510"/>
      <c r="F14" s="510"/>
      <c r="G14" s="510"/>
      <c r="H14" s="510">
        <f t="shared" si="0"/>
        <v>0</v>
      </c>
    </row>
    <row r="15" spans="1:8">
      <c r="A15" s="513">
        <v>8</v>
      </c>
      <c r="B15" s="514" t="s">
        <v>73</v>
      </c>
      <c r="C15" s="510"/>
      <c r="D15" s="510"/>
      <c r="E15" s="510"/>
      <c r="F15" s="510"/>
      <c r="G15" s="510"/>
      <c r="H15" s="510">
        <f t="shared" si="0"/>
        <v>0</v>
      </c>
    </row>
    <row r="16" spans="1:8">
      <c r="A16" s="513">
        <v>9</v>
      </c>
      <c r="B16" s="512" t="s">
        <v>915</v>
      </c>
      <c r="C16" s="510"/>
      <c r="D16" s="510"/>
      <c r="E16" s="510"/>
      <c r="F16" s="510"/>
      <c r="G16" s="510"/>
      <c r="H16" s="510">
        <f t="shared" si="0"/>
        <v>0</v>
      </c>
    </row>
    <row r="17" spans="1:8">
      <c r="A17" s="513">
        <v>10</v>
      </c>
      <c r="B17" s="516" t="s">
        <v>485</v>
      </c>
      <c r="C17" s="510"/>
      <c r="D17" s="510"/>
      <c r="E17" s="510"/>
      <c r="F17" s="510"/>
      <c r="G17" s="510"/>
      <c r="H17" s="510">
        <f t="shared" si="0"/>
        <v>0</v>
      </c>
    </row>
    <row r="18" spans="1:8">
      <c r="A18" s="513">
        <v>11</v>
      </c>
      <c r="B18" s="512" t="s">
        <v>69</v>
      </c>
      <c r="C18" s="510"/>
      <c r="D18" s="510"/>
      <c r="E18" s="510"/>
      <c r="F18" s="510"/>
      <c r="G18" s="510"/>
      <c r="H18" s="510">
        <f t="shared" si="0"/>
        <v>0</v>
      </c>
    </row>
    <row r="19" spans="1:8">
      <c r="A19" s="513">
        <v>12</v>
      </c>
      <c r="B19" s="512" t="s">
        <v>70</v>
      </c>
      <c r="C19" s="510"/>
      <c r="D19" s="510"/>
      <c r="E19" s="510"/>
      <c r="F19" s="510"/>
      <c r="G19" s="510"/>
      <c r="H19" s="510">
        <f t="shared" si="0"/>
        <v>0</v>
      </c>
    </row>
    <row r="20" spans="1:8">
      <c r="A20" s="515">
        <v>13</v>
      </c>
      <c r="B20" s="514" t="s">
        <v>71</v>
      </c>
      <c r="C20" s="510"/>
      <c r="D20" s="510"/>
      <c r="E20" s="510"/>
      <c r="F20" s="510"/>
      <c r="G20" s="510"/>
      <c r="H20" s="510">
        <f t="shared" si="0"/>
        <v>0</v>
      </c>
    </row>
    <row r="21" spans="1:8">
      <c r="A21" s="513">
        <v>14</v>
      </c>
      <c r="B21" s="512" t="s">
        <v>471</v>
      </c>
      <c r="C21" s="510"/>
      <c r="D21" s="510"/>
      <c r="E21" s="510"/>
      <c r="F21" s="510"/>
      <c r="G21" s="510"/>
      <c r="H21" s="510">
        <f>SUM(C21:G21)</f>
        <v>0</v>
      </c>
    </row>
    <row r="22" spans="1:8">
      <c r="A22" s="511">
        <v>15</v>
      </c>
      <c r="B22" s="510" t="s">
        <v>67</v>
      </c>
      <c r="C22" s="510">
        <f>SUM(C18:C21)+SUM(C8:C16)</f>
        <v>0</v>
      </c>
      <c r="D22" s="510">
        <f t="shared" ref="D22:H22" si="1">SUM(D18:D21)+SUM(D8:D16)</f>
        <v>0</v>
      </c>
      <c r="E22" s="510">
        <f t="shared" si="1"/>
        <v>0</v>
      </c>
      <c r="F22" s="510">
        <f t="shared" si="1"/>
        <v>0</v>
      </c>
      <c r="G22" s="510">
        <f t="shared" si="1"/>
        <v>0</v>
      </c>
      <c r="H22" s="510">
        <f t="shared" si="1"/>
        <v>0</v>
      </c>
    </row>
    <row r="26" spans="1:8" ht="36">
      <c r="B26" s="408" t="s">
        <v>649</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C51" sqref="C51"/>
    </sheetView>
  </sheetViews>
  <sheetFormatPr defaultColWidth="9.21875" defaultRowHeight="12"/>
  <cols>
    <col min="1" max="1" width="11.77734375" style="392" bestFit="1" customWidth="1"/>
    <col min="2" max="2" width="86.77734375" style="388" customWidth="1"/>
    <col min="3" max="4" width="31.5546875" style="388" customWidth="1"/>
    <col min="5" max="5" width="16.44140625" style="394" bestFit="1" customWidth="1"/>
    <col min="6" max="6" width="14.21875" style="394" bestFit="1" customWidth="1"/>
    <col min="7" max="7" width="20" style="388" bestFit="1" customWidth="1"/>
    <col min="8" max="8" width="25.21875" style="388" bestFit="1" customWidth="1"/>
    <col min="9" max="16384" width="9.21875" style="388"/>
  </cols>
  <sheetData>
    <row r="1" spans="1:8" ht="13.8">
      <c r="A1" s="387" t="s">
        <v>98</v>
      </c>
      <c r="B1" s="297">
        <f>Info!C2</f>
        <v>0</v>
      </c>
      <c r="C1" s="531"/>
      <c r="D1" s="531"/>
      <c r="E1" s="531"/>
      <c r="F1" s="531"/>
      <c r="G1" s="531"/>
      <c r="H1" s="531"/>
    </row>
    <row r="2" spans="1:8">
      <c r="A2" s="389" t="s">
        <v>99</v>
      </c>
      <c r="B2" s="391">
        <f>'1. key ratios'!B2</f>
        <v>45747</v>
      </c>
      <c r="C2" s="531"/>
      <c r="D2" s="531"/>
      <c r="E2" s="531"/>
      <c r="F2" s="531"/>
      <c r="G2" s="531"/>
      <c r="H2" s="531"/>
    </row>
    <row r="3" spans="1:8">
      <c r="A3" s="390" t="s">
        <v>472</v>
      </c>
      <c r="B3" s="531"/>
      <c r="C3" s="531"/>
      <c r="D3" s="531"/>
      <c r="E3" s="531"/>
      <c r="F3" s="531"/>
      <c r="G3" s="531"/>
      <c r="H3" s="531"/>
    </row>
    <row r="4" spans="1:8">
      <c r="A4" s="532"/>
      <c r="B4" s="531"/>
      <c r="C4" s="530" t="s">
        <v>473</v>
      </c>
      <c r="D4" s="530" t="s">
        <v>474</v>
      </c>
      <c r="E4" s="530" t="s">
        <v>475</v>
      </c>
      <c r="F4" s="530" t="s">
        <v>476</v>
      </c>
      <c r="G4" s="530" t="s">
        <v>477</v>
      </c>
      <c r="H4" s="530" t="s">
        <v>478</v>
      </c>
    </row>
    <row r="5" spans="1:8" ht="34.049999999999997" customHeight="1">
      <c r="A5" s="834" t="s">
        <v>837</v>
      </c>
      <c r="B5" s="835"/>
      <c r="C5" s="848" t="s">
        <v>567</v>
      </c>
      <c r="D5" s="848"/>
      <c r="E5" s="848" t="s">
        <v>836</v>
      </c>
      <c r="F5" s="846" t="s">
        <v>835</v>
      </c>
      <c r="G5" s="846" t="s">
        <v>482</v>
      </c>
      <c r="H5" s="528" t="s">
        <v>834</v>
      </c>
    </row>
    <row r="6" spans="1:8" ht="24">
      <c r="A6" s="838"/>
      <c r="B6" s="839"/>
      <c r="C6" s="529" t="s">
        <v>483</v>
      </c>
      <c r="D6" s="529" t="s">
        <v>484</v>
      </c>
      <c r="E6" s="848"/>
      <c r="F6" s="847"/>
      <c r="G6" s="847"/>
      <c r="H6" s="528" t="s">
        <v>833</v>
      </c>
    </row>
    <row r="7" spans="1:8">
      <c r="A7" s="526">
        <v>1</v>
      </c>
      <c r="B7" s="512" t="s">
        <v>124</v>
      </c>
      <c r="C7" s="520"/>
      <c r="D7" s="520"/>
      <c r="E7" s="521"/>
      <c r="F7" s="521"/>
      <c r="G7" s="520"/>
      <c r="H7" s="519">
        <f t="shared" ref="H7:H20" si="0">C7+D7-E7-F7</f>
        <v>0</v>
      </c>
    </row>
    <row r="8" spans="1:8" ht="14.55" customHeight="1">
      <c r="A8" s="526">
        <v>2</v>
      </c>
      <c r="B8" s="512" t="s">
        <v>125</v>
      </c>
      <c r="C8" s="520"/>
      <c r="D8" s="520"/>
      <c r="E8" s="521"/>
      <c r="F8" s="521"/>
      <c r="G8" s="520"/>
      <c r="H8" s="519">
        <f t="shared" si="0"/>
        <v>0</v>
      </c>
    </row>
    <row r="9" spans="1:8">
      <c r="A9" s="526">
        <v>3</v>
      </c>
      <c r="B9" s="512" t="s">
        <v>126</v>
      </c>
      <c r="C9" s="520"/>
      <c r="D9" s="520"/>
      <c r="E9" s="521"/>
      <c r="F9" s="521"/>
      <c r="G9" s="520"/>
      <c r="H9" s="519">
        <f t="shared" si="0"/>
        <v>0</v>
      </c>
    </row>
    <row r="10" spans="1:8">
      <c r="A10" s="526">
        <v>4</v>
      </c>
      <c r="B10" s="512" t="s">
        <v>127</v>
      </c>
      <c r="C10" s="520"/>
      <c r="D10" s="520"/>
      <c r="E10" s="521"/>
      <c r="F10" s="521"/>
      <c r="G10" s="520"/>
      <c r="H10" s="519">
        <f t="shared" si="0"/>
        <v>0</v>
      </c>
    </row>
    <row r="11" spans="1:8">
      <c r="A11" s="526">
        <v>5</v>
      </c>
      <c r="B11" s="512" t="s">
        <v>914</v>
      </c>
      <c r="C11" s="520"/>
      <c r="D11" s="520"/>
      <c r="E11" s="521"/>
      <c r="F11" s="521"/>
      <c r="G11" s="520"/>
      <c r="H11" s="519">
        <f t="shared" si="0"/>
        <v>0</v>
      </c>
    </row>
    <row r="12" spans="1:8">
      <c r="A12" s="526">
        <v>6</v>
      </c>
      <c r="B12" s="512" t="s">
        <v>128</v>
      </c>
      <c r="C12" s="520"/>
      <c r="D12" s="520"/>
      <c r="E12" s="521"/>
      <c r="F12" s="521"/>
      <c r="G12" s="520"/>
      <c r="H12" s="519">
        <f t="shared" si="0"/>
        <v>0</v>
      </c>
    </row>
    <row r="13" spans="1:8">
      <c r="A13" s="526">
        <v>7</v>
      </c>
      <c r="B13" s="512" t="s">
        <v>72</v>
      </c>
      <c r="C13" s="520"/>
      <c r="D13" s="520"/>
      <c r="E13" s="521"/>
      <c r="F13" s="521"/>
      <c r="G13" s="520"/>
      <c r="H13" s="519">
        <f t="shared" si="0"/>
        <v>0</v>
      </c>
    </row>
    <row r="14" spans="1:8">
      <c r="A14" s="526">
        <v>8</v>
      </c>
      <c r="B14" s="514" t="s">
        <v>73</v>
      </c>
      <c r="C14" s="520"/>
      <c r="D14" s="520"/>
      <c r="E14" s="521"/>
      <c r="F14" s="521"/>
      <c r="G14" s="520"/>
      <c r="H14" s="519">
        <f t="shared" si="0"/>
        <v>0</v>
      </c>
    </row>
    <row r="15" spans="1:8">
      <c r="A15" s="526">
        <v>9</v>
      </c>
      <c r="B15" s="512" t="s">
        <v>915</v>
      </c>
      <c r="C15" s="520"/>
      <c r="D15" s="520"/>
      <c r="E15" s="521"/>
      <c r="F15" s="521"/>
      <c r="G15" s="520"/>
      <c r="H15" s="519">
        <f t="shared" si="0"/>
        <v>0</v>
      </c>
    </row>
    <row r="16" spans="1:8">
      <c r="A16" s="526">
        <v>10</v>
      </c>
      <c r="B16" s="516" t="s">
        <v>485</v>
      </c>
      <c r="C16" s="520"/>
      <c r="D16" s="520"/>
      <c r="E16" s="521"/>
      <c r="F16" s="521"/>
      <c r="G16" s="520"/>
      <c r="H16" s="519">
        <f t="shared" si="0"/>
        <v>0</v>
      </c>
    </row>
    <row r="17" spans="1:8">
      <c r="A17" s="526">
        <v>11</v>
      </c>
      <c r="B17" s="512" t="s">
        <v>69</v>
      </c>
      <c r="C17" s="520"/>
      <c r="D17" s="520"/>
      <c r="E17" s="521"/>
      <c r="F17" s="521"/>
      <c r="G17" s="520"/>
      <c r="H17" s="519">
        <f t="shared" si="0"/>
        <v>0</v>
      </c>
    </row>
    <row r="18" spans="1:8">
      <c r="A18" s="526">
        <v>12</v>
      </c>
      <c r="B18" s="512" t="s">
        <v>70</v>
      </c>
      <c r="C18" s="520"/>
      <c r="D18" s="520"/>
      <c r="E18" s="521"/>
      <c r="F18" s="521"/>
      <c r="G18" s="520"/>
      <c r="H18" s="519">
        <f t="shared" si="0"/>
        <v>0</v>
      </c>
    </row>
    <row r="19" spans="1:8">
      <c r="A19" s="527">
        <v>13</v>
      </c>
      <c r="B19" s="514" t="s">
        <v>71</v>
      </c>
      <c r="C19" s="520"/>
      <c r="D19" s="520"/>
      <c r="E19" s="521"/>
      <c r="F19" s="521"/>
      <c r="G19" s="520"/>
      <c r="H19" s="519">
        <f t="shared" si="0"/>
        <v>0</v>
      </c>
    </row>
    <row r="20" spans="1:8">
      <c r="A20" s="526">
        <v>14</v>
      </c>
      <c r="B20" s="512" t="s">
        <v>471</v>
      </c>
      <c r="C20" s="520"/>
      <c r="D20" s="520"/>
      <c r="E20" s="521"/>
      <c r="F20" s="521"/>
      <c r="G20" s="520"/>
      <c r="H20" s="519">
        <f t="shared" si="0"/>
        <v>0</v>
      </c>
    </row>
    <row r="21" spans="1:8" s="393" customFormat="1">
      <c r="A21" s="525">
        <v>15</v>
      </c>
      <c r="B21" s="524" t="s">
        <v>67</v>
      </c>
      <c r="C21" s="524">
        <f t="shared" ref="C21:H21" si="1">SUM(C7:C15)+SUM(C17:C20)</f>
        <v>0</v>
      </c>
      <c r="D21" s="524">
        <f t="shared" si="1"/>
        <v>0</v>
      </c>
      <c r="E21" s="524">
        <f t="shared" si="1"/>
        <v>0</v>
      </c>
      <c r="F21" s="524">
        <f t="shared" si="1"/>
        <v>0</v>
      </c>
      <c r="G21" s="524">
        <f t="shared" si="1"/>
        <v>0</v>
      </c>
      <c r="H21" s="519">
        <f t="shared" si="1"/>
        <v>0</v>
      </c>
    </row>
    <row r="22" spans="1:8">
      <c r="A22" s="523">
        <v>16</v>
      </c>
      <c r="B22" s="522" t="s">
        <v>486</v>
      </c>
      <c r="C22" s="520"/>
      <c r="D22" s="520"/>
      <c r="E22" s="521"/>
      <c r="F22" s="521"/>
      <c r="G22" s="520"/>
      <c r="H22" s="519">
        <f>C22+D22-E22-F22</f>
        <v>0</v>
      </c>
    </row>
    <row r="23" spans="1:8">
      <c r="A23" s="523">
        <v>17</v>
      </c>
      <c r="B23" s="522" t="s">
        <v>487</v>
      </c>
      <c r="C23" s="520"/>
      <c r="D23" s="520"/>
      <c r="E23" s="521"/>
      <c r="F23" s="521"/>
      <c r="G23" s="520"/>
      <c r="H23" s="519">
        <f>C23+D23-E23-F23</f>
        <v>0</v>
      </c>
    </row>
    <row r="25" spans="1:8">
      <c r="E25" s="388"/>
      <c r="F25" s="388"/>
    </row>
    <row r="26" spans="1:8" ht="42.45" customHeight="1">
      <c r="B26" s="408" t="s">
        <v>649</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C53" sqref="C53"/>
    </sheetView>
  </sheetViews>
  <sheetFormatPr defaultColWidth="9.21875" defaultRowHeight="12"/>
  <cols>
    <col min="1" max="1" width="11" style="388" bestFit="1" customWidth="1"/>
    <col min="2" max="2" width="93.44140625" style="388" customWidth="1"/>
    <col min="3" max="4" width="35" style="388" customWidth="1"/>
    <col min="5" max="7" width="22" style="388" customWidth="1"/>
    <col min="8" max="8" width="42.21875" style="388" bestFit="1" customWidth="1"/>
    <col min="9" max="16384" width="9.21875" style="388"/>
  </cols>
  <sheetData>
    <row r="1" spans="1:8" ht="13.8">
      <c r="A1" s="387" t="s">
        <v>98</v>
      </c>
      <c r="B1" s="297">
        <f>Info!C2</f>
        <v>0</v>
      </c>
      <c r="C1" s="531"/>
      <c r="D1" s="531"/>
      <c r="E1" s="531"/>
      <c r="F1" s="531"/>
      <c r="G1" s="531"/>
      <c r="H1" s="531"/>
    </row>
    <row r="2" spans="1:8">
      <c r="A2" s="389" t="s">
        <v>99</v>
      </c>
      <c r="B2" s="391">
        <f>'1. key ratios'!B2</f>
        <v>45747</v>
      </c>
      <c r="C2" s="531"/>
      <c r="D2" s="531"/>
      <c r="E2" s="531"/>
      <c r="F2" s="531"/>
      <c r="G2" s="531"/>
      <c r="H2" s="531"/>
    </row>
    <row r="3" spans="1:8">
      <c r="A3" s="390" t="s">
        <v>488</v>
      </c>
      <c r="B3" s="531"/>
      <c r="C3" s="531"/>
      <c r="D3" s="531"/>
      <c r="E3" s="531"/>
      <c r="F3" s="531"/>
      <c r="G3" s="531"/>
      <c r="H3" s="531"/>
    </row>
    <row r="4" spans="1:8">
      <c r="A4" s="531"/>
      <c r="B4" s="531"/>
      <c r="C4" s="530" t="s">
        <v>473</v>
      </c>
      <c r="D4" s="530" t="s">
        <v>474</v>
      </c>
      <c r="E4" s="530" t="s">
        <v>475</v>
      </c>
      <c r="F4" s="530" t="s">
        <v>476</v>
      </c>
      <c r="G4" s="530" t="s">
        <v>477</v>
      </c>
      <c r="H4" s="530" t="s">
        <v>478</v>
      </c>
    </row>
    <row r="5" spans="1:8" ht="41.55" customHeight="1">
      <c r="A5" s="834" t="s">
        <v>839</v>
      </c>
      <c r="B5" s="835"/>
      <c r="C5" s="849" t="s">
        <v>567</v>
      </c>
      <c r="D5" s="850"/>
      <c r="E5" s="846" t="s">
        <v>836</v>
      </c>
      <c r="F5" s="846" t="s">
        <v>835</v>
      </c>
      <c r="G5" s="846" t="s">
        <v>482</v>
      </c>
      <c r="H5" s="528" t="s">
        <v>834</v>
      </c>
    </row>
    <row r="6" spans="1:8" ht="24">
      <c r="A6" s="838"/>
      <c r="B6" s="839"/>
      <c r="C6" s="529" t="s">
        <v>483</v>
      </c>
      <c r="D6" s="529" t="s">
        <v>484</v>
      </c>
      <c r="E6" s="847"/>
      <c r="F6" s="847"/>
      <c r="G6" s="847"/>
      <c r="H6" s="528" t="s">
        <v>833</v>
      </c>
    </row>
    <row r="7" spans="1:8">
      <c r="A7" s="520">
        <v>1</v>
      </c>
      <c r="B7" s="535" t="s">
        <v>489</v>
      </c>
      <c r="C7" s="520"/>
      <c r="D7" s="520"/>
      <c r="E7" s="520"/>
      <c r="F7" s="520"/>
      <c r="G7" s="520"/>
      <c r="H7" s="519">
        <f t="shared" ref="H7:H34" si="0">C7+D7-E7-F7</f>
        <v>0</v>
      </c>
    </row>
    <row r="8" spans="1:8">
      <c r="A8" s="520">
        <v>2</v>
      </c>
      <c r="B8" s="535" t="s">
        <v>490</v>
      </c>
      <c r="C8" s="520"/>
      <c r="D8" s="520"/>
      <c r="E8" s="520"/>
      <c r="F8" s="520"/>
      <c r="G8" s="520"/>
      <c r="H8" s="519">
        <f t="shared" si="0"/>
        <v>0</v>
      </c>
    </row>
    <row r="9" spans="1:8">
      <c r="A9" s="520">
        <v>3</v>
      </c>
      <c r="B9" s="535" t="s">
        <v>838</v>
      </c>
      <c r="C9" s="520"/>
      <c r="D9" s="520"/>
      <c r="E9" s="520"/>
      <c r="F9" s="520"/>
      <c r="G9" s="520"/>
      <c r="H9" s="519">
        <f t="shared" si="0"/>
        <v>0</v>
      </c>
    </row>
    <row r="10" spans="1:8">
      <c r="A10" s="520">
        <v>4</v>
      </c>
      <c r="B10" s="535" t="s">
        <v>491</v>
      </c>
      <c r="C10" s="520"/>
      <c r="D10" s="520"/>
      <c r="E10" s="520"/>
      <c r="F10" s="520"/>
      <c r="G10" s="520"/>
      <c r="H10" s="519">
        <f t="shared" si="0"/>
        <v>0</v>
      </c>
    </row>
    <row r="11" spans="1:8">
      <c r="A11" s="520">
        <v>5</v>
      </c>
      <c r="B11" s="535" t="s">
        <v>492</v>
      </c>
      <c r="C11" s="520"/>
      <c r="D11" s="520"/>
      <c r="E11" s="520"/>
      <c r="F11" s="520"/>
      <c r="G11" s="520"/>
      <c r="H11" s="519">
        <f t="shared" si="0"/>
        <v>0</v>
      </c>
    </row>
    <row r="12" spans="1:8">
      <c r="A12" s="520">
        <v>6</v>
      </c>
      <c r="B12" s="535" t="s">
        <v>493</v>
      </c>
      <c r="C12" s="520"/>
      <c r="D12" s="520"/>
      <c r="E12" s="520"/>
      <c r="F12" s="520"/>
      <c r="G12" s="520"/>
      <c r="H12" s="519">
        <f t="shared" si="0"/>
        <v>0</v>
      </c>
    </row>
    <row r="13" spans="1:8">
      <c r="A13" s="520">
        <v>7</v>
      </c>
      <c r="B13" s="535" t="s">
        <v>494</v>
      </c>
      <c r="C13" s="520"/>
      <c r="D13" s="520"/>
      <c r="E13" s="520"/>
      <c r="F13" s="520"/>
      <c r="G13" s="520"/>
      <c r="H13" s="519">
        <f t="shared" si="0"/>
        <v>0</v>
      </c>
    </row>
    <row r="14" spans="1:8">
      <c r="A14" s="520">
        <v>8</v>
      </c>
      <c r="B14" s="535" t="s">
        <v>495</v>
      </c>
      <c r="C14" s="520"/>
      <c r="D14" s="520"/>
      <c r="E14" s="520"/>
      <c r="F14" s="520"/>
      <c r="G14" s="520"/>
      <c r="H14" s="519">
        <f t="shared" si="0"/>
        <v>0</v>
      </c>
    </row>
    <row r="15" spans="1:8">
      <c r="A15" s="520">
        <v>9</v>
      </c>
      <c r="B15" s="535" t="s">
        <v>496</v>
      </c>
      <c r="C15" s="520"/>
      <c r="D15" s="520"/>
      <c r="E15" s="520"/>
      <c r="F15" s="520"/>
      <c r="G15" s="520"/>
      <c r="H15" s="519">
        <f t="shared" si="0"/>
        <v>0</v>
      </c>
    </row>
    <row r="16" spans="1:8">
      <c r="A16" s="520">
        <v>10</v>
      </c>
      <c r="B16" s="535" t="s">
        <v>497</v>
      </c>
      <c r="C16" s="520"/>
      <c r="D16" s="520"/>
      <c r="E16" s="520"/>
      <c r="F16" s="520"/>
      <c r="G16" s="520"/>
      <c r="H16" s="519">
        <f t="shared" si="0"/>
        <v>0</v>
      </c>
    </row>
    <row r="17" spans="1:9">
      <c r="A17" s="520">
        <v>11</v>
      </c>
      <c r="B17" s="535" t="s">
        <v>498</v>
      </c>
      <c r="C17" s="520"/>
      <c r="D17" s="520"/>
      <c r="E17" s="520"/>
      <c r="F17" s="520"/>
      <c r="G17" s="520"/>
      <c r="H17" s="519">
        <f t="shared" si="0"/>
        <v>0</v>
      </c>
    </row>
    <row r="18" spans="1:9">
      <c r="A18" s="520">
        <v>12</v>
      </c>
      <c r="B18" s="535" t="s">
        <v>499</v>
      </c>
      <c r="C18" s="520"/>
      <c r="D18" s="520"/>
      <c r="E18" s="520"/>
      <c r="F18" s="520"/>
      <c r="G18" s="520"/>
      <c r="H18" s="519">
        <f t="shared" si="0"/>
        <v>0</v>
      </c>
    </row>
    <row r="19" spans="1:9">
      <c r="A19" s="520">
        <v>13</v>
      </c>
      <c r="B19" s="535" t="s">
        <v>500</v>
      </c>
      <c r="C19" s="520"/>
      <c r="D19" s="520"/>
      <c r="E19" s="520"/>
      <c r="F19" s="520"/>
      <c r="G19" s="520"/>
      <c r="H19" s="519">
        <f t="shared" si="0"/>
        <v>0</v>
      </c>
    </row>
    <row r="20" spans="1:9">
      <c r="A20" s="520">
        <v>14</v>
      </c>
      <c r="B20" s="535" t="s">
        <v>501</v>
      </c>
      <c r="C20" s="520"/>
      <c r="D20" s="520"/>
      <c r="E20" s="520"/>
      <c r="F20" s="520"/>
      <c r="G20" s="520"/>
      <c r="H20" s="519">
        <f t="shared" si="0"/>
        <v>0</v>
      </c>
    </row>
    <row r="21" spans="1:9">
      <c r="A21" s="520">
        <v>15</v>
      </c>
      <c r="B21" s="535" t="s">
        <v>502</v>
      </c>
      <c r="C21" s="520"/>
      <c r="D21" s="520"/>
      <c r="E21" s="520"/>
      <c r="F21" s="520"/>
      <c r="G21" s="520"/>
      <c r="H21" s="519">
        <f t="shared" si="0"/>
        <v>0</v>
      </c>
    </row>
    <row r="22" spans="1:9">
      <c r="A22" s="520">
        <v>16</v>
      </c>
      <c r="B22" s="535" t="s">
        <v>503</v>
      </c>
      <c r="C22" s="520"/>
      <c r="D22" s="520"/>
      <c r="E22" s="520"/>
      <c r="F22" s="520"/>
      <c r="G22" s="520"/>
      <c r="H22" s="519">
        <f t="shared" si="0"/>
        <v>0</v>
      </c>
    </row>
    <row r="23" spans="1:9">
      <c r="A23" s="520">
        <v>17</v>
      </c>
      <c r="B23" s="535" t="s">
        <v>504</v>
      </c>
      <c r="C23" s="520"/>
      <c r="D23" s="520"/>
      <c r="E23" s="520"/>
      <c r="F23" s="520"/>
      <c r="G23" s="520"/>
      <c r="H23" s="519">
        <f t="shared" si="0"/>
        <v>0</v>
      </c>
    </row>
    <row r="24" spans="1:9">
      <c r="A24" s="520">
        <v>18</v>
      </c>
      <c r="B24" s="535" t="s">
        <v>505</v>
      </c>
      <c r="C24" s="520"/>
      <c r="D24" s="520"/>
      <c r="E24" s="520"/>
      <c r="F24" s="520"/>
      <c r="G24" s="520"/>
      <c r="H24" s="519">
        <f t="shared" si="0"/>
        <v>0</v>
      </c>
    </row>
    <row r="25" spans="1:9">
      <c r="A25" s="520">
        <v>19</v>
      </c>
      <c r="B25" s="535" t="s">
        <v>506</v>
      </c>
      <c r="C25" s="520"/>
      <c r="D25" s="520"/>
      <c r="E25" s="520"/>
      <c r="F25" s="520"/>
      <c r="G25" s="520"/>
      <c r="H25" s="519">
        <f t="shared" si="0"/>
        <v>0</v>
      </c>
    </row>
    <row r="26" spans="1:9">
      <c r="A26" s="520">
        <v>20</v>
      </c>
      <c r="B26" s="535" t="s">
        <v>507</v>
      </c>
      <c r="C26" s="520"/>
      <c r="D26" s="520"/>
      <c r="E26" s="520"/>
      <c r="F26" s="520"/>
      <c r="G26" s="520"/>
      <c r="H26" s="519">
        <f t="shared" si="0"/>
        <v>0</v>
      </c>
      <c r="I26" s="395"/>
    </row>
    <row r="27" spans="1:9">
      <c r="A27" s="520">
        <v>21</v>
      </c>
      <c r="B27" s="535" t="s">
        <v>508</v>
      </c>
      <c r="C27" s="520"/>
      <c r="D27" s="520"/>
      <c r="E27" s="520"/>
      <c r="F27" s="520"/>
      <c r="G27" s="520"/>
      <c r="H27" s="519">
        <f t="shared" si="0"/>
        <v>0</v>
      </c>
      <c r="I27" s="395"/>
    </row>
    <row r="28" spans="1:9">
      <c r="A28" s="520">
        <v>22</v>
      </c>
      <c r="B28" s="535" t="s">
        <v>509</v>
      </c>
      <c r="C28" s="520"/>
      <c r="D28" s="520"/>
      <c r="E28" s="520"/>
      <c r="F28" s="520"/>
      <c r="G28" s="520"/>
      <c r="H28" s="519">
        <f t="shared" si="0"/>
        <v>0</v>
      </c>
      <c r="I28" s="395"/>
    </row>
    <row r="29" spans="1:9">
      <c r="A29" s="520">
        <v>23</v>
      </c>
      <c r="B29" s="535" t="s">
        <v>510</v>
      </c>
      <c r="C29" s="520"/>
      <c r="D29" s="520"/>
      <c r="E29" s="520"/>
      <c r="F29" s="520"/>
      <c r="G29" s="520"/>
      <c r="H29" s="519">
        <f t="shared" si="0"/>
        <v>0</v>
      </c>
      <c r="I29" s="395"/>
    </row>
    <row r="30" spans="1:9">
      <c r="A30" s="520">
        <v>24</v>
      </c>
      <c r="B30" s="535" t="s">
        <v>511</v>
      </c>
      <c r="C30" s="520"/>
      <c r="D30" s="520"/>
      <c r="E30" s="520"/>
      <c r="F30" s="520"/>
      <c r="G30" s="520"/>
      <c r="H30" s="519">
        <f t="shared" si="0"/>
        <v>0</v>
      </c>
      <c r="I30" s="395"/>
    </row>
    <row r="31" spans="1:9">
      <c r="A31" s="520">
        <v>25</v>
      </c>
      <c r="B31" s="535" t="s">
        <v>512</v>
      </c>
      <c r="C31" s="520"/>
      <c r="D31" s="520"/>
      <c r="E31" s="520"/>
      <c r="F31" s="520"/>
      <c r="G31" s="520"/>
      <c r="H31" s="519">
        <f t="shared" si="0"/>
        <v>0</v>
      </c>
      <c r="I31" s="395"/>
    </row>
    <row r="32" spans="1:9">
      <c r="A32" s="520">
        <v>26</v>
      </c>
      <c r="B32" s="535" t="s">
        <v>513</v>
      </c>
      <c r="C32" s="520"/>
      <c r="D32" s="520"/>
      <c r="E32" s="520"/>
      <c r="F32" s="520"/>
      <c r="G32" s="520"/>
      <c r="H32" s="519">
        <f t="shared" si="0"/>
        <v>0</v>
      </c>
      <c r="I32" s="395"/>
    </row>
    <row r="33" spans="1:9">
      <c r="A33" s="520">
        <v>27</v>
      </c>
      <c r="B33" s="521" t="s">
        <v>89</v>
      </c>
      <c r="C33" s="520"/>
      <c r="D33" s="520"/>
      <c r="E33" s="520"/>
      <c r="F33" s="520"/>
      <c r="G33" s="520"/>
      <c r="H33" s="519">
        <f t="shared" si="0"/>
        <v>0</v>
      </c>
      <c r="I33" s="395"/>
    </row>
    <row r="34" spans="1:9">
      <c r="A34" s="520">
        <v>28</v>
      </c>
      <c r="B34" s="534" t="s">
        <v>67</v>
      </c>
      <c r="C34" s="524">
        <f>SUM(C7:C33)</f>
        <v>0</v>
      </c>
      <c r="D34" s="524">
        <f>SUM(D7:D33)</f>
        <v>0</v>
      </c>
      <c r="E34" s="524">
        <f>SUM(E7:E33)</f>
        <v>0</v>
      </c>
      <c r="F34" s="524">
        <f>SUM(F7:F33)</f>
        <v>0</v>
      </c>
      <c r="G34" s="524">
        <f>SUM(G7:G33)</f>
        <v>0</v>
      </c>
      <c r="H34" s="519">
        <f t="shared" si="0"/>
        <v>0</v>
      </c>
      <c r="I34" s="395"/>
    </row>
    <row r="35" spans="1:9">
      <c r="A35" s="395"/>
      <c r="B35" s="395"/>
      <c r="C35" s="395"/>
      <c r="D35" s="395"/>
      <c r="E35" s="395"/>
      <c r="F35" s="395"/>
      <c r="G35" s="395"/>
      <c r="H35" s="395"/>
      <c r="I35" s="395"/>
    </row>
    <row r="36" spans="1:9">
      <c r="A36" s="395"/>
      <c r="B36" s="396"/>
      <c r="C36" s="395"/>
      <c r="D36" s="395"/>
      <c r="E36" s="395"/>
      <c r="F36" s="395"/>
      <c r="G36" s="395"/>
      <c r="H36" s="395"/>
      <c r="I36" s="395"/>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C55" sqref="C55"/>
    </sheetView>
  </sheetViews>
  <sheetFormatPr defaultColWidth="9.21875" defaultRowHeight="12"/>
  <cols>
    <col min="1" max="1" width="11.77734375" style="388" bestFit="1" customWidth="1"/>
    <col min="2" max="2" width="108" style="388" bestFit="1" customWidth="1"/>
    <col min="3" max="3" width="35.5546875" style="388" customWidth="1"/>
    <col min="4" max="4" width="38.44140625" style="394" customWidth="1"/>
    <col min="5" max="16384" width="9.21875" style="388"/>
  </cols>
  <sheetData>
    <row r="1" spans="1:4" ht="13.8">
      <c r="A1" s="387" t="s">
        <v>98</v>
      </c>
      <c r="B1" s="297">
        <f>Info!C2</f>
        <v>0</v>
      </c>
      <c r="D1" s="388"/>
    </row>
    <row r="2" spans="1:4">
      <c r="A2" s="389" t="s">
        <v>99</v>
      </c>
      <c r="B2" s="391">
        <f>'1. key ratios'!B2</f>
        <v>45747</v>
      </c>
      <c r="D2" s="388"/>
    </row>
    <row r="3" spans="1:4">
      <c r="A3" s="390" t="s">
        <v>514</v>
      </c>
      <c r="D3" s="388"/>
    </row>
    <row r="5" spans="1:4">
      <c r="A5" s="851" t="s">
        <v>850</v>
      </c>
      <c r="B5" s="851"/>
      <c r="C5" s="545" t="s">
        <v>533</v>
      </c>
      <c r="D5" s="545" t="s">
        <v>849</v>
      </c>
    </row>
    <row r="6" spans="1:4">
      <c r="A6" s="544">
        <v>1</v>
      </c>
      <c r="B6" s="537" t="s">
        <v>848</v>
      </c>
      <c r="C6" s="539"/>
      <c r="D6" s="539"/>
    </row>
    <row r="7" spans="1:4">
      <c r="A7" s="541">
        <v>2</v>
      </c>
      <c r="B7" s="537" t="s">
        <v>847</v>
      </c>
      <c r="C7" s="539">
        <f>SUM(C8:C9)</f>
        <v>0</v>
      </c>
      <c r="D7" s="539">
        <f>SUM(D8:D9)</f>
        <v>0</v>
      </c>
    </row>
    <row r="8" spans="1:4">
      <c r="A8" s="543">
        <v>2.1</v>
      </c>
      <c r="B8" s="542" t="s">
        <v>846</v>
      </c>
      <c r="C8" s="539"/>
      <c r="D8" s="539"/>
    </row>
    <row r="9" spans="1:4">
      <c r="A9" s="543">
        <v>2.2000000000000002</v>
      </c>
      <c r="B9" s="542" t="s">
        <v>845</v>
      </c>
      <c r="C9" s="539"/>
      <c r="D9" s="539"/>
    </row>
    <row r="10" spans="1:4">
      <c r="A10" s="544">
        <v>3</v>
      </c>
      <c r="B10" s="537" t="s">
        <v>844</v>
      </c>
      <c r="C10" s="539">
        <f>SUM(C11:C13)</f>
        <v>0</v>
      </c>
      <c r="D10" s="539">
        <f>SUM(D11:D13)</f>
        <v>0</v>
      </c>
    </row>
    <row r="11" spans="1:4">
      <c r="A11" s="543">
        <v>3.1</v>
      </c>
      <c r="B11" s="542" t="s">
        <v>515</v>
      </c>
      <c r="C11" s="539"/>
      <c r="D11" s="539"/>
    </row>
    <row r="12" spans="1:4">
      <c r="A12" s="543">
        <v>3.2</v>
      </c>
      <c r="B12" s="542" t="s">
        <v>843</v>
      </c>
      <c r="C12" s="539"/>
      <c r="D12" s="539"/>
    </row>
    <row r="13" spans="1:4">
      <c r="A13" s="543">
        <v>3.3</v>
      </c>
      <c r="B13" s="542" t="s">
        <v>842</v>
      </c>
      <c r="C13" s="539"/>
      <c r="D13" s="539"/>
    </row>
    <row r="14" spans="1:4">
      <c r="A14" s="541">
        <v>4</v>
      </c>
      <c r="B14" s="540" t="s">
        <v>841</v>
      </c>
      <c r="C14" s="539"/>
      <c r="D14" s="539"/>
    </row>
    <row r="15" spans="1:4">
      <c r="A15" s="538">
        <v>5</v>
      </c>
      <c r="B15" s="537" t="s">
        <v>840</v>
      </c>
      <c r="C15" s="536">
        <f>C6+C7-C10+C14</f>
        <v>0</v>
      </c>
      <c r="D15" s="536">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B2" sqref="B2"/>
    </sheetView>
  </sheetViews>
  <sheetFormatPr defaultColWidth="9.21875" defaultRowHeight="12"/>
  <cols>
    <col min="1" max="1" width="11.77734375" style="531" bestFit="1" customWidth="1"/>
    <col min="2" max="2" width="128.88671875" style="531" bestFit="1" customWidth="1"/>
    <col min="3" max="3" width="37" style="531" customWidth="1"/>
    <col min="4" max="4" width="50.5546875" style="531" customWidth="1"/>
    <col min="5" max="16384" width="9.21875" style="531"/>
  </cols>
  <sheetData>
    <row r="1" spans="1:4" ht="13.8">
      <c r="A1" s="387" t="s">
        <v>98</v>
      </c>
      <c r="B1" s="297">
        <f>Info!C2</f>
        <v>0</v>
      </c>
    </row>
    <row r="2" spans="1:4">
      <c r="A2" s="389" t="s">
        <v>99</v>
      </c>
      <c r="B2" s="391">
        <f>'1. key ratios'!B2</f>
        <v>45747</v>
      </c>
    </row>
    <row r="3" spans="1:4">
      <c r="A3" s="390" t="s">
        <v>516</v>
      </c>
    </row>
    <row r="4" spans="1:4">
      <c r="A4" s="390"/>
    </row>
    <row r="5" spans="1:4" ht="15" customHeight="1">
      <c r="A5" s="852" t="s">
        <v>517</v>
      </c>
      <c r="B5" s="853"/>
      <c r="C5" s="856" t="s">
        <v>518</v>
      </c>
      <c r="D5" s="856" t="s">
        <v>519</v>
      </c>
    </row>
    <row r="6" spans="1:4">
      <c r="A6" s="854"/>
      <c r="B6" s="855"/>
      <c r="C6" s="856"/>
      <c r="D6" s="856"/>
    </row>
    <row r="7" spans="1:4">
      <c r="A7" s="534">
        <v>1</v>
      </c>
      <c r="B7" s="524" t="s">
        <v>520</v>
      </c>
      <c r="C7" s="520"/>
      <c r="D7" s="546"/>
    </row>
    <row r="8" spans="1:4">
      <c r="A8" s="521">
        <v>2</v>
      </c>
      <c r="B8" s="521" t="s">
        <v>521</v>
      </c>
      <c r="C8" s="520"/>
      <c r="D8" s="546"/>
    </row>
    <row r="9" spans="1:4">
      <c r="A9" s="521">
        <v>3</v>
      </c>
      <c r="B9" s="549" t="s">
        <v>522</v>
      </c>
      <c r="C9" s="520"/>
      <c r="D9" s="546"/>
    </row>
    <row r="10" spans="1:4">
      <c r="A10" s="521">
        <v>4</v>
      </c>
      <c r="B10" s="521" t="s">
        <v>523</v>
      </c>
      <c r="C10" s="520">
        <f>SUM(C11:C17)</f>
        <v>0</v>
      </c>
      <c r="D10" s="546"/>
    </row>
    <row r="11" spans="1:4">
      <c r="A11" s="521">
        <v>5</v>
      </c>
      <c r="B11" s="548" t="s">
        <v>851</v>
      </c>
      <c r="C11" s="520"/>
      <c r="D11" s="546"/>
    </row>
    <row r="12" spans="1:4">
      <c r="A12" s="521">
        <v>6</v>
      </c>
      <c r="B12" s="548" t="s">
        <v>524</v>
      </c>
      <c r="C12" s="520"/>
      <c r="D12" s="546"/>
    </row>
    <row r="13" spans="1:4">
      <c r="A13" s="521">
        <v>7</v>
      </c>
      <c r="B13" s="548" t="s">
        <v>527</v>
      </c>
      <c r="C13" s="520"/>
      <c r="D13" s="546"/>
    </row>
    <row r="14" spans="1:4">
      <c r="A14" s="521">
        <v>8</v>
      </c>
      <c r="B14" s="548" t="s">
        <v>525</v>
      </c>
      <c r="C14" s="520"/>
      <c r="D14" s="521"/>
    </row>
    <row r="15" spans="1:4">
      <c r="A15" s="521">
        <v>9</v>
      </c>
      <c r="B15" s="548" t="s">
        <v>526</v>
      </c>
      <c r="C15" s="520"/>
      <c r="D15" s="521"/>
    </row>
    <row r="16" spans="1:4">
      <c r="A16" s="521">
        <v>10</v>
      </c>
      <c r="B16" s="548" t="s">
        <v>528</v>
      </c>
      <c r="C16" s="520"/>
      <c r="D16" s="521"/>
    </row>
    <row r="17" spans="1:4">
      <c r="A17" s="521">
        <v>11</v>
      </c>
      <c r="B17" s="548" t="s">
        <v>529</v>
      </c>
      <c r="C17" s="520"/>
      <c r="D17" s="546"/>
    </row>
    <row r="18" spans="1:4">
      <c r="A18" s="534">
        <v>12</v>
      </c>
      <c r="B18" s="547" t="s">
        <v>530</v>
      </c>
      <c r="C18" s="524">
        <f>C7+C8+C9-C10</f>
        <v>0</v>
      </c>
      <c r="D18" s="546"/>
    </row>
    <row r="21" spans="1:4">
      <c r="B21" s="387"/>
    </row>
    <row r="22" spans="1:4">
      <c r="B22" s="389"/>
    </row>
    <row r="23" spans="1:4">
      <c r="B23" s="390"/>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B2" sqref="B2"/>
    </sheetView>
  </sheetViews>
  <sheetFormatPr defaultColWidth="9.21875" defaultRowHeight="12"/>
  <cols>
    <col min="1" max="1" width="11.77734375" style="531" bestFit="1" customWidth="1"/>
    <col min="2" max="2" width="63.88671875" style="531" customWidth="1"/>
    <col min="3" max="3" width="15.5546875" style="531" customWidth="1"/>
    <col min="4" max="18" width="22.21875" style="531" customWidth="1"/>
    <col min="19" max="19" width="23.21875" style="531" bestFit="1" customWidth="1"/>
    <col min="20" max="26" width="22.21875" style="531" customWidth="1"/>
    <col min="27" max="27" width="23.21875" style="531" bestFit="1" customWidth="1"/>
    <col min="28" max="28" width="20" style="531" customWidth="1"/>
    <col min="29" max="16384" width="9.21875" style="531"/>
  </cols>
  <sheetData>
    <row r="1" spans="1:28" ht="13.8">
      <c r="A1" s="387" t="s">
        <v>98</v>
      </c>
      <c r="B1" s="297">
        <f>Info!C2</f>
        <v>0</v>
      </c>
    </row>
    <row r="2" spans="1:28">
      <c r="A2" s="389" t="s">
        <v>99</v>
      </c>
      <c r="B2" s="391">
        <f>'1. key ratios'!B2</f>
        <v>45747</v>
      </c>
      <c r="C2" s="532"/>
    </row>
    <row r="3" spans="1:28">
      <c r="A3" s="390" t="s">
        <v>531</v>
      </c>
    </row>
    <row r="5" spans="1:28" ht="15" customHeight="1">
      <c r="A5" s="857" t="s">
        <v>864</v>
      </c>
      <c r="B5" s="858"/>
      <c r="C5" s="863" t="s">
        <v>863</v>
      </c>
      <c r="D5" s="864"/>
      <c r="E5" s="864"/>
      <c r="F5" s="864"/>
      <c r="G5" s="864"/>
      <c r="H5" s="864"/>
      <c r="I5" s="864"/>
      <c r="J5" s="864"/>
      <c r="K5" s="864"/>
      <c r="L5" s="864"/>
      <c r="M5" s="864"/>
      <c r="N5" s="864"/>
      <c r="O5" s="864"/>
      <c r="P5" s="864"/>
      <c r="Q5" s="864"/>
      <c r="R5" s="864"/>
      <c r="S5" s="864"/>
      <c r="T5" s="564"/>
      <c r="U5" s="564"/>
      <c r="V5" s="564"/>
      <c r="W5" s="564"/>
      <c r="X5" s="564"/>
      <c r="Y5" s="564"/>
      <c r="Z5" s="564"/>
      <c r="AA5" s="563"/>
      <c r="AB5" s="554"/>
    </row>
    <row r="6" spans="1:28">
      <c r="A6" s="859"/>
      <c r="B6" s="860"/>
      <c r="C6" s="865" t="s">
        <v>67</v>
      </c>
      <c r="D6" s="867" t="s">
        <v>862</v>
      </c>
      <c r="E6" s="867"/>
      <c r="F6" s="867"/>
      <c r="G6" s="867"/>
      <c r="H6" s="868" t="s">
        <v>861</v>
      </c>
      <c r="I6" s="869"/>
      <c r="J6" s="869"/>
      <c r="K6" s="870"/>
      <c r="L6" s="562"/>
      <c r="M6" s="871" t="s">
        <v>860</v>
      </c>
      <c r="N6" s="871"/>
      <c r="O6" s="871"/>
      <c r="P6" s="871"/>
      <c r="Q6" s="871"/>
      <c r="R6" s="871"/>
      <c r="S6" s="847"/>
      <c r="T6" s="561"/>
      <c r="U6" s="850" t="s">
        <v>859</v>
      </c>
      <c r="V6" s="850"/>
      <c r="W6" s="850"/>
      <c r="X6" s="850"/>
      <c r="Y6" s="850"/>
      <c r="Z6" s="850"/>
      <c r="AA6" s="848"/>
      <c r="AB6" s="560"/>
    </row>
    <row r="7" spans="1:28" ht="24">
      <c r="A7" s="861"/>
      <c r="B7" s="862"/>
      <c r="C7" s="866"/>
      <c r="D7" s="559"/>
      <c r="E7" s="555" t="s">
        <v>532</v>
      </c>
      <c r="F7" s="528" t="s">
        <v>857</v>
      </c>
      <c r="G7" s="528" t="s">
        <v>858</v>
      </c>
      <c r="H7" s="558"/>
      <c r="I7" s="555" t="s">
        <v>532</v>
      </c>
      <c r="J7" s="528" t="s">
        <v>857</v>
      </c>
      <c r="K7" s="528" t="s">
        <v>858</v>
      </c>
      <c r="L7" s="557"/>
      <c r="M7" s="555" t="s">
        <v>532</v>
      </c>
      <c r="N7" s="528" t="s">
        <v>857</v>
      </c>
      <c r="O7" s="528" t="s">
        <v>856</v>
      </c>
      <c r="P7" s="528" t="s">
        <v>855</v>
      </c>
      <c r="Q7" s="528" t="s">
        <v>854</v>
      </c>
      <c r="R7" s="528" t="s">
        <v>853</v>
      </c>
      <c r="S7" s="528" t="s">
        <v>852</v>
      </c>
      <c r="T7" s="556"/>
      <c r="U7" s="555" t="s">
        <v>532</v>
      </c>
      <c r="V7" s="528" t="s">
        <v>857</v>
      </c>
      <c r="W7" s="528" t="s">
        <v>856</v>
      </c>
      <c r="X7" s="528" t="s">
        <v>855</v>
      </c>
      <c r="Y7" s="528" t="s">
        <v>854</v>
      </c>
      <c r="Z7" s="528" t="s">
        <v>853</v>
      </c>
      <c r="AA7" s="528" t="s">
        <v>852</v>
      </c>
      <c r="AB7" s="554"/>
    </row>
    <row r="8" spans="1:28">
      <c r="A8" s="553">
        <v>1</v>
      </c>
      <c r="B8" s="524" t="s">
        <v>533</v>
      </c>
      <c r="C8" s="524"/>
      <c r="D8" s="520"/>
      <c r="E8" s="520"/>
      <c r="F8" s="520"/>
      <c r="G8" s="520"/>
      <c r="H8" s="520"/>
      <c r="I8" s="520"/>
      <c r="J8" s="520"/>
      <c r="K8" s="520"/>
      <c r="L8" s="520"/>
      <c r="M8" s="520"/>
      <c r="N8" s="520"/>
      <c r="O8" s="520"/>
      <c r="P8" s="520"/>
      <c r="Q8" s="520"/>
      <c r="R8" s="520"/>
      <c r="S8" s="520"/>
      <c r="T8" s="520"/>
      <c r="U8" s="520"/>
      <c r="V8" s="520"/>
      <c r="W8" s="520"/>
      <c r="X8" s="520"/>
      <c r="Y8" s="520"/>
      <c r="Z8" s="520"/>
      <c r="AA8" s="520"/>
      <c r="AB8" s="550"/>
    </row>
    <row r="9" spans="1:28">
      <c r="A9" s="520">
        <v>1.1000000000000001</v>
      </c>
      <c r="B9" s="552" t="s">
        <v>534</v>
      </c>
      <c r="C9" s="552"/>
      <c r="D9" s="520"/>
      <c r="E9" s="520"/>
      <c r="F9" s="520"/>
      <c r="G9" s="520"/>
      <c r="H9" s="520"/>
      <c r="I9" s="520"/>
      <c r="J9" s="520"/>
      <c r="K9" s="520"/>
      <c r="L9" s="520"/>
      <c r="M9" s="520"/>
      <c r="N9" s="520"/>
      <c r="O9" s="520"/>
      <c r="P9" s="520"/>
      <c r="Q9" s="520"/>
      <c r="R9" s="520"/>
      <c r="S9" s="520"/>
      <c r="T9" s="520"/>
      <c r="U9" s="520"/>
      <c r="V9" s="520"/>
      <c r="W9" s="520"/>
      <c r="X9" s="520"/>
      <c r="Y9" s="520"/>
      <c r="Z9" s="520"/>
      <c r="AA9" s="520"/>
      <c r="AB9" s="550"/>
    </row>
    <row r="10" spans="1:28">
      <c r="A10" s="520">
        <v>1.2</v>
      </c>
      <c r="B10" s="552" t="s">
        <v>535</v>
      </c>
      <c r="C10" s="552"/>
      <c r="D10" s="520"/>
      <c r="E10" s="520"/>
      <c r="F10" s="520"/>
      <c r="G10" s="520"/>
      <c r="H10" s="520"/>
      <c r="I10" s="520"/>
      <c r="J10" s="520"/>
      <c r="K10" s="520"/>
      <c r="L10" s="520"/>
      <c r="M10" s="520"/>
      <c r="N10" s="520"/>
      <c r="O10" s="520"/>
      <c r="P10" s="520"/>
      <c r="Q10" s="520"/>
      <c r="R10" s="520"/>
      <c r="S10" s="520"/>
      <c r="T10" s="520"/>
      <c r="U10" s="520"/>
      <c r="V10" s="520"/>
      <c r="W10" s="520"/>
      <c r="X10" s="520"/>
      <c r="Y10" s="520"/>
      <c r="Z10" s="520"/>
      <c r="AA10" s="520"/>
      <c r="AB10" s="550"/>
    </row>
    <row r="11" spans="1:28">
      <c r="A11" s="520">
        <v>1.3</v>
      </c>
      <c r="B11" s="552" t="s">
        <v>536</v>
      </c>
      <c r="C11" s="552"/>
      <c r="D11" s="520"/>
      <c r="E11" s="520"/>
      <c r="F11" s="520"/>
      <c r="G11" s="520"/>
      <c r="H11" s="520"/>
      <c r="I11" s="520"/>
      <c r="J11" s="520"/>
      <c r="K11" s="520"/>
      <c r="L11" s="520"/>
      <c r="M11" s="520"/>
      <c r="N11" s="520"/>
      <c r="O11" s="520"/>
      <c r="P11" s="520"/>
      <c r="Q11" s="520"/>
      <c r="R11" s="520"/>
      <c r="S11" s="520"/>
      <c r="T11" s="520"/>
      <c r="U11" s="520"/>
      <c r="V11" s="520"/>
      <c r="W11" s="520"/>
      <c r="X11" s="520"/>
      <c r="Y11" s="520"/>
      <c r="Z11" s="520"/>
      <c r="AA11" s="520"/>
      <c r="AB11" s="550"/>
    </row>
    <row r="12" spans="1:28">
      <c r="A12" s="520">
        <v>1.4</v>
      </c>
      <c r="B12" s="552" t="s">
        <v>537</v>
      </c>
      <c r="C12" s="552"/>
      <c r="D12" s="520"/>
      <c r="E12" s="520"/>
      <c r="F12" s="520"/>
      <c r="G12" s="520"/>
      <c r="H12" s="520"/>
      <c r="I12" s="520"/>
      <c r="J12" s="520"/>
      <c r="K12" s="520"/>
      <c r="L12" s="520"/>
      <c r="M12" s="520"/>
      <c r="N12" s="520"/>
      <c r="O12" s="520"/>
      <c r="P12" s="520"/>
      <c r="Q12" s="520"/>
      <c r="R12" s="520"/>
      <c r="S12" s="520"/>
      <c r="T12" s="520"/>
      <c r="U12" s="520"/>
      <c r="V12" s="520"/>
      <c r="W12" s="520"/>
      <c r="X12" s="520"/>
      <c r="Y12" s="520"/>
      <c r="Z12" s="520"/>
      <c r="AA12" s="520"/>
      <c r="AB12" s="550"/>
    </row>
    <row r="13" spans="1:28">
      <c r="A13" s="520">
        <v>1.5</v>
      </c>
      <c r="B13" s="552" t="s">
        <v>538</v>
      </c>
      <c r="C13" s="552"/>
      <c r="D13" s="520"/>
      <c r="E13" s="520"/>
      <c r="F13" s="520"/>
      <c r="G13" s="520"/>
      <c r="H13" s="520"/>
      <c r="I13" s="520"/>
      <c r="J13" s="520"/>
      <c r="K13" s="520"/>
      <c r="L13" s="520"/>
      <c r="M13" s="520"/>
      <c r="N13" s="520"/>
      <c r="O13" s="520"/>
      <c r="P13" s="520"/>
      <c r="Q13" s="520"/>
      <c r="R13" s="520"/>
      <c r="S13" s="520"/>
      <c r="T13" s="520"/>
      <c r="U13" s="520"/>
      <c r="V13" s="520"/>
      <c r="W13" s="520"/>
      <c r="X13" s="520"/>
      <c r="Y13" s="520"/>
      <c r="Z13" s="520"/>
      <c r="AA13" s="520"/>
      <c r="AB13" s="550"/>
    </row>
    <row r="14" spans="1:28">
      <c r="A14" s="520">
        <v>1.6</v>
      </c>
      <c r="B14" s="552" t="s">
        <v>539</v>
      </c>
      <c r="C14" s="552"/>
      <c r="D14" s="520"/>
      <c r="E14" s="520"/>
      <c r="F14" s="520"/>
      <c r="G14" s="520"/>
      <c r="H14" s="520"/>
      <c r="I14" s="520"/>
      <c r="J14" s="520"/>
      <c r="K14" s="520"/>
      <c r="L14" s="520"/>
      <c r="M14" s="520"/>
      <c r="N14" s="520"/>
      <c r="O14" s="520"/>
      <c r="P14" s="520"/>
      <c r="Q14" s="520"/>
      <c r="R14" s="520"/>
      <c r="S14" s="520"/>
      <c r="T14" s="520"/>
      <c r="U14" s="520"/>
      <c r="V14" s="520"/>
      <c r="W14" s="520"/>
      <c r="X14" s="520"/>
      <c r="Y14" s="520"/>
      <c r="Z14" s="520"/>
      <c r="AA14" s="520"/>
      <c r="AB14" s="550"/>
    </row>
    <row r="15" spans="1:28">
      <c r="A15" s="553">
        <v>2</v>
      </c>
      <c r="B15" s="534" t="s">
        <v>540</v>
      </c>
      <c r="C15" s="524"/>
      <c r="D15" s="520"/>
      <c r="E15" s="520"/>
      <c r="F15" s="520"/>
      <c r="G15" s="520"/>
      <c r="H15" s="520"/>
      <c r="I15" s="520"/>
      <c r="J15" s="520"/>
      <c r="K15" s="520"/>
      <c r="L15" s="520"/>
      <c r="M15" s="520"/>
      <c r="N15" s="520"/>
      <c r="O15" s="520"/>
      <c r="P15" s="520"/>
      <c r="Q15" s="520"/>
      <c r="R15" s="520"/>
      <c r="S15" s="520"/>
      <c r="T15" s="520"/>
      <c r="U15" s="520"/>
      <c r="V15" s="520"/>
      <c r="W15" s="520"/>
      <c r="X15" s="520"/>
      <c r="Y15" s="520"/>
      <c r="Z15" s="520"/>
      <c r="AA15" s="520"/>
      <c r="AB15" s="550"/>
    </row>
    <row r="16" spans="1:28">
      <c r="A16" s="520">
        <v>2.1</v>
      </c>
      <c r="B16" s="552" t="s">
        <v>534</v>
      </c>
      <c r="C16" s="552"/>
      <c r="D16" s="520"/>
      <c r="E16" s="520"/>
      <c r="F16" s="520"/>
      <c r="G16" s="520"/>
      <c r="H16" s="520"/>
      <c r="I16" s="520"/>
      <c r="J16" s="520"/>
      <c r="K16" s="520"/>
      <c r="L16" s="520"/>
      <c r="M16" s="520"/>
      <c r="N16" s="520"/>
      <c r="O16" s="520"/>
      <c r="P16" s="520"/>
      <c r="Q16" s="520"/>
      <c r="R16" s="520"/>
      <c r="S16" s="520"/>
      <c r="T16" s="520"/>
      <c r="U16" s="520"/>
      <c r="V16" s="520"/>
      <c r="W16" s="520"/>
      <c r="X16" s="520"/>
      <c r="Y16" s="520"/>
      <c r="Z16" s="520"/>
      <c r="AA16" s="520"/>
      <c r="AB16" s="550"/>
    </row>
    <row r="17" spans="1:28">
      <c r="A17" s="520">
        <v>2.2000000000000002</v>
      </c>
      <c r="B17" s="552" t="s">
        <v>535</v>
      </c>
      <c r="C17" s="552"/>
      <c r="D17" s="520"/>
      <c r="E17" s="520"/>
      <c r="F17" s="520"/>
      <c r="G17" s="520"/>
      <c r="H17" s="520"/>
      <c r="I17" s="520"/>
      <c r="J17" s="520"/>
      <c r="K17" s="520"/>
      <c r="L17" s="520"/>
      <c r="M17" s="520"/>
      <c r="N17" s="520"/>
      <c r="O17" s="520"/>
      <c r="P17" s="520"/>
      <c r="Q17" s="520"/>
      <c r="R17" s="520"/>
      <c r="S17" s="520"/>
      <c r="T17" s="520"/>
      <c r="U17" s="520"/>
      <c r="V17" s="520"/>
      <c r="W17" s="520"/>
      <c r="X17" s="520"/>
      <c r="Y17" s="520"/>
      <c r="Z17" s="520"/>
      <c r="AA17" s="520"/>
      <c r="AB17" s="550"/>
    </row>
    <row r="18" spans="1:28">
      <c r="A18" s="520">
        <v>2.2999999999999998</v>
      </c>
      <c r="B18" s="552" t="s">
        <v>536</v>
      </c>
      <c r="C18" s="552"/>
      <c r="D18" s="520"/>
      <c r="E18" s="520"/>
      <c r="F18" s="520"/>
      <c r="G18" s="520"/>
      <c r="H18" s="520"/>
      <c r="I18" s="520"/>
      <c r="J18" s="520"/>
      <c r="K18" s="520"/>
      <c r="L18" s="520"/>
      <c r="M18" s="520"/>
      <c r="N18" s="520"/>
      <c r="O18" s="520"/>
      <c r="P18" s="520"/>
      <c r="Q18" s="520"/>
      <c r="R18" s="520"/>
      <c r="S18" s="520"/>
      <c r="T18" s="520"/>
      <c r="U18" s="520"/>
      <c r="V18" s="520"/>
      <c r="W18" s="520"/>
      <c r="X18" s="520"/>
      <c r="Y18" s="520"/>
      <c r="Z18" s="520"/>
      <c r="AA18" s="520"/>
      <c r="AB18" s="550"/>
    </row>
    <row r="19" spans="1:28">
      <c r="A19" s="520">
        <v>2.4</v>
      </c>
      <c r="B19" s="552" t="s">
        <v>537</v>
      </c>
      <c r="C19" s="552"/>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50"/>
    </row>
    <row r="20" spans="1:28">
      <c r="A20" s="520">
        <v>2.5</v>
      </c>
      <c r="B20" s="552" t="s">
        <v>538</v>
      </c>
      <c r="C20" s="552"/>
      <c r="D20" s="520"/>
      <c r="E20" s="520"/>
      <c r="F20" s="520"/>
      <c r="G20" s="520"/>
      <c r="H20" s="520"/>
      <c r="I20" s="520"/>
      <c r="J20" s="520"/>
      <c r="K20" s="520"/>
      <c r="L20" s="520"/>
      <c r="M20" s="520"/>
      <c r="N20" s="520"/>
      <c r="O20" s="520"/>
      <c r="P20" s="520"/>
      <c r="Q20" s="520"/>
      <c r="R20" s="520"/>
      <c r="S20" s="520"/>
      <c r="T20" s="520"/>
      <c r="U20" s="520"/>
      <c r="V20" s="520"/>
      <c r="W20" s="520"/>
      <c r="X20" s="520"/>
      <c r="Y20" s="520"/>
      <c r="Z20" s="520"/>
      <c r="AA20" s="520"/>
      <c r="AB20" s="550"/>
    </row>
    <row r="21" spans="1:28">
      <c r="A21" s="520">
        <v>2.6</v>
      </c>
      <c r="B21" s="552" t="s">
        <v>539</v>
      </c>
      <c r="C21" s="552"/>
      <c r="D21" s="520"/>
      <c r="E21" s="520"/>
      <c r="F21" s="520"/>
      <c r="G21" s="520"/>
      <c r="H21" s="520"/>
      <c r="I21" s="520"/>
      <c r="J21" s="520"/>
      <c r="K21" s="520"/>
      <c r="L21" s="520"/>
      <c r="M21" s="520"/>
      <c r="N21" s="520"/>
      <c r="O21" s="520"/>
      <c r="P21" s="520"/>
      <c r="Q21" s="520"/>
      <c r="R21" s="520"/>
      <c r="S21" s="520"/>
      <c r="T21" s="520"/>
      <c r="U21" s="520"/>
      <c r="V21" s="520"/>
      <c r="W21" s="520"/>
      <c r="X21" s="520"/>
      <c r="Y21" s="520"/>
      <c r="Z21" s="520"/>
      <c r="AA21" s="520"/>
      <c r="AB21" s="550"/>
    </row>
    <row r="22" spans="1:28">
      <c r="A22" s="553">
        <v>3</v>
      </c>
      <c r="B22" s="524" t="s">
        <v>541</v>
      </c>
      <c r="C22" s="524"/>
      <c r="D22" s="524"/>
      <c r="E22" s="551"/>
      <c r="F22" s="551"/>
      <c r="G22" s="551"/>
      <c r="H22" s="524"/>
      <c r="I22" s="551"/>
      <c r="J22" s="551"/>
      <c r="K22" s="551"/>
      <c r="L22" s="524"/>
      <c r="M22" s="551"/>
      <c r="N22" s="551"/>
      <c r="O22" s="551"/>
      <c r="P22" s="551"/>
      <c r="Q22" s="551"/>
      <c r="R22" s="551"/>
      <c r="S22" s="551"/>
      <c r="T22" s="524"/>
      <c r="U22" s="551"/>
      <c r="V22" s="551"/>
      <c r="W22" s="551"/>
      <c r="X22" s="551"/>
      <c r="Y22" s="551"/>
      <c r="Z22" s="551"/>
      <c r="AA22" s="551"/>
      <c r="AB22" s="550"/>
    </row>
    <row r="23" spans="1:28">
      <c r="A23" s="520">
        <v>3.1</v>
      </c>
      <c r="B23" s="552" t="s">
        <v>534</v>
      </c>
      <c r="C23" s="552"/>
      <c r="D23" s="524"/>
      <c r="E23" s="551"/>
      <c r="F23" s="551"/>
      <c r="G23" s="551"/>
      <c r="H23" s="524"/>
      <c r="I23" s="551"/>
      <c r="J23" s="551"/>
      <c r="K23" s="551"/>
      <c r="L23" s="524"/>
      <c r="M23" s="551"/>
      <c r="N23" s="551"/>
      <c r="O23" s="551"/>
      <c r="P23" s="551"/>
      <c r="Q23" s="551"/>
      <c r="R23" s="551"/>
      <c r="S23" s="551"/>
      <c r="T23" s="524"/>
      <c r="U23" s="551"/>
      <c r="V23" s="551"/>
      <c r="W23" s="551"/>
      <c r="X23" s="551"/>
      <c r="Y23" s="551"/>
      <c r="Z23" s="551"/>
      <c r="AA23" s="551"/>
      <c r="AB23" s="550"/>
    </row>
    <row r="24" spans="1:28">
      <c r="A24" s="520">
        <v>3.2</v>
      </c>
      <c r="B24" s="552" t="s">
        <v>535</v>
      </c>
      <c r="C24" s="552"/>
      <c r="D24" s="524"/>
      <c r="E24" s="551"/>
      <c r="F24" s="551"/>
      <c r="G24" s="551"/>
      <c r="H24" s="524"/>
      <c r="I24" s="551"/>
      <c r="J24" s="551"/>
      <c r="K24" s="551"/>
      <c r="L24" s="524"/>
      <c r="M24" s="551"/>
      <c r="N24" s="551"/>
      <c r="O24" s="551"/>
      <c r="P24" s="551"/>
      <c r="Q24" s="551"/>
      <c r="R24" s="551"/>
      <c r="S24" s="551"/>
      <c r="T24" s="524"/>
      <c r="U24" s="551"/>
      <c r="V24" s="551"/>
      <c r="W24" s="551"/>
      <c r="X24" s="551"/>
      <c r="Y24" s="551"/>
      <c r="Z24" s="551"/>
      <c r="AA24" s="551"/>
      <c r="AB24" s="550"/>
    </row>
    <row r="25" spans="1:28">
      <c r="A25" s="520">
        <v>3.3</v>
      </c>
      <c r="B25" s="552" t="s">
        <v>536</v>
      </c>
      <c r="C25" s="552"/>
      <c r="D25" s="524"/>
      <c r="E25" s="551"/>
      <c r="F25" s="551"/>
      <c r="G25" s="551"/>
      <c r="H25" s="524"/>
      <c r="I25" s="551"/>
      <c r="J25" s="551"/>
      <c r="K25" s="551"/>
      <c r="L25" s="524"/>
      <c r="M25" s="551"/>
      <c r="N25" s="551"/>
      <c r="O25" s="551"/>
      <c r="P25" s="551"/>
      <c r="Q25" s="551"/>
      <c r="R25" s="551"/>
      <c r="S25" s="551"/>
      <c r="T25" s="524"/>
      <c r="U25" s="551"/>
      <c r="V25" s="551"/>
      <c r="W25" s="551"/>
      <c r="X25" s="551"/>
      <c r="Y25" s="551"/>
      <c r="Z25" s="551"/>
      <c r="AA25" s="551"/>
      <c r="AB25" s="550"/>
    </row>
    <row r="26" spans="1:28">
      <c r="A26" s="520">
        <v>3.4</v>
      </c>
      <c r="B26" s="552" t="s">
        <v>537</v>
      </c>
      <c r="C26" s="552"/>
      <c r="D26" s="524"/>
      <c r="E26" s="551"/>
      <c r="F26" s="551"/>
      <c r="G26" s="551"/>
      <c r="H26" s="524"/>
      <c r="I26" s="551"/>
      <c r="J26" s="551"/>
      <c r="K26" s="551"/>
      <c r="L26" s="524"/>
      <c r="M26" s="551"/>
      <c r="N26" s="551"/>
      <c r="O26" s="551"/>
      <c r="P26" s="551"/>
      <c r="Q26" s="551"/>
      <c r="R26" s="551"/>
      <c r="S26" s="551"/>
      <c r="T26" s="524"/>
      <c r="U26" s="551"/>
      <c r="V26" s="551"/>
      <c r="W26" s="551"/>
      <c r="X26" s="551"/>
      <c r="Y26" s="551"/>
      <c r="Z26" s="551"/>
      <c r="AA26" s="551"/>
      <c r="AB26" s="550"/>
    </row>
    <row r="27" spans="1:28">
      <c r="A27" s="520">
        <v>3.5</v>
      </c>
      <c r="B27" s="552" t="s">
        <v>538</v>
      </c>
      <c r="C27" s="552"/>
      <c r="D27" s="524"/>
      <c r="E27" s="551"/>
      <c r="F27" s="551"/>
      <c r="G27" s="551"/>
      <c r="H27" s="524"/>
      <c r="I27" s="551"/>
      <c r="J27" s="551"/>
      <c r="K27" s="551"/>
      <c r="L27" s="524"/>
      <c r="M27" s="551"/>
      <c r="N27" s="551"/>
      <c r="O27" s="551"/>
      <c r="P27" s="551"/>
      <c r="Q27" s="551"/>
      <c r="R27" s="551"/>
      <c r="S27" s="551"/>
      <c r="T27" s="524"/>
      <c r="U27" s="551"/>
      <c r="V27" s="551"/>
      <c r="W27" s="551"/>
      <c r="X27" s="551"/>
      <c r="Y27" s="551"/>
      <c r="Z27" s="551"/>
      <c r="AA27" s="551"/>
      <c r="AB27" s="550"/>
    </row>
    <row r="28" spans="1:28">
      <c r="A28" s="520">
        <v>3.6</v>
      </c>
      <c r="B28" s="552" t="s">
        <v>539</v>
      </c>
      <c r="C28" s="552"/>
      <c r="D28" s="524"/>
      <c r="E28" s="551"/>
      <c r="F28" s="551"/>
      <c r="G28" s="551"/>
      <c r="H28" s="524"/>
      <c r="I28" s="551"/>
      <c r="J28" s="551"/>
      <c r="K28" s="551"/>
      <c r="L28" s="524"/>
      <c r="M28" s="551"/>
      <c r="N28" s="551"/>
      <c r="O28" s="551"/>
      <c r="P28" s="551"/>
      <c r="Q28" s="551"/>
      <c r="R28" s="551"/>
      <c r="S28" s="551"/>
      <c r="T28" s="524"/>
      <c r="U28" s="551"/>
      <c r="V28" s="551"/>
      <c r="W28" s="551"/>
      <c r="X28" s="551"/>
      <c r="Y28" s="551"/>
      <c r="Z28" s="551"/>
      <c r="AA28" s="551"/>
      <c r="AB28" s="550"/>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80" zoomScaleNormal="80" workbookViewId="0"/>
  </sheetViews>
  <sheetFormatPr defaultColWidth="9.21875" defaultRowHeight="12"/>
  <cols>
    <col min="1" max="1" width="11.77734375" style="531" bestFit="1" customWidth="1"/>
    <col min="2" max="2" width="90.21875" style="531" bestFit="1" customWidth="1"/>
    <col min="3" max="3" width="20.21875" style="531" customWidth="1"/>
    <col min="4" max="4" width="22.21875" style="531" customWidth="1"/>
    <col min="5" max="7" width="17.109375" style="531" customWidth="1"/>
    <col min="8" max="8" width="22.21875" style="531" customWidth="1"/>
    <col min="9" max="10" width="17.109375" style="531" customWidth="1"/>
    <col min="11" max="27" width="22.21875" style="531" customWidth="1"/>
    <col min="28" max="16384" width="9.21875" style="531"/>
  </cols>
  <sheetData>
    <row r="1" spans="1:27" ht="13.8">
      <c r="A1" s="387" t="s">
        <v>98</v>
      </c>
      <c r="B1" s="297">
        <f>Info!C2</f>
        <v>0</v>
      </c>
    </row>
    <row r="2" spans="1:27">
      <c r="A2" s="389" t="s">
        <v>99</v>
      </c>
      <c r="B2" s="391">
        <f>'1. key ratios'!B2</f>
        <v>45747</v>
      </c>
    </row>
    <row r="3" spans="1:27">
      <c r="A3" s="390" t="s">
        <v>542</v>
      </c>
      <c r="C3" s="533"/>
    </row>
    <row r="4" spans="1:27" ht="12.6" thickBot="1">
      <c r="A4" s="390"/>
      <c r="B4" s="533"/>
      <c r="C4" s="533"/>
    </row>
    <row r="5" spans="1:27" s="565" customFormat="1" ht="13.5" customHeight="1">
      <c r="A5" s="876" t="s">
        <v>871</v>
      </c>
      <c r="B5" s="877"/>
      <c r="C5" s="873" t="s">
        <v>543</v>
      </c>
      <c r="D5" s="874"/>
      <c r="E5" s="874"/>
      <c r="F5" s="874"/>
      <c r="G5" s="874"/>
      <c r="H5" s="874"/>
      <c r="I5" s="874"/>
      <c r="J5" s="874"/>
      <c r="K5" s="874"/>
      <c r="L5" s="874"/>
      <c r="M5" s="874"/>
      <c r="N5" s="874"/>
      <c r="O5" s="874"/>
      <c r="P5" s="874"/>
      <c r="Q5" s="874"/>
      <c r="R5" s="874"/>
      <c r="S5" s="874"/>
      <c r="T5" s="874"/>
      <c r="U5" s="874"/>
      <c r="V5" s="874"/>
      <c r="W5" s="874"/>
      <c r="X5" s="874"/>
      <c r="Y5" s="874"/>
      <c r="Z5" s="874"/>
      <c r="AA5" s="875"/>
    </row>
    <row r="6" spans="1:27" s="565" customFormat="1" ht="12" customHeight="1">
      <c r="A6" s="878"/>
      <c r="B6" s="879"/>
      <c r="C6" s="883" t="s">
        <v>67</v>
      </c>
      <c r="D6" s="882" t="s">
        <v>862</v>
      </c>
      <c r="E6" s="882"/>
      <c r="F6" s="882"/>
      <c r="G6" s="882"/>
      <c r="H6" s="868" t="s">
        <v>861</v>
      </c>
      <c r="I6" s="869"/>
      <c r="J6" s="869"/>
      <c r="K6" s="869"/>
      <c r="L6" s="561"/>
      <c r="M6" s="850" t="s">
        <v>860</v>
      </c>
      <c r="N6" s="850"/>
      <c r="O6" s="850"/>
      <c r="P6" s="850"/>
      <c r="Q6" s="850"/>
      <c r="R6" s="850"/>
      <c r="S6" s="848"/>
      <c r="T6" s="561"/>
      <c r="U6" s="850" t="s">
        <v>859</v>
      </c>
      <c r="V6" s="850"/>
      <c r="W6" s="850"/>
      <c r="X6" s="850"/>
      <c r="Y6" s="850"/>
      <c r="Z6" s="850"/>
      <c r="AA6" s="872"/>
    </row>
    <row r="7" spans="1:27" s="565" customFormat="1" ht="36">
      <c r="A7" s="880"/>
      <c r="B7" s="881"/>
      <c r="C7" s="884"/>
      <c r="D7" s="559"/>
      <c r="E7" s="555" t="s">
        <v>532</v>
      </c>
      <c r="F7" s="528" t="s">
        <v>857</v>
      </c>
      <c r="G7" s="528" t="s">
        <v>858</v>
      </c>
      <c r="H7" s="600"/>
      <c r="I7" s="555" t="s">
        <v>532</v>
      </c>
      <c r="J7" s="528" t="s">
        <v>857</v>
      </c>
      <c r="K7" s="528" t="s">
        <v>858</v>
      </c>
      <c r="L7" s="556"/>
      <c r="M7" s="555" t="s">
        <v>532</v>
      </c>
      <c r="N7" s="528" t="s">
        <v>870</v>
      </c>
      <c r="O7" s="528" t="s">
        <v>869</v>
      </c>
      <c r="P7" s="528" t="s">
        <v>868</v>
      </c>
      <c r="Q7" s="528" t="s">
        <v>867</v>
      </c>
      <c r="R7" s="528" t="s">
        <v>866</v>
      </c>
      <c r="S7" s="528" t="s">
        <v>852</v>
      </c>
      <c r="T7" s="556"/>
      <c r="U7" s="555" t="s">
        <v>532</v>
      </c>
      <c r="V7" s="528" t="s">
        <v>870</v>
      </c>
      <c r="W7" s="528" t="s">
        <v>869</v>
      </c>
      <c r="X7" s="528" t="s">
        <v>868</v>
      </c>
      <c r="Y7" s="528" t="s">
        <v>867</v>
      </c>
      <c r="Z7" s="528" t="s">
        <v>866</v>
      </c>
      <c r="AA7" s="528" t="s">
        <v>852</v>
      </c>
    </row>
    <row r="8" spans="1:27">
      <c r="A8" s="599">
        <v>1</v>
      </c>
      <c r="B8" s="598" t="s">
        <v>533</v>
      </c>
      <c r="C8" s="597"/>
      <c r="D8" s="520"/>
      <c r="E8" s="520"/>
      <c r="F8" s="520"/>
      <c r="G8" s="520"/>
      <c r="H8" s="520"/>
      <c r="I8" s="520"/>
      <c r="J8" s="520"/>
      <c r="K8" s="520"/>
      <c r="L8" s="520"/>
      <c r="M8" s="520"/>
      <c r="N8" s="520"/>
      <c r="O8" s="520"/>
      <c r="P8" s="520"/>
      <c r="Q8" s="520"/>
      <c r="R8" s="520"/>
      <c r="S8" s="520"/>
      <c r="T8" s="520"/>
      <c r="U8" s="520"/>
      <c r="V8" s="520"/>
      <c r="W8" s="520"/>
      <c r="X8" s="520"/>
      <c r="Y8" s="520"/>
      <c r="Z8" s="520"/>
      <c r="AA8" s="587"/>
    </row>
    <row r="9" spans="1:27">
      <c r="A9" s="595">
        <v>1.1000000000000001</v>
      </c>
      <c r="B9" s="596" t="s">
        <v>544</v>
      </c>
      <c r="C9" s="595"/>
      <c r="D9" s="520"/>
      <c r="E9" s="520"/>
      <c r="F9" s="520"/>
      <c r="G9" s="520"/>
      <c r="H9" s="520"/>
      <c r="I9" s="520"/>
      <c r="J9" s="520"/>
      <c r="K9" s="520"/>
      <c r="L9" s="520"/>
      <c r="M9" s="520"/>
      <c r="N9" s="520"/>
      <c r="O9" s="520"/>
      <c r="P9" s="520"/>
      <c r="Q9" s="520"/>
      <c r="R9" s="520"/>
      <c r="S9" s="520"/>
      <c r="T9" s="520"/>
      <c r="U9" s="520"/>
      <c r="V9" s="520"/>
      <c r="W9" s="520"/>
      <c r="X9" s="520"/>
      <c r="Y9" s="520"/>
      <c r="Z9" s="520"/>
      <c r="AA9" s="587"/>
    </row>
    <row r="10" spans="1:27">
      <c r="A10" s="593" t="s">
        <v>148</v>
      </c>
      <c r="B10" s="594" t="s">
        <v>545</v>
      </c>
      <c r="C10" s="593"/>
      <c r="D10" s="520"/>
      <c r="E10" s="520"/>
      <c r="F10" s="520"/>
      <c r="G10" s="520"/>
      <c r="H10" s="520"/>
      <c r="I10" s="520"/>
      <c r="J10" s="520"/>
      <c r="K10" s="520"/>
      <c r="L10" s="520"/>
      <c r="M10" s="520"/>
      <c r="N10" s="520"/>
      <c r="O10" s="520"/>
      <c r="P10" s="520"/>
      <c r="Q10" s="520"/>
      <c r="R10" s="520"/>
      <c r="S10" s="520"/>
      <c r="T10" s="520"/>
      <c r="U10" s="520"/>
      <c r="V10" s="520"/>
      <c r="W10" s="520"/>
      <c r="X10" s="520"/>
      <c r="Y10" s="520"/>
      <c r="Z10" s="520"/>
      <c r="AA10" s="587"/>
    </row>
    <row r="11" spans="1:27">
      <c r="A11" s="592" t="s">
        <v>546</v>
      </c>
      <c r="B11" s="591" t="s">
        <v>547</v>
      </c>
      <c r="C11" s="590"/>
      <c r="D11" s="520"/>
      <c r="E11" s="520"/>
      <c r="F11" s="520"/>
      <c r="G11" s="520"/>
      <c r="H11" s="520"/>
      <c r="I11" s="520"/>
      <c r="J11" s="520"/>
      <c r="K11" s="520"/>
      <c r="L11" s="520"/>
      <c r="M11" s="520"/>
      <c r="N11" s="520"/>
      <c r="O11" s="520"/>
      <c r="P11" s="520"/>
      <c r="Q11" s="520"/>
      <c r="R11" s="520"/>
      <c r="S11" s="520"/>
      <c r="T11" s="520"/>
      <c r="U11" s="520"/>
      <c r="V11" s="520"/>
      <c r="W11" s="520"/>
      <c r="X11" s="520"/>
      <c r="Y11" s="520"/>
      <c r="Z11" s="520"/>
      <c r="AA11" s="587"/>
    </row>
    <row r="12" spans="1:27">
      <c r="A12" s="592" t="s">
        <v>548</v>
      </c>
      <c r="B12" s="591" t="s">
        <v>549</v>
      </c>
      <c r="C12" s="590"/>
      <c r="D12" s="520"/>
      <c r="E12" s="520"/>
      <c r="F12" s="520"/>
      <c r="G12" s="520"/>
      <c r="H12" s="520"/>
      <c r="I12" s="520"/>
      <c r="J12" s="520"/>
      <c r="K12" s="520"/>
      <c r="L12" s="520"/>
      <c r="M12" s="520"/>
      <c r="N12" s="520"/>
      <c r="O12" s="520"/>
      <c r="P12" s="520"/>
      <c r="Q12" s="520"/>
      <c r="R12" s="520"/>
      <c r="S12" s="520"/>
      <c r="T12" s="520"/>
      <c r="U12" s="520"/>
      <c r="V12" s="520"/>
      <c r="W12" s="520"/>
      <c r="X12" s="520"/>
      <c r="Y12" s="520"/>
      <c r="Z12" s="520"/>
      <c r="AA12" s="587"/>
    </row>
    <row r="13" spans="1:27">
      <c r="A13" s="592" t="s">
        <v>550</v>
      </c>
      <c r="B13" s="591" t="s">
        <v>551</v>
      </c>
      <c r="C13" s="590"/>
      <c r="D13" s="520"/>
      <c r="E13" s="520"/>
      <c r="F13" s="520"/>
      <c r="G13" s="520"/>
      <c r="H13" s="520"/>
      <c r="I13" s="520"/>
      <c r="J13" s="520"/>
      <c r="K13" s="520"/>
      <c r="L13" s="520"/>
      <c r="M13" s="520"/>
      <c r="N13" s="520"/>
      <c r="O13" s="520"/>
      <c r="P13" s="520"/>
      <c r="Q13" s="520"/>
      <c r="R13" s="520"/>
      <c r="S13" s="520"/>
      <c r="T13" s="520"/>
      <c r="U13" s="520"/>
      <c r="V13" s="520"/>
      <c r="W13" s="520"/>
      <c r="X13" s="520"/>
      <c r="Y13" s="520"/>
      <c r="Z13" s="520"/>
      <c r="AA13" s="587"/>
    </row>
    <row r="14" spans="1:27">
      <c r="A14" s="592" t="s">
        <v>552</v>
      </c>
      <c r="B14" s="591" t="s">
        <v>553</v>
      </c>
      <c r="C14" s="590"/>
      <c r="D14" s="520"/>
      <c r="E14" s="520"/>
      <c r="F14" s="520"/>
      <c r="G14" s="520"/>
      <c r="H14" s="520"/>
      <c r="I14" s="520"/>
      <c r="J14" s="520"/>
      <c r="K14" s="520"/>
      <c r="L14" s="520"/>
      <c r="M14" s="520"/>
      <c r="N14" s="520"/>
      <c r="O14" s="520"/>
      <c r="P14" s="520"/>
      <c r="Q14" s="520"/>
      <c r="R14" s="520"/>
      <c r="S14" s="520"/>
      <c r="T14" s="520"/>
      <c r="U14" s="520"/>
      <c r="V14" s="520"/>
      <c r="W14" s="520"/>
      <c r="X14" s="520"/>
      <c r="Y14" s="520"/>
      <c r="Z14" s="520"/>
      <c r="AA14" s="587"/>
    </row>
    <row r="15" spans="1:27">
      <c r="A15" s="589">
        <v>1.2</v>
      </c>
      <c r="B15" s="585" t="s">
        <v>865</v>
      </c>
      <c r="C15" s="588"/>
      <c r="D15" s="520"/>
      <c r="E15" s="520"/>
      <c r="F15" s="520"/>
      <c r="G15" s="520"/>
      <c r="H15" s="520"/>
      <c r="I15" s="520"/>
      <c r="J15" s="520"/>
      <c r="K15" s="520"/>
      <c r="L15" s="520"/>
      <c r="M15" s="520"/>
      <c r="N15" s="520"/>
      <c r="O15" s="520"/>
      <c r="P15" s="520"/>
      <c r="Q15" s="520"/>
      <c r="R15" s="520"/>
      <c r="S15" s="520"/>
      <c r="T15" s="520"/>
      <c r="U15" s="520"/>
      <c r="V15" s="520"/>
      <c r="W15" s="520"/>
      <c r="X15" s="520"/>
      <c r="Y15" s="520"/>
      <c r="Z15" s="520"/>
      <c r="AA15" s="587"/>
    </row>
    <row r="16" spans="1:27">
      <c r="A16" s="586">
        <v>1.3</v>
      </c>
      <c r="B16" s="585" t="s">
        <v>554</v>
      </c>
      <c r="C16" s="584"/>
      <c r="D16" s="583"/>
      <c r="E16" s="583"/>
      <c r="F16" s="583"/>
      <c r="G16" s="583"/>
      <c r="H16" s="583"/>
      <c r="I16" s="583"/>
      <c r="J16" s="583"/>
      <c r="K16" s="583"/>
      <c r="L16" s="583"/>
      <c r="M16" s="583"/>
      <c r="N16" s="583"/>
      <c r="O16" s="583"/>
      <c r="P16" s="583"/>
      <c r="Q16" s="583"/>
      <c r="R16" s="583"/>
      <c r="S16" s="583"/>
      <c r="T16" s="583"/>
      <c r="U16" s="583"/>
      <c r="V16" s="583"/>
      <c r="W16" s="583"/>
      <c r="X16" s="583"/>
      <c r="Y16" s="583"/>
      <c r="Z16" s="583"/>
      <c r="AA16" s="582"/>
    </row>
    <row r="17" spans="1:27" s="565" customFormat="1" ht="24">
      <c r="A17" s="579" t="s">
        <v>555</v>
      </c>
      <c r="B17" s="581" t="s">
        <v>556</v>
      </c>
      <c r="C17" s="580"/>
      <c r="D17" s="521"/>
      <c r="E17" s="521"/>
      <c r="F17" s="521"/>
      <c r="G17" s="521"/>
      <c r="H17" s="521"/>
      <c r="I17" s="521"/>
      <c r="J17" s="521"/>
      <c r="K17" s="521"/>
      <c r="L17" s="521"/>
      <c r="M17" s="521"/>
      <c r="N17" s="521"/>
      <c r="O17" s="521"/>
      <c r="P17" s="521"/>
      <c r="Q17" s="521"/>
      <c r="R17" s="521"/>
      <c r="S17" s="521"/>
      <c r="T17" s="521"/>
      <c r="U17" s="521"/>
      <c r="V17" s="521"/>
      <c r="W17" s="521"/>
      <c r="X17" s="521"/>
      <c r="Y17" s="521"/>
      <c r="Z17" s="521"/>
      <c r="AA17" s="571"/>
    </row>
    <row r="18" spans="1:27" s="565" customFormat="1" ht="24">
      <c r="A18" s="575" t="s">
        <v>557</v>
      </c>
      <c r="B18" s="576" t="s">
        <v>558</v>
      </c>
      <c r="C18" s="575"/>
      <c r="D18" s="521"/>
      <c r="E18" s="521"/>
      <c r="F18" s="521"/>
      <c r="G18" s="521"/>
      <c r="H18" s="521"/>
      <c r="I18" s="521"/>
      <c r="J18" s="521"/>
      <c r="K18" s="521"/>
      <c r="L18" s="521"/>
      <c r="M18" s="521"/>
      <c r="N18" s="521"/>
      <c r="O18" s="521"/>
      <c r="P18" s="521"/>
      <c r="Q18" s="521"/>
      <c r="R18" s="521"/>
      <c r="S18" s="521"/>
      <c r="T18" s="521"/>
      <c r="U18" s="521"/>
      <c r="V18" s="521"/>
      <c r="W18" s="521"/>
      <c r="X18" s="521"/>
      <c r="Y18" s="521"/>
      <c r="Z18" s="521"/>
      <c r="AA18" s="571"/>
    </row>
    <row r="19" spans="1:27" s="565" customFormat="1">
      <c r="A19" s="579" t="s">
        <v>559</v>
      </c>
      <c r="B19" s="578" t="s">
        <v>560</v>
      </c>
      <c r="C19" s="577"/>
      <c r="D19" s="521"/>
      <c r="E19" s="521"/>
      <c r="F19" s="521"/>
      <c r="G19" s="521"/>
      <c r="H19" s="521"/>
      <c r="I19" s="521"/>
      <c r="J19" s="521"/>
      <c r="K19" s="521"/>
      <c r="L19" s="521"/>
      <c r="M19" s="521"/>
      <c r="N19" s="521"/>
      <c r="O19" s="521"/>
      <c r="P19" s="521"/>
      <c r="Q19" s="521"/>
      <c r="R19" s="521"/>
      <c r="S19" s="521"/>
      <c r="T19" s="521"/>
      <c r="U19" s="521"/>
      <c r="V19" s="521"/>
      <c r="W19" s="521"/>
      <c r="X19" s="521"/>
      <c r="Y19" s="521"/>
      <c r="Z19" s="521"/>
      <c r="AA19" s="571"/>
    </row>
    <row r="20" spans="1:27" s="565" customFormat="1">
      <c r="A20" s="575" t="s">
        <v>561</v>
      </c>
      <c r="B20" s="576" t="s">
        <v>562</v>
      </c>
      <c r="C20" s="575"/>
      <c r="D20" s="521"/>
      <c r="E20" s="521"/>
      <c r="F20" s="521"/>
      <c r="G20" s="521"/>
      <c r="H20" s="521"/>
      <c r="I20" s="521"/>
      <c r="J20" s="521"/>
      <c r="K20" s="521"/>
      <c r="L20" s="521"/>
      <c r="M20" s="521"/>
      <c r="N20" s="521"/>
      <c r="O20" s="521"/>
      <c r="P20" s="521"/>
      <c r="Q20" s="521"/>
      <c r="R20" s="521"/>
      <c r="S20" s="521"/>
      <c r="T20" s="521"/>
      <c r="U20" s="521"/>
      <c r="V20" s="521"/>
      <c r="W20" s="521"/>
      <c r="X20" s="521"/>
      <c r="Y20" s="521"/>
      <c r="Z20" s="521"/>
      <c r="AA20" s="571"/>
    </row>
    <row r="21" spans="1:27" s="565" customFormat="1">
      <c r="A21" s="574">
        <v>1.4</v>
      </c>
      <c r="B21" s="573" t="s">
        <v>651</v>
      </c>
      <c r="C21" s="572"/>
      <c r="D21" s="521"/>
      <c r="E21" s="521"/>
      <c r="F21" s="521"/>
      <c r="G21" s="521"/>
      <c r="H21" s="521"/>
      <c r="I21" s="521"/>
      <c r="J21" s="521"/>
      <c r="K21" s="521"/>
      <c r="L21" s="521"/>
      <c r="M21" s="521"/>
      <c r="N21" s="521"/>
      <c r="O21" s="521"/>
      <c r="P21" s="521"/>
      <c r="Q21" s="521"/>
      <c r="R21" s="521"/>
      <c r="S21" s="521"/>
      <c r="T21" s="521"/>
      <c r="U21" s="521"/>
      <c r="V21" s="521"/>
      <c r="W21" s="521"/>
      <c r="X21" s="521"/>
      <c r="Y21" s="521"/>
      <c r="Z21" s="521"/>
      <c r="AA21" s="571"/>
    </row>
    <row r="22" spans="1:27" s="565" customFormat="1" ht="12.6" thickBot="1">
      <c r="A22" s="570">
        <v>1.5</v>
      </c>
      <c r="B22" s="569" t="s">
        <v>652</v>
      </c>
      <c r="C22" s="568"/>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6"/>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2"/>
  <sheetViews>
    <sheetView topLeftCell="A52" zoomScale="80" zoomScaleNormal="80" workbookViewId="0">
      <selection activeCell="D75" sqref="D75"/>
    </sheetView>
  </sheetViews>
  <sheetFormatPr defaultRowHeight="14.4"/>
  <cols>
    <col min="1" max="1" width="8.77734375" style="474"/>
    <col min="2" max="2" width="69.21875" style="445" customWidth="1"/>
    <col min="3" max="3" width="13.6640625" customWidth="1"/>
    <col min="4" max="4" width="14.44140625" customWidth="1"/>
    <col min="5" max="8" width="13.21875" customWidth="1"/>
  </cols>
  <sheetData>
    <row r="1" spans="1:8">
      <c r="A1" s="17" t="s">
        <v>98</v>
      </c>
      <c r="B1" s="297">
        <f>Info!C2</f>
        <v>0</v>
      </c>
      <c r="C1" s="16"/>
      <c r="D1" s="227"/>
      <c r="E1" s="227"/>
      <c r="F1" s="227"/>
      <c r="G1" s="227"/>
    </row>
    <row r="2" spans="1:8">
      <c r="A2" s="17" t="s">
        <v>99</v>
      </c>
      <c r="B2" s="338">
        <f>'1. key ratios'!B2</f>
        <v>45747</v>
      </c>
      <c r="C2" s="28"/>
      <c r="D2" s="18"/>
      <c r="E2" s="18"/>
      <c r="F2" s="18"/>
      <c r="G2" s="18"/>
      <c r="H2" s="1"/>
    </row>
    <row r="3" spans="1:8">
      <c r="A3" s="17"/>
      <c r="B3" s="16"/>
      <c r="C3" s="28"/>
      <c r="D3" s="18"/>
      <c r="E3" s="18"/>
      <c r="F3" s="18"/>
      <c r="G3" s="18"/>
      <c r="H3" s="1"/>
    </row>
    <row r="4" spans="1:8" ht="21" customHeight="1">
      <c r="A4" s="779" t="s">
        <v>26</v>
      </c>
      <c r="B4" s="780" t="s">
        <v>699</v>
      </c>
      <c r="C4" s="782" t="s">
        <v>104</v>
      </c>
      <c r="D4" s="782"/>
      <c r="E4" s="782"/>
      <c r="F4" s="782" t="s">
        <v>105</v>
      </c>
      <c r="G4" s="782"/>
      <c r="H4" s="783"/>
    </row>
    <row r="5" spans="1:8" ht="21" customHeight="1">
      <c r="A5" s="779"/>
      <c r="B5" s="781"/>
      <c r="C5" s="410" t="s">
        <v>27</v>
      </c>
      <c r="D5" s="410" t="s">
        <v>78</v>
      </c>
      <c r="E5" s="410" t="s">
        <v>67</v>
      </c>
      <c r="F5" s="410" t="s">
        <v>27</v>
      </c>
      <c r="G5" s="410" t="s">
        <v>78</v>
      </c>
      <c r="H5" s="410" t="s">
        <v>67</v>
      </c>
    </row>
    <row r="6" spans="1:8" ht="26.55" customHeight="1">
      <c r="A6" s="779"/>
      <c r="B6" s="411" t="s">
        <v>85</v>
      </c>
      <c r="C6" s="773"/>
      <c r="D6" s="774"/>
      <c r="E6" s="774"/>
      <c r="F6" s="774"/>
      <c r="G6" s="774"/>
      <c r="H6" s="775"/>
    </row>
    <row r="7" spans="1:8" ht="22.95" customHeight="1">
      <c r="A7" s="462">
        <v>1</v>
      </c>
      <c r="B7" s="412" t="s">
        <v>813</v>
      </c>
      <c r="C7" s="413">
        <f>SUM(C8:C10)</f>
        <v>0</v>
      </c>
      <c r="D7" s="413">
        <f>SUM(D8:D10)</f>
        <v>0</v>
      </c>
      <c r="E7" s="414">
        <f>C7+D7</f>
        <v>0</v>
      </c>
      <c r="F7" s="413">
        <f>SUM(F8:F10)</f>
        <v>0</v>
      </c>
      <c r="G7" s="413">
        <f>SUM(G8:G10)</f>
        <v>0</v>
      </c>
      <c r="H7" s="414">
        <f>F7+G7</f>
        <v>0</v>
      </c>
    </row>
    <row r="8" spans="1:8">
      <c r="A8" s="462">
        <v>1.1000000000000001</v>
      </c>
      <c r="B8" s="415" t="s">
        <v>86</v>
      </c>
      <c r="C8" s="413"/>
      <c r="D8" s="413"/>
      <c r="E8" s="414">
        <f t="shared" ref="E8:E36" si="0">C8+D8</f>
        <v>0</v>
      </c>
      <c r="F8" s="413"/>
      <c r="G8" s="413"/>
      <c r="H8" s="414">
        <f t="shared" ref="H8:H36" si="1">F8+G8</f>
        <v>0</v>
      </c>
    </row>
    <row r="9" spans="1:8">
      <c r="A9" s="462">
        <v>1.2</v>
      </c>
      <c r="B9" s="415" t="s">
        <v>87</v>
      </c>
      <c r="C9" s="413"/>
      <c r="D9" s="413"/>
      <c r="E9" s="414">
        <f t="shared" si="0"/>
        <v>0</v>
      </c>
      <c r="F9" s="413"/>
      <c r="G9" s="413"/>
      <c r="H9" s="414">
        <f t="shared" si="1"/>
        <v>0</v>
      </c>
    </row>
    <row r="10" spans="1:8">
      <c r="A10" s="462">
        <v>1.3</v>
      </c>
      <c r="B10" s="415" t="s">
        <v>88</v>
      </c>
      <c r="C10" s="413"/>
      <c r="D10" s="413"/>
      <c r="E10" s="414">
        <f t="shared" si="0"/>
        <v>0</v>
      </c>
      <c r="F10" s="413"/>
      <c r="G10" s="413"/>
      <c r="H10" s="414">
        <f t="shared" si="1"/>
        <v>0</v>
      </c>
    </row>
    <row r="11" spans="1:8">
      <c r="A11" s="462">
        <v>2</v>
      </c>
      <c r="B11" s="416" t="s">
        <v>700</v>
      </c>
      <c r="C11" s="413"/>
      <c r="D11" s="413"/>
      <c r="E11" s="414">
        <f t="shared" si="0"/>
        <v>0</v>
      </c>
      <c r="F11" s="413"/>
      <c r="G11" s="413"/>
      <c r="H11" s="414">
        <f t="shared" si="1"/>
        <v>0</v>
      </c>
    </row>
    <row r="12" spans="1:8">
      <c r="A12" s="462">
        <v>2.1</v>
      </c>
      <c r="B12" s="417" t="s">
        <v>701</v>
      </c>
      <c r="C12" s="413"/>
      <c r="D12" s="413"/>
      <c r="E12" s="414">
        <f t="shared" si="0"/>
        <v>0</v>
      </c>
      <c r="F12" s="413"/>
      <c r="G12" s="413"/>
      <c r="H12" s="414">
        <f t="shared" si="1"/>
        <v>0</v>
      </c>
    </row>
    <row r="13" spans="1:8" ht="26.55" customHeight="1">
      <c r="A13" s="462">
        <v>3</v>
      </c>
      <c r="B13" s="418" t="s">
        <v>702</v>
      </c>
      <c r="C13" s="413"/>
      <c r="D13" s="413"/>
      <c r="E13" s="414">
        <f t="shared" si="0"/>
        <v>0</v>
      </c>
      <c r="F13" s="413"/>
      <c r="G13" s="413"/>
      <c r="H13" s="414">
        <f t="shared" si="1"/>
        <v>0</v>
      </c>
    </row>
    <row r="14" spans="1:8" ht="26.55" customHeight="1">
      <c r="A14" s="462">
        <v>4</v>
      </c>
      <c r="B14" s="419" t="s">
        <v>703</v>
      </c>
      <c r="C14" s="413"/>
      <c r="D14" s="413"/>
      <c r="E14" s="414">
        <f t="shared" si="0"/>
        <v>0</v>
      </c>
      <c r="F14" s="413"/>
      <c r="G14" s="413"/>
      <c r="H14" s="414">
        <f t="shared" si="1"/>
        <v>0</v>
      </c>
    </row>
    <row r="15" spans="1:8" ht="24.45" customHeight="1">
      <c r="A15" s="462">
        <v>5</v>
      </c>
      <c r="B15" s="419" t="s">
        <v>704</v>
      </c>
      <c r="C15" s="420">
        <f>SUM(C16:C18)</f>
        <v>0</v>
      </c>
      <c r="D15" s="420">
        <f>SUM(D16:D18)</f>
        <v>0</v>
      </c>
      <c r="E15" s="421">
        <f t="shared" si="0"/>
        <v>0</v>
      </c>
      <c r="F15" s="420">
        <f>SUM(F16:F18)</f>
        <v>0</v>
      </c>
      <c r="G15" s="420">
        <f>SUM(G16:G18)</f>
        <v>0</v>
      </c>
      <c r="H15" s="421">
        <f t="shared" si="1"/>
        <v>0</v>
      </c>
    </row>
    <row r="16" spans="1:8">
      <c r="A16" s="462">
        <v>5.0999999999999996</v>
      </c>
      <c r="B16" s="422" t="s">
        <v>705</v>
      </c>
      <c r="C16" s="413"/>
      <c r="D16" s="413"/>
      <c r="E16" s="414">
        <f t="shared" si="0"/>
        <v>0</v>
      </c>
      <c r="F16" s="413"/>
      <c r="G16" s="413"/>
      <c r="H16" s="414">
        <f t="shared" si="1"/>
        <v>0</v>
      </c>
    </row>
    <row r="17" spans="1:8">
      <c r="A17" s="462">
        <v>5.2</v>
      </c>
      <c r="B17" s="422" t="s">
        <v>540</v>
      </c>
      <c r="C17" s="413"/>
      <c r="D17" s="413"/>
      <c r="E17" s="414">
        <f t="shared" si="0"/>
        <v>0</v>
      </c>
      <c r="F17" s="413"/>
      <c r="G17" s="413"/>
      <c r="H17" s="414">
        <f t="shared" si="1"/>
        <v>0</v>
      </c>
    </row>
    <row r="18" spans="1:8">
      <c r="A18" s="462">
        <v>5.3</v>
      </c>
      <c r="B18" s="422" t="s">
        <v>706</v>
      </c>
      <c r="C18" s="413"/>
      <c r="D18" s="413"/>
      <c r="E18" s="414">
        <f t="shared" si="0"/>
        <v>0</v>
      </c>
      <c r="F18" s="413"/>
      <c r="G18" s="413"/>
      <c r="H18" s="414">
        <f t="shared" si="1"/>
        <v>0</v>
      </c>
    </row>
    <row r="19" spans="1:8">
      <c r="A19" s="462">
        <v>6</v>
      </c>
      <c r="B19" s="418" t="s">
        <v>707</v>
      </c>
      <c r="C19" s="413">
        <f>SUM(C20:C21)</f>
        <v>0</v>
      </c>
      <c r="D19" s="413">
        <f>SUM(D20:D21)</f>
        <v>0</v>
      </c>
      <c r="E19" s="414">
        <f t="shared" si="0"/>
        <v>0</v>
      </c>
      <c r="F19" s="413">
        <f>SUM(F20:F21)</f>
        <v>0</v>
      </c>
      <c r="G19" s="413">
        <f>SUM(G20:G21)</f>
        <v>0</v>
      </c>
      <c r="H19" s="414">
        <f t="shared" si="1"/>
        <v>0</v>
      </c>
    </row>
    <row r="20" spans="1:8">
      <c r="A20" s="462">
        <v>6.1</v>
      </c>
      <c r="B20" s="422" t="s">
        <v>540</v>
      </c>
      <c r="C20" s="413"/>
      <c r="D20" s="413"/>
      <c r="E20" s="414">
        <f t="shared" si="0"/>
        <v>0</v>
      </c>
      <c r="F20" s="413"/>
      <c r="G20" s="413"/>
      <c r="H20" s="414">
        <f t="shared" si="1"/>
        <v>0</v>
      </c>
    </row>
    <row r="21" spans="1:8">
      <c r="A21" s="462">
        <v>6.2</v>
      </c>
      <c r="B21" s="422" t="s">
        <v>706</v>
      </c>
      <c r="C21" s="413"/>
      <c r="D21" s="413"/>
      <c r="E21" s="414">
        <f t="shared" si="0"/>
        <v>0</v>
      </c>
      <c r="F21" s="413"/>
      <c r="G21" s="413"/>
      <c r="H21" s="414">
        <f t="shared" si="1"/>
        <v>0</v>
      </c>
    </row>
    <row r="22" spans="1:8">
      <c r="A22" s="462">
        <v>7</v>
      </c>
      <c r="B22" s="423" t="s">
        <v>708</v>
      </c>
      <c r="C22" s="413"/>
      <c r="D22" s="413"/>
      <c r="E22" s="414">
        <f t="shared" si="0"/>
        <v>0</v>
      </c>
      <c r="F22" s="413"/>
      <c r="G22" s="413"/>
      <c r="H22" s="414">
        <f t="shared" si="1"/>
        <v>0</v>
      </c>
    </row>
    <row r="23" spans="1:8">
      <c r="A23" s="462">
        <v>8</v>
      </c>
      <c r="B23" s="424" t="s">
        <v>709</v>
      </c>
      <c r="C23" s="413"/>
      <c r="D23" s="413"/>
      <c r="E23" s="414">
        <f t="shared" si="0"/>
        <v>0</v>
      </c>
      <c r="F23" s="413"/>
      <c r="G23" s="413"/>
      <c r="H23" s="414">
        <f t="shared" si="1"/>
        <v>0</v>
      </c>
    </row>
    <row r="24" spans="1:8">
      <c r="A24" s="462">
        <v>9</v>
      </c>
      <c r="B24" s="419" t="s">
        <v>710</v>
      </c>
      <c r="C24" s="413">
        <f>SUM(C25:C26)</f>
        <v>0</v>
      </c>
      <c r="D24" s="413">
        <f>SUM(D25:D26)</f>
        <v>0</v>
      </c>
      <c r="E24" s="414">
        <f t="shared" si="0"/>
        <v>0</v>
      </c>
      <c r="F24" s="413">
        <f>SUM(F25:F26)</f>
        <v>0</v>
      </c>
      <c r="G24" s="413">
        <f>SUM(G25:G26)</f>
        <v>0</v>
      </c>
      <c r="H24" s="414">
        <f t="shared" si="1"/>
        <v>0</v>
      </c>
    </row>
    <row r="25" spans="1:8">
      <c r="A25" s="462">
        <v>9.1</v>
      </c>
      <c r="B25" s="425" t="s">
        <v>711</v>
      </c>
      <c r="C25" s="413"/>
      <c r="D25" s="413"/>
      <c r="E25" s="414">
        <f t="shared" si="0"/>
        <v>0</v>
      </c>
      <c r="F25" s="413"/>
      <c r="G25" s="413"/>
      <c r="H25" s="414">
        <f t="shared" si="1"/>
        <v>0</v>
      </c>
    </row>
    <row r="26" spans="1:8">
      <c r="A26" s="462">
        <v>9.1999999999999993</v>
      </c>
      <c r="B26" s="425" t="s">
        <v>712</v>
      </c>
      <c r="C26" s="413"/>
      <c r="D26" s="413"/>
      <c r="E26" s="414">
        <f t="shared" si="0"/>
        <v>0</v>
      </c>
      <c r="F26" s="413"/>
      <c r="G26" s="413"/>
      <c r="H26" s="414">
        <f t="shared" si="1"/>
        <v>0</v>
      </c>
    </row>
    <row r="27" spans="1:8">
      <c r="A27" s="462">
        <v>10</v>
      </c>
      <c r="B27" s="419" t="s">
        <v>37</v>
      </c>
      <c r="C27" s="413">
        <f>SUM(C28:C29)</f>
        <v>0</v>
      </c>
      <c r="D27" s="413">
        <f>SUM(D28:D29)</f>
        <v>0</v>
      </c>
      <c r="E27" s="414">
        <f t="shared" si="0"/>
        <v>0</v>
      </c>
      <c r="F27" s="413">
        <f>SUM(F28:F29)</f>
        <v>0</v>
      </c>
      <c r="G27" s="413">
        <f>SUM(G28:G29)</f>
        <v>0</v>
      </c>
      <c r="H27" s="414">
        <f t="shared" si="1"/>
        <v>0</v>
      </c>
    </row>
    <row r="28" spans="1:8">
      <c r="A28" s="462">
        <v>10.1</v>
      </c>
      <c r="B28" s="425" t="s">
        <v>713</v>
      </c>
      <c r="C28" s="413"/>
      <c r="D28" s="413"/>
      <c r="E28" s="414">
        <f t="shared" si="0"/>
        <v>0</v>
      </c>
      <c r="F28" s="413"/>
      <c r="G28" s="413"/>
      <c r="H28" s="414">
        <f t="shared" si="1"/>
        <v>0</v>
      </c>
    </row>
    <row r="29" spans="1:8">
      <c r="A29" s="462">
        <v>10.199999999999999</v>
      </c>
      <c r="B29" s="425" t="s">
        <v>714</v>
      </c>
      <c r="C29" s="413"/>
      <c r="D29" s="413"/>
      <c r="E29" s="414">
        <f t="shared" si="0"/>
        <v>0</v>
      </c>
      <c r="F29" s="413"/>
      <c r="G29" s="413"/>
      <c r="H29" s="414">
        <f t="shared" si="1"/>
        <v>0</v>
      </c>
    </row>
    <row r="30" spans="1:8">
      <c r="A30" s="462">
        <v>11</v>
      </c>
      <c r="B30" s="419" t="s">
        <v>715</v>
      </c>
      <c r="C30" s="413">
        <f>SUM(C31:C32)</f>
        <v>0</v>
      </c>
      <c r="D30" s="413">
        <f>SUM(D31:D32)</f>
        <v>0</v>
      </c>
      <c r="E30" s="414">
        <f t="shared" si="0"/>
        <v>0</v>
      </c>
      <c r="F30" s="413">
        <f>SUM(F31:F32)</f>
        <v>0</v>
      </c>
      <c r="G30" s="413">
        <f>SUM(G31:G32)</f>
        <v>0</v>
      </c>
      <c r="H30" s="414">
        <f t="shared" si="1"/>
        <v>0</v>
      </c>
    </row>
    <row r="31" spans="1:8">
      <c r="A31" s="462">
        <v>11.1</v>
      </c>
      <c r="B31" s="425" t="s">
        <v>716</v>
      </c>
      <c r="C31" s="413"/>
      <c r="D31" s="413"/>
      <c r="E31" s="414">
        <f t="shared" si="0"/>
        <v>0</v>
      </c>
      <c r="F31" s="413"/>
      <c r="G31" s="413"/>
      <c r="H31" s="414">
        <f t="shared" si="1"/>
        <v>0</v>
      </c>
    </row>
    <row r="32" spans="1:8">
      <c r="A32" s="462">
        <v>11.2</v>
      </c>
      <c r="B32" s="425" t="s">
        <v>717</v>
      </c>
      <c r="C32" s="413"/>
      <c r="D32" s="413"/>
      <c r="E32" s="414">
        <f t="shared" si="0"/>
        <v>0</v>
      </c>
      <c r="F32" s="413"/>
      <c r="G32" s="413"/>
      <c r="H32" s="414">
        <f t="shared" si="1"/>
        <v>0</v>
      </c>
    </row>
    <row r="33" spans="1:8">
      <c r="A33" s="462">
        <v>13</v>
      </c>
      <c r="B33" s="419" t="s">
        <v>89</v>
      </c>
      <c r="C33" s="413"/>
      <c r="D33" s="413"/>
      <c r="E33" s="414">
        <f t="shared" si="0"/>
        <v>0</v>
      </c>
      <c r="F33" s="413"/>
      <c r="G33" s="413"/>
      <c r="H33" s="414">
        <f t="shared" si="1"/>
        <v>0</v>
      </c>
    </row>
    <row r="34" spans="1:8">
      <c r="A34" s="462">
        <v>13.1</v>
      </c>
      <c r="B34" s="426" t="s">
        <v>718</v>
      </c>
      <c r="C34" s="413"/>
      <c r="D34" s="413"/>
      <c r="E34" s="414">
        <f t="shared" si="0"/>
        <v>0</v>
      </c>
      <c r="F34" s="413"/>
      <c r="G34" s="413"/>
      <c r="H34" s="414">
        <f t="shared" si="1"/>
        <v>0</v>
      </c>
    </row>
    <row r="35" spans="1:8">
      <c r="A35" s="462">
        <v>13.2</v>
      </c>
      <c r="B35" s="426" t="s">
        <v>719</v>
      </c>
      <c r="C35" s="413"/>
      <c r="D35" s="413"/>
      <c r="E35" s="414">
        <f t="shared" si="0"/>
        <v>0</v>
      </c>
      <c r="F35" s="413"/>
      <c r="G35" s="413"/>
      <c r="H35" s="414">
        <f t="shared" si="1"/>
        <v>0</v>
      </c>
    </row>
    <row r="36" spans="1:8">
      <c r="A36" s="462">
        <v>14</v>
      </c>
      <c r="B36" s="427" t="s">
        <v>720</v>
      </c>
      <c r="C36" s="413">
        <f>SUM(C7,C11,C13,C14,C15,C19,C22,C23,C24,C27,C30,C33)</f>
        <v>0</v>
      </c>
      <c r="D36" s="413">
        <f>SUM(D7,D11,D13,D14,D15,D19,D22,D23,D24,D27,D30,D33)</f>
        <v>0</v>
      </c>
      <c r="E36" s="414">
        <f t="shared" si="0"/>
        <v>0</v>
      </c>
      <c r="F36" s="413">
        <f>SUM(F7,F11,F13,F14,F15,F19,F22,F23,F24,F27,F30,F33)</f>
        <v>0</v>
      </c>
      <c r="G36" s="413">
        <f>SUM(G7,G11,G13,G14,G15,G19,G22,G23,G24,G27,G30,G33)</f>
        <v>0</v>
      </c>
      <c r="H36" s="414">
        <f t="shared" si="1"/>
        <v>0</v>
      </c>
    </row>
    <row r="37" spans="1:8" ht="22.5" customHeight="1">
      <c r="A37" s="462"/>
      <c r="B37" s="428" t="s">
        <v>94</v>
      </c>
      <c r="C37" s="773"/>
      <c r="D37" s="774"/>
      <c r="E37" s="774"/>
      <c r="F37" s="774"/>
      <c r="G37" s="774"/>
      <c r="H37" s="775"/>
    </row>
    <row r="38" spans="1:8">
      <c r="A38" s="462">
        <v>15</v>
      </c>
      <c r="B38" s="429" t="s">
        <v>721</v>
      </c>
      <c r="C38" s="430"/>
      <c r="D38" s="430"/>
      <c r="E38" s="431">
        <f>C38+D38</f>
        <v>0</v>
      </c>
      <c r="F38" s="430"/>
      <c r="G38" s="430"/>
      <c r="H38" s="431">
        <f>F38+G38</f>
        <v>0</v>
      </c>
    </row>
    <row r="39" spans="1:8">
      <c r="A39" s="462">
        <v>15.1</v>
      </c>
      <c r="B39" s="432" t="s">
        <v>701</v>
      </c>
      <c r="C39" s="430"/>
      <c r="D39" s="430"/>
      <c r="E39" s="431">
        <f t="shared" ref="E39:E53" si="2">C39+D39</f>
        <v>0</v>
      </c>
      <c r="F39" s="430"/>
      <c r="G39" s="430"/>
      <c r="H39" s="431">
        <f t="shared" ref="H39:H53" si="3">F39+G39</f>
        <v>0</v>
      </c>
    </row>
    <row r="40" spans="1:8" ht="24" customHeight="1">
      <c r="A40" s="462">
        <v>16</v>
      </c>
      <c r="B40" s="423" t="s">
        <v>722</v>
      </c>
      <c r="C40" s="430"/>
      <c r="D40" s="430"/>
      <c r="E40" s="431">
        <f t="shared" si="2"/>
        <v>0</v>
      </c>
      <c r="F40" s="430"/>
      <c r="G40" s="430"/>
      <c r="H40" s="431">
        <f t="shared" si="3"/>
        <v>0</v>
      </c>
    </row>
    <row r="41" spans="1:8">
      <c r="A41" s="462">
        <v>17</v>
      </c>
      <c r="B41" s="423" t="s">
        <v>723</v>
      </c>
      <c r="C41" s="430">
        <f>SUM(C42:C45)</f>
        <v>0</v>
      </c>
      <c r="D41" s="430">
        <f>SUM(D42:D45)</f>
        <v>0</v>
      </c>
      <c r="E41" s="431">
        <f t="shared" si="2"/>
        <v>0</v>
      </c>
      <c r="F41" s="430">
        <f>SUM(F42:F45)</f>
        <v>0</v>
      </c>
      <c r="G41" s="430">
        <f>SUM(G42:G45)</f>
        <v>0</v>
      </c>
      <c r="H41" s="431">
        <f t="shared" si="3"/>
        <v>0</v>
      </c>
    </row>
    <row r="42" spans="1:8">
      <c r="A42" s="462">
        <v>17.100000000000001</v>
      </c>
      <c r="B42" s="433" t="s">
        <v>724</v>
      </c>
      <c r="C42" s="430"/>
      <c r="D42" s="430"/>
      <c r="E42" s="431">
        <f t="shared" si="2"/>
        <v>0</v>
      </c>
      <c r="F42" s="430"/>
      <c r="G42" s="430"/>
      <c r="H42" s="431">
        <f t="shared" si="3"/>
        <v>0</v>
      </c>
    </row>
    <row r="43" spans="1:8">
      <c r="A43" s="462">
        <v>17.2</v>
      </c>
      <c r="B43" s="434" t="s">
        <v>90</v>
      </c>
      <c r="C43" s="430"/>
      <c r="D43" s="430"/>
      <c r="E43" s="431">
        <f t="shared" si="2"/>
        <v>0</v>
      </c>
      <c r="F43" s="430"/>
      <c r="G43" s="430"/>
      <c r="H43" s="431">
        <f t="shared" si="3"/>
        <v>0</v>
      </c>
    </row>
    <row r="44" spans="1:8">
      <c r="A44" s="462">
        <v>17.3</v>
      </c>
      <c r="B44" s="433" t="s">
        <v>725</v>
      </c>
      <c r="C44" s="430"/>
      <c r="D44" s="430"/>
      <c r="E44" s="431">
        <f t="shared" si="2"/>
        <v>0</v>
      </c>
      <c r="F44" s="430"/>
      <c r="G44" s="430"/>
      <c r="H44" s="431">
        <f t="shared" si="3"/>
        <v>0</v>
      </c>
    </row>
    <row r="45" spans="1:8">
      <c r="A45" s="462">
        <v>17.399999999999999</v>
      </c>
      <c r="B45" s="433" t="s">
        <v>726</v>
      </c>
      <c r="C45" s="430"/>
      <c r="D45" s="430"/>
      <c r="E45" s="431">
        <f t="shared" si="2"/>
        <v>0</v>
      </c>
      <c r="F45" s="430"/>
      <c r="G45" s="430"/>
      <c r="H45" s="431">
        <f t="shared" si="3"/>
        <v>0</v>
      </c>
    </row>
    <row r="46" spans="1:8">
      <c r="A46" s="462">
        <v>18</v>
      </c>
      <c r="B46" s="435" t="s">
        <v>727</v>
      </c>
      <c r="C46" s="430"/>
      <c r="D46" s="430"/>
      <c r="E46" s="431">
        <f t="shared" si="2"/>
        <v>0</v>
      </c>
      <c r="F46" s="430"/>
      <c r="G46" s="430"/>
      <c r="H46" s="431">
        <f t="shared" si="3"/>
        <v>0</v>
      </c>
    </row>
    <row r="47" spans="1:8">
      <c r="A47" s="462">
        <v>19</v>
      </c>
      <c r="B47" s="435" t="s">
        <v>728</v>
      </c>
      <c r="C47" s="430">
        <f>SUM(C48:C49)</f>
        <v>0</v>
      </c>
      <c r="D47" s="430">
        <f>SUM(D48:D49)</f>
        <v>0</v>
      </c>
      <c r="E47" s="431">
        <f t="shared" si="2"/>
        <v>0</v>
      </c>
      <c r="F47" s="430">
        <f>SUM(F48:F49)</f>
        <v>0</v>
      </c>
      <c r="G47" s="430">
        <f>SUM(G48:G49)</f>
        <v>0</v>
      </c>
      <c r="H47" s="431">
        <f t="shared" si="3"/>
        <v>0</v>
      </c>
    </row>
    <row r="48" spans="1:8">
      <c r="A48" s="462">
        <v>19.100000000000001</v>
      </c>
      <c r="B48" s="436" t="s">
        <v>729</v>
      </c>
      <c r="C48" s="430"/>
      <c r="D48" s="430"/>
      <c r="E48" s="431">
        <f t="shared" si="2"/>
        <v>0</v>
      </c>
      <c r="F48" s="430"/>
      <c r="G48" s="430"/>
      <c r="H48" s="431">
        <f t="shared" si="3"/>
        <v>0</v>
      </c>
    </row>
    <row r="49" spans="1:8">
      <c r="A49" s="462">
        <v>19.2</v>
      </c>
      <c r="B49" s="437" t="s">
        <v>730</v>
      </c>
      <c r="C49" s="430"/>
      <c r="D49" s="430"/>
      <c r="E49" s="431">
        <f t="shared" si="2"/>
        <v>0</v>
      </c>
      <c r="F49" s="430"/>
      <c r="G49" s="430"/>
      <c r="H49" s="431">
        <f t="shared" si="3"/>
        <v>0</v>
      </c>
    </row>
    <row r="50" spans="1:8">
      <c r="A50" s="462">
        <v>20</v>
      </c>
      <c r="B50" s="438" t="s">
        <v>91</v>
      </c>
      <c r="C50" s="430"/>
      <c r="D50" s="430"/>
      <c r="E50" s="431">
        <f t="shared" si="2"/>
        <v>0</v>
      </c>
      <c r="F50" s="430"/>
      <c r="G50" s="430"/>
      <c r="H50" s="431">
        <f t="shared" si="3"/>
        <v>0</v>
      </c>
    </row>
    <row r="51" spans="1:8">
      <c r="A51" s="462">
        <v>21</v>
      </c>
      <c r="B51" s="439" t="s">
        <v>79</v>
      </c>
      <c r="C51" s="430"/>
      <c r="D51" s="430"/>
      <c r="E51" s="431">
        <f t="shared" si="2"/>
        <v>0</v>
      </c>
      <c r="F51" s="430"/>
      <c r="G51" s="430"/>
      <c r="H51" s="431">
        <f t="shared" si="3"/>
        <v>0</v>
      </c>
    </row>
    <row r="52" spans="1:8">
      <c r="A52" s="462">
        <v>21.1</v>
      </c>
      <c r="B52" s="434" t="s">
        <v>731</v>
      </c>
      <c r="C52" s="430"/>
      <c r="D52" s="430"/>
      <c r="E52" s="431">
        <f t="shared" si="2"/>
        <v>0</v>
      </c>
      <c r="F52" s="430"/>
      <c r="G52" s="430"/>
      <c r="H52" s="431">
        <f t="shared" si="3"/>
        <v>0</v>
      </c>
    </row>
    <row r="53" spans="1:8">
      <c r="A53" s="462">
        <v>22</v>
      </c>
      <c r="B53" s="438" t="s">
        <v>732</v>
      </c>
      <c r="C53" s="430">
        <f>SUM(C38,C40,C41,C46,C47,C50,C51)</f>
        <v>0</v>
      </c>
      <c r="D53" s="430">
        <f>SUM(D38,D40,D41,D46,D47,D50,D51)</f>
        <v>0</v>
      </c>
      <c r="E53" s="431">
        <f t="shared" si="2"/>
        <v>0</v>
      </c>
      <c r="F53" s="430">
        <f>SUM(F38,F40,F41,F46,F47,F50,F51)</f>
        <v>0</v>
      </c>
      <c r="G53" s="430">
        <f>SUM(G38,G40,G41,G46,G47,G50,G51)</f>
        <v>0</v>
      </c>
      <c r="H53" s="431">
        <f t="shared" si="3"/>
        <v>0</v>
      </c>
    </row>
    <row r="54" spans="1:8" ht="24" customHeight="1">
      <c r="A54" s="462"/>
      <c r="B54" s="440" t="s">
        <v>733</v>
      </c>
      <c r="C54" s="776"/>
      <c r="D54" s="777"/>
      <c r="E54" s="777"/>
      <c r="F54" s="777"/>
      <c r="G54" s="777"/>
      <c r="H54" s="778"/>
    </row>
    <row r="55" spans="1:8">
      <c r="A55" s="462">
        <v>23</v>
      </c>
      <c r="B55" s="713" t="s">
        <v>962</v>
      </c>
      <c r="C55" s="430"/>
      <c r="D55" s="430"/>
      <c r="E55" s="431">
        <f>C55+D55</f>
        <v>0</v>
      </c>
      <c r="F55" s="430"/>
      <c r="G55" s="430"/>
      <c r="H55" s="431">
        <f>F55+G55</f>
        <v>0</v>
      </c>
    </row>
    <row r="56" spans="1:8">
      <c r="A56" s="462">
        <v>24</v>
      </c>
      <c r="B56" s="438" t="s">
        <v>734</v>
      </c>
      <c r="C56" s="430"/>
      <c r="D56" s="430"/>
      <c r="E56" s="431">
        <f t="shared" ref="E56:E69" si="4">C56+D56</f>
        <v>0</v>
      </c>
      <c r="F56" s="430"/>
      <c r="G56" s="430"/>
      <c r="H56" s="431">
        <f t="shared" ref="H56:H69" si="5">F56+G56</f>
        <v>0</v>
      </c>
    </row>
    <row r="57" spans="1:8">
      <c r="A57" s="462">
        <v>25</v>
      </c>
      <c r="B57" s="441" t="s">
        <v>92</v>
      </c>
      <c r="C57" s="430"/>
      <c r="D57" s="430"/>
      <c r="E57" s="431">
        <f t="shared" si="4"/>
        <v>0</v>
      </c>
      <c r="F57" s="430"/>
      <c r="G57" s="430"/>
      <c r="H57" s="431">
        <f t="shared" si="5"/>
        <v>0</v>
      </c>
    </row>
    <row r="58" spans="1:8">
      <c r="A58" s="462">
        <v>26</v>
      </c>
      <c r="B58" s="435" t="s">
        <v>735</v>
      </c>
      <c r="C58" s="430"/>
      <c r="D58" s="430"/>
      <c r="E58" s="431">
        <f t="shared" si="4"/>
        <v>0</v>
      </c>
      <c r="F58" s="430"/>
      <c r="G58" s="430"/>
      <c r="H58" s="431">
        <f t="shared" si="5"/>
        <v>0</v>
      </c>
    </row>
    <row r="59" spans="1:8">
      <c r="A59" s="462">
        <v>27</v>
      </c>
      <c r="B59" s="435" t="s">
        <v>736</v>
      </c>
      <c r="C59" s="430">
        <f>SUM(C60:C61)</f>
        <v>0</v>
      </c>
      <c r="D59" s="430">
        <f>SUM(D60:D61)</f>
        <v>0</v>
      </c>
      <c r="E59" s="431">
        <f t="shared" si="4"/>
        <v>0</v>
      </c>
      <c r="F59" s="430"/>
      <c r="G59" s="430"/>
      <c r="H59" s="431">
        <f t="shared" si="5"/>
        <v>0</v>
      </c>
    </row>
    <row r="60" spans="1:8">
      <c r="A60" s="462">
        <v>27.1</v>
      </c>
      <c r="B60" s="442" t="s">
        <v>737</v>
      </c>
      <c r="C60" s="430"/>
      <c r="D60" s="430"/>
      <c r="E60" s="431">
        <f t="shared" si="4"/>
        <v>0</v>
      </c>
      <c r="F60" s="430"/>
      <c r="G60" s="430"/>
      <c r="H60" s="431">
        <f t="shared" si="5"/>
        <v>0</v>
      </c>
    </row>
    <row r="61" spans="1:8">
      <c r="A61" s="462">
        <v>27.2</v>
      </c>
      <c r="B61" s="433" t="s">
        <v>738</v>
      </c>
      <c r="C61" s="430"/>
      <c r="D61" s="430"/>
      <c r="E61" s="431">
        <f t="shared" si="4"/>
        <v>0</v>
      </c>
      <c r="F61" s="430"/>
      <c r="G61" s="430"/>
      <c r="H61" s="431">
        <f t="shared" si="5"/>
        <v>0</v>
      </c>
    </row>
    <row r="62" spans="1:8">
      <c r="A62" s="462">
        <v>28</v>
      </c>
      <c r="B62" s="439" t="s">
        <v>739</v>
      </c>
      <c r="C62" s="430"/>
      <c r="D62" s="430"/>
      <c r="E62" s="431">
        <f t="shared" si="4"/>
        <v>0</v>
      </c>
      <c r="F62" s="430"/>
      <c r="G62" s="430"/>
      <c r="H62" s="431">
        <f t="shared" si="5"/>
        <v>0</v>
      </c>
    </row>
    <row r="63" spans="1:8">
      <c r="A63" s="462">
        <v>29</v>
      </c>
      <c r="B63" s="435" t="s">
        <v>740</v>
      </c>
      <c r="C63" s="430">
        <f>SUM(C64:C66)</f>
        <v>0</v>
      </c>
      <c r="D63" s="430">
        <f>SUM(D64:D66)</f>
        <v>0</v>
      </c>
      <c r="E63" s="431">
        <f t="shared" si="4"/>
        <v>0</v>
      </c>
      <c r="F63" s="430"/>
      <c r="G63" s="430"/>
      <c r="H63" s="431">
        <f t="shared" si="5"/>
        <v>0</v>
      </c>
    </row>
    <row r="64" spans="1:8">
      <c r="A64" s="462">
        <v>29.1</v>
      </c>
      <c r="B64" s="422" t="s">
        <v>741</v>
      </c>
      <c r="C64" s="430"/>
      <c r="D64" s="430"/>
      <c r="E64" s="431">
        <f t="shared" si="4"/>
        <v>0</v>
      </c>
      <c r="F64" s="430"/>
      <c r="G64" s="430"/>
      <c r="H64" s="431">
        <f t="shared" si="5"/>
        <v>0</v>
      </c>
    </row>
    <row r="65" spans="1:8" ht="25.05" customHeight="1">
      <c r="A65" s="462">
        <v>29.2</v>
      </c>
      <c r="B65" s="442" t="s">
        <v>742</v>
      </c>
      <c r="C65" s="430"/>
      <c r="D65" s="430"/>
      <c r="E65" s="431">
        <f t="shared" si="4"/>
        <v>0</v>
      </c>
      <c r="F65" s="430"/>
      <c r="G65" s="430"/>
      <c r="H65" s="431">
        <f t="shared" si="5"/>
        <v>0</v>
      </c>
    </row>
    <row r="66" spans="1:8" ht="22.5" customHeight="1">
      <c r="A66" s="462">
        <v>29.3</v>
      </c>
      <c r="B66" s="425" t="s">
        <v>743</v>
      </c>
      <c r="C66" s="430"/>
      <c r="D66" s="430"/>
      <c r="E66" s="431">
        <f t="shared" si="4"/>
        <v>0</v>
      </c>
      <c r="F66" s="430"/>
      <c r="G66" s="430"/>
      <c r="H66" s="431">
        <f t="shared" si="5"/>
        <v>0</v>
      </c>
    </row>
    <row r="67" spans="1:8">
      <c r="A67" s="462">
        <v>30</v>
      </c>
      <c r="B67" s="419" t="s">
        <v>93</v>
      </c>
      <c r="C67" s="430"/>
      <c r="D67" s="430"/>
      <c r="E67" s="431">
        <f t="shared" si="4"/>
        <v>0</v>
      </c>
      <c r="F67" s="430"/>
      <c r="G67" s="430"/>
      <c r="H67" s="431">
        <f t="shared" si="5"/>
        <v>0</v>
      </c>
    </row>
    <row r="68" spans="1:8">
      <c r="A68" s="462">
        <v>31</v>
      </c>
      <c r="B68" s="443" t="s">
        <v>1002</v>
      </c>
      <c r="C68" s="430">
        <f>SUM(C55,C56,C57,C58,C59,C62,C63,C67)</f>
        <v>0</v>
      </c>
      <c r="D68" s="430">
        <f>SUM(D55,D56,D57,D58,D59,D62,D63,D67)</f>
        <v>0</v>
      </c>
      <c r="E68" s="431">
        <f t="shared" si="4"/>
        <v>0</v>
      </c>
      <c r="F68" s="430">
        <f>SUM(F55,F56,F57,F58,F59,F62,F63,F67)</f>
        <v>0</v>
      </c>
      <c r="G68" s="430">
        <f>SUM(G55,G56,G57,G58,G59,G62,G63,G67)</f>
        <v>0</v>
      </c>
      <c r="H68" s="431">
        <f t="shared" si="5"/>
        <v>0</v>
      </c>
    </row>
    <row r="69" spans="1:8">
      <c r="A69" s="462">
        <v>32</v>
      </c>
      <c r="B69" s="444" t="s">
        <v>745</v>
      </c>
      <c r="C69" s="430">
        <f>SUM(C53,C68)</f>
        <v>0</v>
      </c>
      <c r="D69" s="430">
        <f>SUM(D53,D68)</f>
        <v>0</v>
      </c>
      <c r="E69" s="431">
        <f t="shared" si="4"/>
        <v>0</v>
      </c>
      <c r="F69" s="430">
        <f>SUM(F68)</f>
        <v>0</v>
      </c>
      <c r="G69" s="430">
        <f>SUM(G68)</f>
        <v>0</v>
      </c>
      <c r="H69" s="431">
        <f t="shared" si="5"/>
        <v>0</v>
      </c>
    </row>
    <row r="72" spans="1:8" ht="25.05" customHeight="1">
      <c r="B72" s="767" t="s">
        <v>1003</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heetViews>
  <sheetFormatPr defaultColWidth="9.21875" defaultRowHeight="12"/>
  <cols>
    <col min="1" max="1" width="11.77734375" style="531" bestFit="1" customWidth="1"/>
    <col min="2" max="2" width="93.44140625" style="531" customWidth="1"/>
    <col min="3" max="3" width="14.6640625" style="531" customWidth="1"/>
    <col min="4" max="5" width="16.109375" style="531" customWidth="1"/>
    <col min="6" max="6" width="16.109375" style="601" customWidth="1"/>
    <col min="7" max="7" width="25.21875" style="601" customWidth="1"/>
    <col min="8" max="8" width="16.109375" style="531" customWidth="1"/>
    <col min="9" max="11" width="16.109375" style="601" customWidth="1"/>
    <col min="12" max="12" width="26.21875" style="601" customWidth="1"/>
    <col min="13" max="16384" width="9.21875" style="531"/>
  </cols>
  <sheetData>
    <row r="1" spans="1:12" ht="13.8">
      <c r="A1" s="387" t="s">
        <v>98</v>
      </c>
      <c r="B1" s="297">
        <f>Info!C2</f>
        <v>0</v>
      </c>
      <c r="F1" s="531"/>
      <c r="G1" s="531"/>
      <c r="I1" s="531"/>
      <c r="J1" s="531"/>
      <c r="K1" s="531"/>
      <c r="L1" s="531"/>
    </row>
    <row r="2" spans="1:12">
      <c r="A2" s="389" t="s">
        <v>99</v>
      </c>
      <c r="B2" s="391">
        <f>'1. key ratios'!B2</f>
        <v>45747</v>
      </c>
      <c r="F2" s="531"/>
      <c r="G2" s="531"/>
      <c r="I2" s="531"/>
      <c r="J2" s="531"/>
      <c r="K2" s="531"/>
      <c r="L2" s="531"/>
    </row>
    <row r="3" spans="1:12">
      <c r="A3" s="390" t="s">
        <v>565</v>
      </c>
      <c r="F3" s="531"/>
      <c r="G3" s="531"/>
      <c r="I3" s="531"/>
      <c r="J3" s="531"/>
      <c r="K3" s="531"/>
      <c r="L3" s="531"/>
    </row>
    <row r="4" spans="1:12">
      <c r="F4" s="531"/>
      <c r="G4" s="531"/>
      <c r="I4" s="531"/>
      <c r="J4" s="531"/>
      <c r="K4" s="531"/>
      <c r="L4" s="531"/>
    </row>
    <row r="5" spans="1:12" ht="37.5" customHeight="1">
      <c r="A5" s="834" t="s">
        <v>566</v>
      </c>
      <c r="B5" s="835"/>
      <c r="C5" s="885" t="s">
        <v>567</v>
      </c>
      <c r="D5" s="886"/>
      <c r="E5" s="886"/>
      <c r="F5" s="886"/>
      <c r="G5" s="886"/>
      <c r="H5" s="887" t="s">
        <v>877</v>
      </c>
      <c r="I5" s="888"/>
      <c r="J5" s="888"/>
      <c r="K5" s="888"/>
      <c r="L5" s="889"/>
    </row>
    <row r="6" spans="1:12" ht="39.450000000000003" customHeight="1">
      <c r="A6" s="838"/>
      <c r="B6" s="839"/>
      <c r="C6" s="397"/>
      <c r="D6" s="529" t="s">
        <v>862</v>
      </c>
      <c r="E6" s="529" t="s">
        <v>861</v>
      </c>
      <c r="F6" s="529" t="s">
        <v>860</v>
      </c>
      <c r="G6" s="529" t="s">
        <v>859</v>
      </c>
      <c r="H6" s="605"/>
      <c r="I6" s="529" t="s">
        <v>862</v>
      </c>
      <c r="J6" s="529" t="s">
        <v>861</v>
      </c>
      <c r="K6" s="529" t="s">
        <v>860</v>
      </c>
      <c r="L6" s="529" t="s">
        <v>859</v>
      </c>
    </row>
    <row r="7" spans="1:12">
      <c r="A7" s="520">
        <v>1</v>
      </c>
      <c r="B7" s="535" t="s">
        <v>489</v>
      </c>
      <c r="C7" s="535"/>
      <c r="D7" s="520"/>
      <c r="E7" s="520"/>
      <c r="F7" s="604"/>
      <c r="G7" s="604"/>
      <c r="H7" s="520"/>
      <c r="I7" s="604"/>
      <c r="J7" s="604"/>
      <c r="K7" s="604"/>
      <c r="L7" s="604"/>
    </row>
    <row r="8" spans="1:12">
      <c r="A8" s="520">
        <v>2</v>
      </c>
      <c r="B8" s="535" t="s">
        <v>490</v>
      </c>
      <c r="C8" s="535"/>
      <c r="D8" s="520"/>
      <c r="E8" s="520"/>
      <c r="F8" s="528"/>
      <c r="G8" s="528"/>
      <c r="H8" s="520"/>
      <c r="I8" s="528"/>
      <c r="J8" s="528"/>
      <c r="K8" s="528"/>
      <c r="L8" s="528"/>
    </row>
    <row r="9" spans="1:12">
      <c r="A9" s="520">
        <v>3</v>
      </c>
      <c r="B9" s="535" t="s">
        <v>838</v>
      </c>
      <c r="C9" s="535"/>
      <c r="D9" s="520"/>
      <c r="E9" s="520"/>
      <c r="F9" s="530"/>
      <c r="G9" s="530"/>
      <c r="H9" s="520"/>
      <c r="I9" s="530"/>
      <c r="J9" s="530"/>
      <c r="K9" s="530"/>
      <c r="L9" s="530"/>
    </row>
    <row r="10" spans="1:12">
      <c r="A10" s="520">
        <v>4</v>
      </c>
      <c r="B10" s="535" t="s">
        <v>491</v>
      </c>
      <c r="C10" s="535"/>
      <c r="D10" s="520"/>
      <c r="E10" s="520"/>
      <c r="F10" s="530"/>
      <c r="G10" s="530"/>
      <c r="H10" s="520"/>
      <c r="I10" s="530"/>
      <c r="J10" s="530"/>
      <c r="K10" s="530"/>
      <c r="L10" s="530"/>
    </row>
    <row r="11" spans="1:12">
      <c r="A11" s="520">
        <v>5</v>
      </c>
      <c r="B11" s="535" t="s">
        <v>492</v>
      </c>
      <c r="C11" s="535"/>
      <c r="D11" s="520"/>
      <c r="E11" s="520"/>
      <c r="F11" s="530"/>
      <c r="G11" s="530"/>
      <c r="H11" s="520"/>
      <c r="I11" s="530"/>
      <c r="J11" s="530"/>
      <c r="K11" s="530"/>
      <c r="L11" s="530"/>
    </row>
    <row r="12" spans="1:12">
      <c r="A12" s="520">
        <v>6</v>
      </c>
      <c r="B12" s="535" t="s">
        <v>493</v>
      </c>
      <c r="C12" s="535"/>
      <c r="D12" s="520"/>
      <c r="E12" s="520"/>
      <c r="F12" s="530"/>
      <c r="G12" s="530"/>
      <c r="H12" s="520"/>
      <c r="I12" s="530"/>
      <c r="J12" s="530"/>
      <c r="K12" s="530"/>
      <c r="L12" s="530"/>
    </row>
    <row r="13" spans="1:12">
      <c r="A13" s="520">
        <v>7</v>
      </c>
      <c r="B13" s="535" t="s">
        <v>494</v>
      </c>
      <c r="C13" s="535"/>
      <c r="D13" s="520"/>
      <c r="E13" s="520"/>
      <c r="F13" s="530"/>
      <c r="G13" s="530"/>
      <c r="H13" s="520"/>
      <c r="I13" s="530"/>
      <c r="J13" s="530"/>
      <c r="K13" s="530"/>
      <c r="L13" s="530"/>
    </row>
    <row r="14" spans="1:12">
      <c r="A14" s="520">
        <v>8</v>
      </c>
      <c r="B14" s="535" t="s">
        <v>495</v>
      </c>
      <c r="C14" s="535"/>
      <c r="D14" s="520"/>
      <c r="E14" s="520"/>
      <c r="F14" s="530"/>
      <c r="G14" s="530"/>
      <c r="H14" s="520"/>
      <c r="I14" s="530"/>
      <c r="J14" s="530"/>
      <c r="K14" s="530"/>
      <c r="L14" s="530"/>
    </row>
    <row r="15" spans="1:12">
      <c r="A15" s="520">
        <v>9</v>
      </c>
      <c r="B15" s="535" t="s">
        <v>496</v>
      </c>
      <c r="C15" s="535"/>
      <c r="D15" s="520"/>
      <c r="E15" s="520"/>
      <c r="F15" s="530"/>
      <c r="G15" s="530"/>
      <c r="H15" s="520"/>
      <c r="I15" s="530"/>
      <c r="J15" s="530"/>
      <c r="K15" s="530"/>
      <c r="L15" s="530"/>
    </row>
    <row r="16" spans="1:12">
      <c r="A16" s="520">
        <v>10</v>
      </c>
      <c r="B16" s="535" t="s">
        <v>497</v>
      </c>
      <c r="C16" s="535"/>
      <c r="D16" s="520"/>
      <c r="E16" s="520"/>
      <c r="F16" s="530"/>
      <c r="G16" s="530"/>
      <c r="H16" s="520"/>
      <c r="I16" s="530"/>
      <c r="J16" s="530"/>
      <c r="K16" s="530"/>
      <c r="L16" s="530"/>
    </row>
    <row r="17" spans="1:12">
      <c r="A17" s="520">
        <v>11</v>
      </c>
      <c r="B17" s="535" t="s">
        <v>498</v>
      </c>
      <c r="C17" s="535"/>
      <c r="D17" s="520"/>
      <c r="E17" s="520"/>
      <c r="F17" s="530"/>
      <c r="G17" s="530"/>
      <c r="H17" s="520"/>
      <c r="I17" s="530"/>
      <c r="J17" s="530"/>
      <c r="K17" s="530"/>
      <c r="L17" s="530"/>
    </row>
    <row r="18" spans="1:12">
      <c r="A18" s="520">
        <v>12</v>
      </c>
      <c r="B18" s="535" t="s">
        <v>499</v>
      </c>
      <c r="C18" s="535"/>
      <c r="D18" s="520"/>
      <c r="E18" s="520"/>
      <c r="F18" s="530"/>
      <c r="G18" s="530"/>
      <c r="H18" s="520"/>
      <c r="I18" s="530"/>
      <c r="J18" s="530"/>
      <c r="K18" s="530"/>
      <c r="L18" s="530"/>
    </row>
    <row r="19" spans="1:12">
      <c r="A19" s="520">
        <v>13</v>
      </c>
      <c r="B19" s="535" t="s">
        <v>500</v>
      </c>
      <c r="C19" s="535"/>
      <c r="D19" s="520"/>
      <c r="E19" s="520"/>
      <c r="F19" s="530"/>
      <c r="G19" s="530"/>
      <c r="H19" s="520"/>
      <c r="I19" s="530"/>
      <c r="J19" s="530"/>
      <c r="K19" s="530"/>
      <c r="L19" s="530"/>
    </row>
    <row r="20" spans="1:12">
      <c r="A20" s="520">
        <v>14</v>
      </c>
      <c r="B20" s="535" t="s">
        <v>501</v>
      </c>
      <c r="C20" s="535"/>
      <c r="D20" s="520"/>
      <c r="E20" s="520"/>
      <c r="F20" s="530"/>
      <c r="G20" s="530"/>
      <c r="H20" s="520"/>
      <c r="I20" s="530"/>
      <c r="J20" s="530"/>
      <c r="K20" s="530"/>
      <c r="L20" s="530"/>
    </row>
    <row r="21" spans="1:12">
      <c r="A21" s="520">
        <v>15</v>
      </c>
      <c r="B21" s="535" t="s">
        <v>502</v>
      </c>
      <c r="C21" s="535"/>
      <c r="D21" s="520"/>
      <c r="E21" s="520"/>
      <c r="F21" s="530"/>
      <c r="G21" s="530"/>
      <c r="H21" s="520"/>
      <c r="I21" s="530"/>
      <c r="J21" s="530"/>
      <c r="K21" s="530"/>
      <c r="L21" s="530"/>
    </row>
    <row r="22" spans="1:12">
      <c r="A22" s="520">
        <v>16</v>
      </c>
      <c r="B22" s="535" t="s">
        <v>503</v>
      </c>
      <c r="C22" s="535"/>
      <c r="D22" s="520"/>
      <c r="E22" s="520"/>
      <c r="F22" s="530"/>
      <c r="G22" s="530"/>
      <c r="H22" s="520"/>
      <c r="I22" s="530"/>
      <c r="J22" s="530"/>
      <c r="K22" s="530"/>
      <c r="L22" s="530"/>
    </row>
    <row r="23" spans="1:12">
      <c r="A23" s="520">
        <v>17</v>
      </c>
      <c r="B23" s="535" t="s">
        <v>504</v>
      </c>
      <c r="C23" s="535"/>
      <c r="D23" s="520"/>
      <c r="E23" s="520"/>
      <c r="F23" s="530"/>
      <c r="G23" s="530"/>
      <c r="H23" s="520"/>
      <c r="I23" s="530"/>
      <c r="J23" s="530"/>
      <c r="K23" s="530"/>
      <c r="L23" s="530"/>
    </row>
    <row r="24" spans="1:12">
      <c r="A24" s="520">
        <v>18</v>
      </c>
      <c r="B24" s="535" t="s">
        <v>505</v>
      </c>
      <c r="C24" s="535"/>
      <c r="D24" s="520"/>
      <c r="E24" s="520"/>
      <c r="F24" s="530"/>
      <c r="G24" s="530"/>
      <c r="H24" s="520"/>
      <c r="I24" s="530"/>
      <c r="J24" s="530"/>
      <c r="K24" s="530"/>
      <c r="L24" s="530"/>
    </row>
    <row r="25" spans="1:12">
      <c r="A25" s="520">
        <v>19</v>
      </c>
      <c r="B25" s="535" t="s">
        <v>506</v>
      </c>
      <c r="C25" s="535"/>
      <c r="D25" s="520"/>
      <c r="E25" s="520"/>
      <c r="F25" s="530"/>
      <c r="G25" s="530"/>
      <c r="H25" s="520"/>
      <c r="I25" s="530"/>
      <c r="J25" s="530"/>
      <c r="K25" s="530"/>
      <c r="L25" s="530"/>
    </row>
    <row r="26" spans="1:12">
      <c r="A26" s="520">
        <v>20</v>
      </c>
      <c r="B26" s="535" t="s">
        <v>507</v>
      </c>
      <c r="C26" s="535"/>
      <c r="D26" s="520"/>
      <c r="E26" s="520"/>
      <c r="F26" s="530"/>
      <c r="G26" s="530"/>
      <c r="H26" s="520"/>
      <c r="I26" s="530"/>
      <c r="J26" s="530"/>
      <c r="K26" s="530"/>
      <c r="L26" s="530"/>
    </row>
    <row r="27" spans="1:12">
      <c r="A27" s="520">
        <v>21</v>
      </c>
      <c r="B27" s="535" t="s">
        <v>508</v>
      </c>
      <c r="C27" s="535"/>
      <c r="D27" s="520"/>
      <c r="E27" s="520"/>
      <c r="F27" s="530"/>
      <c r="G27" s="530"/>
      <c r="H27" s="520"/>
      <c r="I27" s="530"/>
      <c r="J27" s="530"/>
      <c r="K27" s="530"/>
      <c r="L27" s="530"/>
    </row>
    <row r="28" spans="1:12">
      <c r="A28" s="520">
        <v>22</v>
      </c>
      <c r="B28" s="535" t="s">
        <v>509</v>
      </c>
      <c r="C28" s="535"/>
      <c r="D28" s="520"/>
      <c r="E28" s="520"/>
      <c r="F28" s="530"/>
      <c r="G28" s="530"/>
      <c r="H28" s="520"/>
      <c r="I28" s="530"/>
      <c r="J28" s="530"/>
      <c r="K28" s="530"/>
      <c r="L28" s="530"/>
    </row>
    <row r="29" spans="1:12">
      <c r="A29" s="520">
        <v>23</v>
      </c>
      <c r="B29" s="535" t="s">
        <v>510</v>
      </c>
      <c r="C29" s="535"/>
      <c r="D29" s="520"/>
      <c r="E29" s="520"/>
      <c r="F29" s="530"/>
      <c r="G29" s="530"/>
      <c r="H29" s="520"/>
      <c r="I29" s="530"/>
      <c r="J29" s="530"/>
      <c r="K29" s="530"/>
      <c r="L29" s="530"/>
    </row>
    <row r="30" spans="1:12">
      <c r="A30" s="520">
        <v>24</v>
      </c>
      <c r="B30" s="535" t="s">
        <v>511</v>
      </c>
      <c r="C30" s="535"/>
      <c r="D30" s="520"/>
      <c r="E30" s="520"/>
      <c r="F30" s="530"/>
      <c r="G30" s="530"/>
      <c r="H30" s="520"/>
      <c r="I30" s="530"/>
      <c r="J30" s="530"/>
      <c r="K30" s="530"/>
      <c r="L30" s="530"/>
    </row>
    <row r="31" spans="1:12">
      <c r="A31" s="520">
        <v>25</v>
      </c>
      <c r="B31" s="535" t="s">
        <v>512</v>
      </c>
      <c r="C31" s="535"/>
      <c r="D31" s="520"/>
      <c r="E31" s="520"/>
      <c r="F31" s="530"/>
      <c r="G31" s="530"/>
      <c r="H31" s="520"/>
      <c r="I31" s="530"/>
      <c r="J31" s="530"/>
      <c r="K31" s="530"/>
      <c r="L31" s="530"/>
    </row>
    <row r="32" spans="1:12">
      <c r="A32" s="520">
        <v>26</v>
      </c>
      <c r="B32" s="535" t="s">
        <v>568</v>
      </c>
      <c r="C32" s="535"/>
      <c r="D32" s="520"/>
      <c r="E32" s="520"/>
      <c r="F32" s="530"/>
      <c r="G32" s="530"/>
      <c r="H32" s="520"/>
      <c r="I32" s="530"/>
      <c r="J32" s="530"/>
      <c r="K32" s="530"/>
      <c r="L32" s="530"/>
    </row>
    <row r="33" spans="1:12">
      <c r="A33" s="520">
        <v>27</v>
      </c>
      <c r="B33" s="603" t="s">
        <v>67</v>
      </c>
      <c r="C33" s="603"/>
      <c r="D33" s="520"/>
      <c r="E33" s="520"/>
      <c r="F33" s="530"/>
      <c r="G33" s="530"/>
      <c r="H33" s="521"/>
      <c r="I33" s="530"/>
      <c r="J33" s="530"/>
      <c r="K33" s="530"/>
      <c r="L33" s="530"/>
    </row>
    <row r="34" spans="1:12">
      <c r="A34" s="550"/>
      <c r="B34" s="550"/>
      <c r="C34" s="550"/>
      <c r="D34" s="550"/>
      <c r="E34" s="550"/>
      <c r="H34" s="550"/>
    </row>
    <row r="35" spans="1:12">
      <c r="A35" s="550"/>
      <c r="B35" s="602"/>
      <c r="C35" s="602"/>
      <c r="D35" s="550"/>
      <c r="E35" s="550"/>
      <c r="H35" s="550"/>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B2" sqref="B2"/>
    </sheetView>
  </sheetViews>
  <sheetFormatPr defaultColWidth="8.77734375" defaultRowHeight="12"/>
  <cols>
    <col min="1" max="1" width="11.77734375" style="398" bestFit="1" customWidth="1"/>
    <col min="2" max="2" width="165.109375" style="398" customWidth="1"/>
    <col min="3" max="11" width="28.21875" style="398" customWidth="1"/>
    <col min="12" max="16384" width="8.77734375" style="398"/>
  </cols>
  <sheetData>
    <row r="1" spans="1:11" s="388" customFormat="1" ht="13.8">
      <c r="A1" s="387" t="s">
        <v>98</v>
      </c>
      <c r="B1" s="297">
        <f>Info!C2</f>
        <v>0</v>
      </c>
      <c r="C1" s="531"/>
      <c r="D1" s="531"/>
      <c r="E1" s="531"/>
      <c r="F1" s="531"/>
      <c r="G1" s="531"/>
      <c r="H1" s="531"/>
      <c r="I1" s="531"/>
      <c r="J1" s="531"/>
      <c r="K1" s="531"/>
    </row>
    <row r="2" spans="1:11" s="388" customFormat="1">
      <c r="A2" s="389" t="s">
        <v>99</v>
      </c>
      <c r="B2" s="391">
        <f>'1. key ratios'!B2</f>
        <v>45747</v>
      </c>
      <c r="C2" s="531"/>
      <c r="D2" s="531"/>
      <c r="E2" s="531"/>
      <c r="F2" s="531"/>
      <c r="G2" s="531"/>
      <c r="H2" s="531"/>
      <c r="I2" s="531"/>
      <c r="J2" s="531"/>
      <c r="K2" s="531"/>
    </row>
    <row r="3" spans="1:11" s="388" customFormat="1">
      <c r="A3" s="390" t="s">
        <v>569</v>
      </c>
      <c r="B3" s="531"/>
      <c r="C3" s="531"/>
      <c r="D3" s="531"/>
      <c r="E3" s="531"/>
      <c r="F3" s="531"/>
      <c r="G3" s="531"/>
      <c r="H3" s="531"/>
      <c r="I3" s="531"/>
      <c r="J3" s="531"/>
      <c r="K3" s="531"/>
    </row>
    <row r="4" spans="1:11">
      <c r="A4" s="610"/>
      <c r="B4" s="610"/>
      <c r="C4" s="609" t="s">
        <v>473</v>
      </c>
      <c r="D4" s="609" t="s">
        <v>474</v>
      </c>
      <c r="E4" s="609" t="s">
        <v>475</v>
      </c>
      <c r="F4" s="609" t="s">
        <v>476</v>
      </c>
      <c r="G4" s="609" t="s">
        <v>477</v>
      </c>
      <c r="H4" s="609" t="s">
        <v>478</v>
      </c>
      <c r="I4" s="609" t="s">
        <v>479</v>
      </c>
      <c r="J4" s="609" t="s">
        <v>480</v>
      </c>
      <c r="K4" s="609" t="s">
        <v>481</v>
      </c>
    </row>
    <row r="5" spans="1:11" ht="103.95" customHeight="1">
      <c r="A5" s="890" t="s">
        <v>876</v>
      </c>
      <c r="B5" s="891"/>
      <c r="C5" s="608" t="s">
        <v>570</v>
      </c>
      <c r="D5" s="608" t="s">
        <v>563</v>
      </c>
      <c r="E5" s="608" t="s">
        <v>564</v>
      </c>
      <c r="F5" s="608" t="s">
        <v>875</v>
      </c>
      <c r="G5" s="608" t="s">
        <v>571</v>
      </c>
      <c r="H5" s="608" t="s">
        <v>572</v>
      </c>
      <c r="I5" s="608" t="s">
        <v>573</v>
      </c>
      <c r="J5" s="608" t="s">
        <v>574</v>
      </c>
      <c r="K5" s="608" t="s">
        <v>575</v>
      </c>
    </row>
    <row r="6" spans="1:11">
      <c r="A6" s="520">
        <v>1</v>
      </c>
      <c r="B6" s="520" t="s">
        <v>576</v>
      </c>
      <c r="C6" s="520"/>
      <c r="D6" s="520"/>
      <c r="E6" s="520"/>
      <c r="F6" s="520"/>
      <c r="G6" s="520"/>
      <c r="H6" s="520"/>
      <c r="I6" s="520"/>
      <c r="J6" s="520"/>
      <c r="K6" s="520"/>
    </row>
    <row r="7" spans="1:11">
      <c r="A7" s="520">
        <v>2</v>
      </c>
      <c r="B7" s="521" t="s">
        <v>577</v>
      </c>
      <c r="C7" s="520"/>
      <c r="D7" s="520"/>
      <c r="E7" s="520"/>
      <c r="F7" s="520"/>
      <c r="G7" s="520"/>
      <c r="H7" s="520"/>
      <c r="I7" s="520"/>
      <c r="J7" s="520"/>
      <c r="K7" s="520"/>
    </row>
    <row r="8" spans="1:11">
      <c r="A8" s="520">
        <v>3</v>
      </c>
      <c r="B8" s="521" t="s">
        <v>541</v>
      </c>
      <c r="C8" s="520"/>
      <c r="D8" s="520"/>
      <c r="E8" s="520"/>
      <c r="F8" s="520"/>
      <c r="G8" s="520"/>
      <c r="H8" s="520"/>
      <c r="I8" s="520"/>
      <c r="J8" s="520"/>
      <c r="K8" s="520"/>
    </row>
    <row r="9" spans="1:11">
      <c r="A9" s="520">
        <v>4</v>
      </c>
      <c r="B9" s="552" t="s">
        <v>874</v>
      </c>
      <c r="C9" s="607"/>
      <c r="D9" s="607"/>
      <c r="E9" s="607"/>
      <c r="F9" s="607"/>
      <c r="G9" s="607"/>
      <c r="H9" s="607"/>
      <c r="I9" s="607"/>
      <c r="J9" s="607"/>
      <c r="K9" s="607"/>
    </row>
    <row r="10" spans="1:11">
      <c r="A10" s="520">
        <v>5</v>
      </c>
      <c r="B10" s="541" t="s">
        <v>873</v>
      </c>
      <c r="C10" s="607"/>
      <c r="D10" s="607"/>
      <c r="E10" s="607"/>
      <c r="F10" s="607"/>
      <c r="G10" s="607"/>
      <c r="H10" s="607"/>
      <c r="I10" s="607"/>
      <c r="J10" s="607"/>
      <c r="K10" s="607"/>
    </row>
    <row r="11" spans="1:11">
      <c r="A11" s="520">
        <v>6</v>
      </c>
      <c r="B11" s="541" t="s">
        <v>872</v>
      </c>
      <c r="C11" s="607"/>
      <c r="D11" s="607"/>
      <c r="E11" s="607"/>
      <c r="F11" s="607"/>
      <c r="G11" s="607"/>
      <c r="H11" s="607"/>
      <c r="I11" s="607"/>
      <c r="J11" s="607"/>
      <c r="K11" s="607"/>
    </row>
    <row r="13" spans="1:11" ht="13.8">
      <c r="B13" s="606"/>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topLeftCell="K1" zoomScale="80" zoomScaleNormal="80" workbookViewId="0">
      <selection activeCell="Q37" sqref="Q37"/>
    </sheetView>
  </sheetViews>
  <sheetFormatPr defaultColWidth="8.77734375" defaultRowHeight="14.4"/>
  <cols>
    <col min="1" max="1" width="10" style="611" bestFit="1" customWidth="1"/>
    <col min="2" max="2" width="71.77734375" style="611" customWidth="1"/>
    <col min="3" max="3" width="10.6640625" style="611" bestFit="1" customWidth="1"/>
    <col min="4" max="5" width="15.21875" style="611" bestFit="1" customWidth="1"/>
    <col min="6" max="6" width="20" style="611" bestFit="1" customWidth="1"/>
    <col min="7" max="7" width="37.6640625" style="611" bestFit="1" customWidth="1"/>
    <col min="8" max="8" width="10.6640625" style="611" bestFit="1" customWidth="1"/>
    <col min="9" max="10" width="15.21875" style="611" bestFit="1" customWidth="1"/>
    <col min="11" max="11" width="20" style="611" bestFit="1" customWidth="1"/>
    <col min="12" max="12" width="37.6640625" style="611" bestFit="1" customWidth="1"/>
    <col min="13" max="13" width="10.6640625" style="611" bestFit="1" customWidth="1"/>
    <col min="14" max="15" width="15.21875" style="611" bestFit="1" customWidth="1"/>
    <col min="16" max="16" width="20" style="611" bestFit="1" customWidth="1"/>
    <col min="17" max="17" width="37.6640625" style="611" bestFit="1" customWidth="1"/>
    <col min="18" max="18" width="18" style="611" bestFit="1" customWidth="1"/>
    <col min="19" max="19" width="48" style="611" bestFit="1" customWidth="1"/>
    <col min="20" max="20" width="45.77734375" style="611" bestFit="1" customWidth="1"/>
    <col min="21" max="21" width="48" style="611" bestFit="1" customWidth="1"/>
    <col min="22" max="22" width="44.33203125" style="611" bestFit="1" customWidth="1"/>
    <col min="23" max="16384" width="8.77734375" style="611"/>
  </cols>
  <sheetData>
    <row r="1" spans="1:22">
      <c r="A1" s="387" t="s">
        <v>98</v>
      </c>
      <c r="B1" s="297">
        <f>Info!C2</f>
        <v>0</v>
      </c>
    </row>
    <row r="2" spans="1:22">
      <c r="A2" s="389" t="s">
        <v>99</v>
      </c>
      <c r="B2" s="391">
        <f>'1. key ratios'!B2</f>
        <v>45747</v>
      </c>
    </row>
    <row r="3" spans="1:22">
      <c r="A3" s="390" t="s">
        <v>659</v>
      </c>
      <c r="B3" s="531"/>
    </row>
    <row r="4" spans="1:22">
      <c r="A4" s="390"/>
      <c r="B4" s="531"/>
    </row>
    <row r="5" spans="1:22" ht="24" customHeight="1">
      <c r="A5" s="892" t="s">
        <v>686</v>
      </c>
      <c r="B5" s="892"/>
      <c r="C5" s="894" t="s">
        <v>878</v>
      </c>
      <c r="D5" s="894"/>
      <c r="E5" s="894"/>
      <c r="F5" s="894"/>
      <c r="G5" s="894"/>
      <c r="H5" s="894" t="s">
        <v>567</v>
      </c>
      <c r="I5" s="894"/>
      <c r="J5" s="894"/>
      <c r="K5" s="894"/>
      <c r="L5" s="894"/>
      <c r="M5" s="894" t="s">
        <v>877</v>
      </c>
      <c r="N5" s="894"/>
      <c r="O5" s="894"/>
      <c r="P5" s="894"/>
      <c r="Q5" s="894"/>
      <c r="R5" s="893" t="s">
        <v>685</v>
      </c>
      <c r="S5" s="893" t="s">
        <v>689</v>
      </c>
      <c r="T5" s="893" t="s">
        <v>688</v>
      </c>
      <c r="U5" s="893" t="s">
        <v>917</v>
      </c>
      <c r="V5" s="893" t="s">
        <v>918</v>
      </c>
    </row>
    <row r="6" spans="1:22" ht="36" customHeight="1">
      <c r="A6" s="892"/>
      <c r="B6" s="892"/>
      <c r="C6" s="622"/>
      <c r="D6" s="529" t="s">
        <v>862</v>
      </c>
      <c r="E6" s="529" t="s">
        <v>861</v>
      </c>
      <c r="F6" s="529" t="s">
        <v>860</v>
      </c>
      <c r="G6" s="529" t="s">
        <v>859</v>
      </c>
      <c r="H6" s="622"/>
      <c r="I6" s="529" t="s">
        <v>862</v>
      </c>
      <c r="J6" s="529" t="s">
        <v>861</v>
      </c>
      <c r="K6" s="529" t="s">
        <v>860</v>
      </c>
      <c r="L6" s="529" t="s">
        <v>859</v>
      </c>
      <c r="M6" s="622"/>
      <c r="N6" s="529" t="s">
        <v>862</v>
      </c>
      <c r="O6" s="529" t="s">
        <v>861</v>
      </c>
      <c r="P6" s="529" t="s">
        <v>860</v>
      </c>
      <c r="Q6" s="529" t="s">
        <v>859</v>
      </c>
      <c r="R6" s="893"/>
      <c r="S6" s="893"/>
      <c r="T6" s="893"/>
      <c r="U6" s="893"/>
      <c r="V6" s="893"/>
    </row>
    <row r="7" spans="1:22">
      <c r="A7" s="620">
        <v>1</v>
      </c>
      <c r="B7" s="621" t="s">
        <v>660</v>
      </c>
      <c r="C7" s="607"/>
      <c r="D7" s="607"/>
      <c r="E7" s="607"/>
      <c r="F7" s="607"/>
      <c r="G7" s="607"/>
      <c r="H7" s="607"/>
      <c r="I7" s="607"/>
      <c r="J7" s="607"/>
      <c r="K7" s="607"/>
      <c r="L7" s="607"/>
      <c r="M7" s="607"/>
      <c r="N7" s="607"/>
      <c r="O7" s="607"/>
      <c r="P7" s="607"/>
      <c r="Q7" s="607"/>
      <c r="R7" s="607"/>
      <c r="S7" s="607"/>
      <c r="T7" s="607"/>
      <c r="U7" s="607"/>
      <c r="V7" s="607"/>
    </row>
    <row r="8" spans="1:22">
      <c r="A8" s="620">
        <v>2</v>
      </c>
      <c r="B8" s="619" t="s">
        <v>661</v>
      </c>
      <c r="C8" s="607"/>
      <c r="D8" s="607"/>
      <c r="E8" s="607"/>
      <c r="F8" s="607"/>
      <c r="G8" s="607"/>
      <c r="H8" s="607"/>
      <c r="I8" s="607"/>
      <c r="J8" s="607"/>
      <c r="K8" s="607"/>
      <c r="L8" s="607"/>
      <c r="M8" s="607"/>
      <c r="N8" s="607"/>
      <c r="O8" s="607"/>
      <c r="P8" s="607"/>
      <c r="Q8" s="607"/>
      <c r="R8" s="607"/>
      <c r="S8" s="607"/>
      <c r="T8" s="607"/>
      <c r="U8" s="607"/>
      <c r="V8" s="607"/>
    </row>
    <row r="9" spans="1:22">
      <c r="A9" s="620">
        <v>3</v>
      </c>
      <c r="B9" s="619" t="s">
        <v>662</v>
      </c>
      <c r="C9" s="607"/>
      <c r="D9" s="607"/>
      <c r="E9" s="607"/>
      <c r="F9" s="607"/>
      <c r="G9" s="607"/>
      <c r="H9" s="607"/>
      <c r="I9" s="607"/>
      <c r="J9" s="607"/>
      <c r="K9" s="607"/>
      <c r="L9" s="607"/>
      <c r="M9" s="607"/>
      <c r="N9" s="607"/>
      <c r="O9" s="607"/>
      <c r="P9" s="607"/>
      <c r="Q9" s="607"/>
      <c r="R9" s="607"/>
      <c r="S9" s="607"/>
      <c r="T9" s="607"/>
      <c r="U9" s="607"/>
      <c r="V9" s="607"/>
    </row>
    <row r="10" spans="1:22">
      <c r="A10" s="620">
        <v>4</v>
      </c>
      <c r="B10" s="619" t="s">
        <v>663</v>
      </c>
      <c r="C10" s="607"/>
      <c r="D10" s="607"/>
      <c r="E10" s="607"/>
      <c r="F10" s="607"/>
      <c r="G10" s="607"/>
      <c r="H10" s="607"/>
      <c r="I10" s="607"/>
      <c r="J10" s="607"/>
      <c r="K10" s="607"/>
      <c r="L10" s="607"/>
      <c r="M10" s="607"/>
      <c r="N10" s="607"/>
      <c r="O10" s="607"/>
      <c r="P10" s="607"/>
      <c r="Q10" s="607"/>
      <c r="R10" s="607"/>
      <c r="S10" s="607"/>
      <c r="T10" s="607"/>
      <c r="U10" s="607"/>
      <c r="V10" s="607"/>
    </row>
    <row r="11" spans="1:22">
      <c r="A11" s="620">
        <v>5</v>
      </c>
      <c r="B11" s="619" t="s">
        <v>664</v>
      </c>
      <c r="C11" s="607"/>
      <c r="D11" s="607"/>
      <c r="E11" s="607"/>
      <c r="F11" s="607"/>
      <c r="G11" s="607"/>
      <c r="H11" s="607"/>
      <c r="I11" s="607"/>
      <c r="J11" s="607"/>
      <c r="K11" s="607"/>
      <c r="L11" s="607"/>
      <c r="M11" s="607"/>
      <c r="N11" s="607"/>
      <c r="O11" s="607"/>
      <c r="P11" s="607"/>
      <c r="Q11" s="607"/>
      <c r="R11" s="607"/>
      <c r="S11" s="607"/>
      <c r="T11" s="607"/>
      <c r="U11" s="607"/>
      <c r="V11" s="607"/>
    </row>
    <row r="12" spans="1:22">
      <c r="A12" s="620">
        <v>6</v>
      </c>
      <c r="B12" s="619" t="s">
        <v>665</v>
      </c>
      <c r="C12" s="607"/>
      <c r="D12" s="607"/>
      <c r="E12" s="607"/>
      <c r="F12" s="607"/>
      <c r="G12" s="607"/>
      <c r="H12" s="607"/>
      <c r="I12" s="607"/>
      <c r="J12" s="607"/>
      <c r="K12" s="607"/>
      <c r="L12" s="607"/>
      <c r="M12" s="607"/>
      <c r="N12" s="607"/>
      <c r="O12" s="607"/>
      <c r="P12" s="607"/>
      <c r="Q12" s="607"/>
      <c r="R12" s="607"/>
      <c r="S12" s="607"/>
      <c r="T12" s="607"/>
      <c r="U12" s="607"/>
      <c r="V12" s="607"/>
    </row>
    <row r="13" spans="1:22">
      <c r="A13" s="620">
        <v>7</v>
      </c>
      <c r="B13" s="619" t="s">
        <v>666</v>
      </c>
      <c r="C13" s="607"/>
      <c r="D13" s="607"/>
      <c r="E13" s="607"/>
      <c r="F13" s="607"/>
      <c r="G13" s="607"/>
      <c r="H13" s="607"/>
      <c r="I13" s="607"/>
      <c r="J13" s="607"/>
      <c r="K13" s="607"/>
      <c r="L13" s="607"/>
      <c r="M13" s="607"/>
      <c r="N13" s="607"/>
      <c r="O13" s="607"/>
      <c r="P13" s="607"/>
      <c r="Q13" s="607"/>
      <c r="R13" s="607"/>
      <c r="S13" s="607"/>
      <c r="T13" s="607"/>
      <c r="U13" s="607"/>
      <c r="V13" s="607"/>
    </row>
    <row r="14" spans="1:22">
      <c r="A14" s="613">
        <v>7.1</v>
      </c>
      <c r="B14" s="612" t="s">
        <v>667</v>
      </c>
      <c r="C14" s="607"/>
      <c r="D14" s="607"/>
      <c r="E14" s="607"/>
      <c r="F14" s="607"/>
      <c r="G14" s="607"/>
      <c r="H14" s="607"/>
      <c r="I14" s="607"/>
      <c r="J14" s="607"/>
      <c r="K14" s="607"/>
      <c r="L14" s="607"/>
      <c r="M14" s="607"/>
      <c r="N14" s="607"/>
      <c r="O14" s="607"/>
      <c r="P14" s="607"/>
      <c r="Q14" s="607"/>
      <c r="R14" s="607"/>
      <c r="S14" s="607"/>
      <c r="T14" s="607"/>
      <c r="U14" s="607"/>
      <c r="V14" s="607"/>
    </row>
    <row r="15" spans="1:22" ht="24">
      <c r="A15" s="613">
        <v>7.2</v>
      </c>
      <c r="B15" s="612" t="s">
        <v>668</v>
      </c>
      <c r="C15" s="607"/>
      <c r="D15" s="607"/>
      <c r="E15" s="607"/>
      <c r="F15" s="607"/>
      <c r="G15" s="607"/>
      <c r="H15" s="607"/>
      <c r="I15" s="607"/>
      <c r="J15" s="607"/>
      <c r="K15" s="607"/>
      <c r="L15" s="607"/>
      <c r="M15" s="607"/>
      <c r="N15" s="607"/>
      <c r="O15" s="607"/>
      <c r="P15" s="607"/>
      <c r="Q15" s="607"/>
      <c r="R15" s="607"/>
      <c r="S15" s="607"/>
      <c r="T15" s="607"/>
      <c r="U15" s="607"/>
      <c r="V15" s="607"/>
    </row>
    <row r="16" spans="1:22">
      <c r="A16" s="613">
        <v>7.3</v>
      </c>
      <c r="B16" s="612" t="s">
        <v>669</v>
      </c>
      <c r="C16" s="607"/>
      <c r="D16" s="607"/>
      <c r="E16" s="607"/>
      <c r="F16" s="607"/>
      <c r="G16" s="607"/>
      <c r="H16" s="607"/>
      <c r="I16" s="607"/>
      <c r="J16" s="607"/>
      <c r="K16" s="607"/>
      <c r="L16" s="607"/>
      <c r="M16" s="607"/>
      <c r="N16" s="607"/>
      <c r="O16" s="607"/>
      <c r="P16" s="607"/>
      <c r="Q16" s="607"/>
      <c r="R16" s="607"/>
      <c r="S16" s="607"/>
      <c r="T16" s="607"/>
      <c r="U16" s="607"/>
      <c r="V16" s="607"/>
    </row>
    <row r="17" spans="1:22">
      <c r="A17" s="620">
        <v>8</v>
      </c>
      <c r="B17" s="619" t="s">
        <v>670</v>
      </c>
      <c r="C17" s="607"/>
      <c r="D17" s="607"/>
      <c r="E17" s="607"/>
      <c r="F17" s="607"/>
      <c r="G17" s="607"/>
      <c r="H17" s="607"/>
      <c r="I17" s="607"/>
      <c r="J17" s="607"/>
      <c r="K17" s="607"/>
      <c r="L17" s="607"/>
      <c r="M17" s="607"/>
      <c r="N17" s="607"/>
      <c r="O17" s="607"/>
      <c r="P17" s="607"/>
      <c r="Q17" s="607"/>
      <c r="R17" s="607"/>
      <c r="S17" s="607"/>
      <c r="T17" s="607"/>
      <c r="U17" s="607"/>
      <c r="V17" s="607"/>
    </row>
    <row r="18" spans="1:22">
      <c r="A18" s="618">
        <v>9</v>
      </c>
      <c r="B18" s="617" t="s">
        <v>671</v>
      </c>
      <c r="C18" s="616"/>
      <c r="D18" s="616"/>
      <c r="E18" s="616"/>
      <c r="F18" s="616"/>
      <c r="G18" s="616"/>
      <c r="H18" s="616"/>
      <c r="I18" s="616"/>
      <c r="J18" s="616"/>
      <c r="K18" s="616"/>
      <c r="L18" s="616"/>
      <c r="M18" s="616"/>
      <c r="N18" s="616"/>
      <c r="O18" s="616"/>
      <c r="P18" s="616"/>
      <c r="Q18" s="616"/>
      <c r="R18" s="616"/>
      <c r="S18" s="616"/>
      <c r="T18" s="616"/>
      <c r="U18" s="616"/>
      <c r="V18" s="616"/>
    </row>
    <row r="19" spans="1:22">
      <c r="A19" s="615">
        <v>10</v>
      </c>
      <c r="B19" s="614" t="s">
        <v>687</v>
      </c>
      <c r="C19" s="607"/>
      <c r="D19" s="607"/>
      <c r="E19" s="607"/>
      <c r="F19" s="607"/>
      <c r="G19" s="607"/>
      <c r="H19" s="607"/>
      <c r="I19" s="607"/>
      <c r="J19" s="607"/>
      <c r="K19" s="607"/>
      <c r="L19" s="607"/>
      <c r="M19" s="607"/>
      <c r="N19" s="607"/>
      <c r="O19" s="607"/>
      <c r="P19" s="607"/>
      <c r="Q19" s="607"/>
      <c r="R19" s="607"/>
      <c r="S19" s="607"/>
      <c r="T19" s="607"/>
      <c r="U19" s="607"/>
      <c r="V19" s="607"/>
    </row>
    <row r="20" spans="1:22" ht="24">
      <c r="A20" s="613">
        <v>10.1</v>
      </c>
      <c r="B20" s="612" t="s">
        <v>690</v>
      </c>
      <c r="C20" s="607"/>
      <c r="D20" s="607"/>
      <c r="E20" s="607"/>
      <c r="F20" s="607"/>
      <c r="G20" s="607"/>
      <c r="H20" s="607"/>
      <c r="I20" s="607"/>
      <c r="J20" s="607"/>
      <c r="K20" s="607"/>
      <c r="L20" s="607"/>
      <c r="M20" s="607"/>
      <c r="N20" s="607"/>
      <c r="O20" s="607"/>
      <c r="P20" s="607"/>
      <c r="Q20" s="607"/>
      <c r="R20" s="607"/>
      <c r="S20" s="607"/>
      <c r="T20" s="607"/>
      <c r="U20" s="607"/>
      <c r="V20" s="607"/>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topLeftCell="B60" zoomScale="110" zoomScaleNormal="110" workbookViewId="0">
      <selection activeCell="B62" sqref="B62:C62"/>
    </sheetView>
  </sheetViews>
  <sheetFormatPr defaultColWidth="43.5546875" defaultRowHeight="12"/>
  <cols>
    <col min="1" max="1" width="8" style="143" customWidth="1"/>
    <col min="2" max="2" width="66.21875" style="144" customWidth="1"/>
    <col min="3" max="3" width="131.44140625" style="145" customWidth="1"/>
    <col min="4" max="5" width="10.21875" style="136" customWidth="1"/>
    <col min="6" max="6" width="67.6640625" style="136" customWidth="1"/>
    <col min="7" max="16384" width="43.5546875" style="136"/>
  </cols>
  <sheetData>
    <row r="1" spans="1:3" ht="13.2" thickTop="1" thickBot="1">
      <c r="A1" s="895" t="s">
        <v>178</v>
      </c>
      <c r="B1" s="896"/>
      <c r="C1" s="897"/>
    </row>
    <row r="2" spans="1:3" ht="26.25" customHeight="1">
      <c r="A2" s="399"/>
      <c r="B2" s="898" t="s">
        <v>179</v>
      </c>
      <c r="C2" s="898"/>
    </row>
    <row r="3" spans="1:3" s="141" customFormat="1" ht="11.25" customHeight="1">
      <c r="A3" s="140"/>
      <c r="B3" s="898" t="s">
        <v>253</v>
      </c>
      <c r="C3" s="898"/>
    </row>
    <row r="4" spans="1:3" ht="12" customHeight="1" thickBot="1">
      <c r="A4" s="899" t="s">
        <v>257</v>
      </c>
      <c r="B4" s="900"/>
      <c r="C4" s="901"/>
    </row>
    <row r="5" spans="1:3" ht="12.6" thickTop="1">
      <c r="A5" s="137"/>
      <c r="B5" s="902" t="s">
        <v>180</v>
      </c>
      <c r="C5" s="903"/>
    </row>
    <row r="6" spans="1:3">
      <c r="A6" s="399"/>
      <c r="B6" s="904" t="s">
        <v>254</v>
      </c>
      <c r="C6" s="905"/>
    </row>
    <row r="7" spans="1:3">
      <c r="A7" s="399"/>
      <c r="B7" s="904" t="s">
        <v>181</v>
      </c>
      <c r="C7" s="905"/>
    </row>
    <row r="8" spans="1:3">
      <c r="A8" s="399"/>
      <c r="B8" s="904" t="s">
        <v>255</v>
      </c>
      <c r="C8" s="905"/>
    </row>
    <row r="9" spans="1:3">
      <c r="A9" s="399"/>
      <c r="B9" s="910" t="s">
        <v>256</v>
      </c>
      <c r="C9" s="911"/>
    </row>
    <row r="10" spans="1:3">
      <c r="A10" s="399"/>
      <c r="B10" s="908" t="s">
        <v>182</v>
      </c>
      <c r="C10" s="909" t="s">
        <v>182</v>
      </c>
    </row>
    <row r="11" spans="1:3">
      <c r="A11" s="399"/>
      <c r="B11" s="908" t="s">
        <v>183</v>
      </c>
      <c r="C11" s="909" t="s">
        <v>183</v>
      </c>
    </row>
    <row r="12" spans="1:3">
      <c r="A12" s="399"/>
      <c r="B12" s="908" t="s">
        <v>184</v>
      </c>
      <c r="C12" s="909" t="s">
        <v>184</v>
      </c>
    </row>
    <row r="13" spans="1:3">
      <c r="A13" s="399"/>
      <c r="B13" s="908" t="s">
        <v>185</v>
      </c>
      <c r="C13" s="909" t="s">
        <v>185</v>
      </c>
    </row>
    <row r="14" spans="1:3">
      <c r="A14" s="399"/>
      <c r="B14" s="908" t="s">
        <v>186</v>
      </c>
      <c r="C14" s="909" t="s">
        <v>186</v>
      </c>
    </row>
    <row r="15" spans="1:3" ht="21.75" customHeight="1">
      <c r="A15" s="399"/>
      <c r="B15" s="908" t="s">
        <v>187</v>
      </c>
      <c r="C15" s="909" t="s">
        <v>187</v>
      </c>
    </row>
    <row r="16" spans="1:3">
      <c r="A16" s="399"/>
      <c r="B16" s="908" t="s">
        <v>188</v>
      </c>
      <c r="C16" s="909" t="s">
        <v>189</v>
      </c>
    </row>
    <row r="17" spans="1:6">
      <c r="A17" s="399"/>
      <c r="B17" s="908" t="s">
        <v>190</v>
      </c>
      <c r="C17" s="909" t="s">
        <v>191</v>
      </c>
    </row>
    <row r="18" spans="1:6">
      <c r="A18" s="399"/>
      <c r="B18" s="908" t="s">
        <v>192</v>
      </c>
      <c r="C18" s="909" t="s">
        <v>193</v>
      </c>
    </row>
    <row r="19" spans="1:6">
      <c r="A19" s="709"/>
      <c r="B19" s="906" t="s">
        <v>194</v>
      </c>
      <c r="C19" s="907" t="s">
        <v>194</v>
      </c>
    </row>
    <row r="20" spans="1:6">
      <c r="A20" s="709"/>
      <c r="B20" s="906" t="s">
        <v>920</v>
      </c>
      <c r="C20" s="907" t="s">
        <v>195</v>
      </c>
    </row>
    <row r="21" spans="1:6">
      <c r="A21" s="399"/>
      <c r="B21" s="906" t="s">
        <v>963</v>
      </c>
      <c r="C21" s="907" t="s">
        <v>196</v>
      </c>
    </row>
    <row r="22" spans="1:6" ht="23.25" customHeight="1">
      <c r="A22" s="399"/>
      <c r="B22" s="908" t="s">
        <v>197</v>
      </c>
      <c r="C22" s="909" t="s">
        <v>198</v>
      </c>
      <c r="F22" s="672"/>
    </row>
    <row r="23" spans="1:6">
      <c r="A23" s="399"/>
      <c r="B23" s="908" t="s">
        <v>199</v>
      </c>
      <c r="C23" s="909" t="s">
        <v>199</v>
      </c>
    </row>
    <row r="24" spans="1:6">
      <c r="A24" s="399"/>
      <c r="B24" s="908" t="s">
        <v>200</v>
      </c>
      <c r="C24" s="909" t="s">
        <v>201</v>
      </c>
    </row>
    <row r="25" spans="1:6" ht="12.6" thickBot="1">
      <c r="A25" s="138"/>
      <c r="B25" s="917" t="s">
        <v>202</v>
      </c>
      <c r="C25" s="918"/>
    </row>
    <row r="26" spans="1:6" ht="13.2" thickTop="1" thickBot="1">
      <c r="A26" s="899" t="s">
        <v>814</v>
      </c>
      <c r="B26" s="900"/>
      <c r="C26" s="901"/>
    </row>
    <row r="27" spans="1:6" ht="13.2" thickTop="1" thickBot="1">
      <c r="A27" s="139"/>
      <c r="B27" s="919" t="s">
        <v>815</v>
      </c>
      <c r="C27" s="920"/>
    </row>
    <row r="28" spans="1:6" ht="13.2" thickTop="1" thickBot="1">
      <c r="A28" s="899" t="s">
        <v>258</v>
      </c>
      <c r="B28" s="900"/>
      <c r="C28" s="901"/>
    </row>
    <row r="29" spans="1:6" ht="12.6" thickTop="1">
      <c r="A29" s="137"/>
      <c r="B29" s="921" t="s">
        <v>818</v>
      </c>
      <c r="C29" s="922" t="s">
        <v>203</v>
      </c>
    </row>
    <row r="30" spans="1:6">
      <c r="A30" s="399"/>
      <c r="B30" s="912" t="s">
        <v>207</v>
      </c>
      <c r="C30" s="913" t="s">
        <v>204</v>
      </c>
    </row>
    <row r="31" spans="1:6">
      <c r="A31" s="399"/>
      <c r="B31" s="912" t="s">
        <v>816</v>
      </c>
      <c r="C31" s="913" t="s">
        <v>205</v>
      </c>
    </row>
    <row r="32" spans="1:6">
      <c r="A32" s="399"/>
      <c r="B32" s="912" t="s">
        <v>817</v>
      </c>
      <c r="C32" s="913" t="s">
        <v>206</v>
      </c>
    </row>
    <row r="33" spans="1:3">
      <c r="A33" s="399"/>
      <c r="B33" s="912" t="s">
        <v>210</v>
      </c>
      <c r="C33" s="913" t="s">
        <v>211</v>
      </c>
    </row>
    <row r="34" spans="1:3">
      <c r="A34" s="399"/>
      <c r="B34" s="912" t="s">
        <v>819</v>
      </c>
      <c r="C34" s="913" t="s">
        <v>208</v>
      </c>
    </row>
    <row r="35" spans="1:3">
      <c r="A35" s="399"/>
      <c r="B35" s="912" t="s">
        <v>820</v>
      </c>
      <c r="C35" s="913" t="s">
        <v>209</v>
      </c>
    </row>
    <row r="36" spans="1:3">
      <c r="A36" s="399"/>
      <c r="B36" s="914" t="s">
        <v>821</v>
      </c>
      <c r="C36" s="915"/>
    </row>
    <row r="37" spans="1:3" ht="24.75" customHeight="1">
      <c r="A37" s="399"/>
      <c r="B37" s="912" t="s">
        <v>822</v>
      </c>
      <c r="C37" s="913" t="s">
        <v>212</v>
      </c>
    </row>
    <row r="38" spans="1:3" ht="23.25" customHeight="1">
      <c r="A38" s="399"/>
      <c r="B38" s="912" t="s">
        <v>823</v>
      </c>
      <c r="C38" s="913" t="s">
        <v>213</v>
      </c>
    </row>
    <row r="39" spans="1:3" ht="23.25" customHeight="1">
      <c r="A39" s="476"/>
      <c r="B39" s="914" t="s">
        <v>824</v>
      </c>
      <c r="C39" s="916"/>
    </row>
    <row r="40" spans="1:3" ht="12" customHeight="1">
      <c r="A40" s="399"/>
      <c r="B40" s="912" t="s">
        <v>825</v>
      </c>
      <c r="C40" s="913"/>
    </row>
    <row r="41" spans="1:3" ht="12.6" thickBot="1">
      <c r="A41" s="899" t="s">
        <v>259</v>
      </c>
      <c r="B41" s="900"/>
      <c r="C41" s="901"/>
    </row>
    <row r="42" spans="1:3" ht="12.6" thickTop="1">
      <c r="A42" s="137"/>
      <c r="B42" s="902" t="s">
        <v>289</v>
      </c>
      <c r="C42" s="903" t="s">
        <v>214</v>
      </c>
    </row>
    <row r="43" spans="1:3">
      <c r="A43" s="399"/>
      <c r="B43" s="904" t="s">
        <v>288</v>
      </c>
      <c r="C43" s="905"/>
    </row>
    <row r="44" spans="1:3" ht="23.25" customHeight="1" thickBot="1">
      <c r="A44" s="138"/>
      <c r="B44" s="923" t="s">
        <v>215</v>
      </c>
      <c r="C44" s="924" t="s">
        <v>216</v>
      </c>
    </row>
    <row r="45" spans="1:3" ht="11.25" customHeight="1" thickTop="1" thickBot="1">
      <c r="A45" s="899" t="s">
        <v>260</v>
      </c>
      <c r="B45" s="900"/>
      <c r="C45" s="901"/>
    </row>
    <row r="46" spans="1:3" ht="26.25" customHeight="1" thickTop="1">
      <c r="A46" s="399"/>
      <c r="B46" s="904" t="s">
        <v>261</v>
      </c>
      <c r="C46" s="905"/>
    </row>
    <row r="47" spans="1:3" ht="12.6" thickBot="1">
      <c r="A47" s="899" t="s">
        <v>262</v>
      </c>
      <c r="B47" s="900"/>
      <c r="C47" s="901"/>
    </row>
    <row r="48" spans="1:3" ht="12.6" thickTop="1">
      <c r="A48" s="137"/>
      <c r="B48" s="902" t="s">
        <v>217</v>
      </c>
      <c r="C48" s="903" t="s">
        <v>217</v>
      </c>
    </row>
    <row r="49" spans="1:3" ht="11.25" customHeight="1">
      <c r="A49" s="399"/>
      <c r="B49" s="904" t="s">
        <v>218</v>
      </c>
      <c r="C49" s="905" t="s">
        <v>218</v>
      </c>
    </row>
    <row r="50" spans="1:3">
      <c r="A50" s="399"/>
      <c r="B50" s="904" t="s">
        <v>219</v>
      </c>
      <c r="C50" s="905" t="s">
        <v>219</v>
      </c>
    </row>
    <row r="51" spans="1:3" ht="11.25" customHeight="1">
      <c r="A51" s="399"/>
      <c r="B51" s="904" t="s">
        <v>827</v>
      </c>
      <c r="C51" s="905" t="s">
        <v>220</v>
      </c>
    </row>
    <row r="52" spans="1:3" ht="33.6" customHeight="1">
      <c r="A52" s="399"/>
      <c r="B52" s="904" t="s">
        <v>221</v>
      </c>
      <c r="C52" s="905" t="s">
        <v>221</v>
      </c>
    </row>
    <row r="53" spans="1:3" ht="11.25" customHeight="1">
      <c r="A53" s="399"/>
      <c r="B53" s="904" t="s">
        <v>309</v>
      </c>
      <c r="C53" s="905" t="s">
        <v>222</v>
      </c>
    </row>
    <row r="54" spans="1:3" ht="11.25" customHeight="1" thickBot="1">
      <c r="A54" s="899" t="s">
        <v>263</v>
      </c>
      <c r="B54" s="900"/>
      <c r="C54" s="901"/>
    </row>
    <row r="55" spans="1:3" ht="12.6" thickTop="1">
      <c r="A55" s="137"/>
      <c r="B55" s="902" t="s">
        <v>217</v>
      </c>
      <c r="C55" s="903" t="s">
        <v>217</v>
      </c>
    </row>
    <row r="56" spans="1:3">
      <c r="A56" s="399"/>
      <c r="B56" s="904" t="s">
        <v>223</v>
      </c>
      <c r="C56" s="905" t="s">
        <v>223</v>
      </c>
    </row>
    <row r="57" spans="1:3">
      <c r="A57" s="399"/>
      <c r="B57" s="904" t="s">
        <v>266</v>
      </c>
      <c r="C57" s="905" t="s">
        <v>224</v>
      </c>
    </row>
    <row r="58" spans="1:3">
      <c r="A58" s="399"/>
      <c r="B58" s="904" t="s">
        <v>225</v>
      </c>
      <c r="C58" s="905" t="s">
        <v>225</v>
      </c>
    </row>
    <row r="59" spans="1:3">
      <c r="A59" s="399"/>
      <c r="B59" s="904" t="s">
        <v>226</v>
      </c>
      <c r="C59" s="905" t="s">
        <v>226</v>
      </c>
    </row>
    <row r="60" spans="1:3">
      <c r="A60" s="399"/>
      <c r="B60" s="904" t="s">
        <v>227</v>
      </c>
      <c r="C60" s="905" t="s">
        <v>227</v>
      </c>
    </row>
    <row r="61" spans="1:3">
      <c r="A61" s="399"/>
      <c r="B61" s="904" t="s">
        <v>267</v>
      </c>
      <c r="C61" s="905" t="s">
        <v>228</v>
      </c>
    </row>
    <row r="62" spans="1:3" ht="12" customHeight="1">
      <c r="A62" s="399"/>
      <c r="B62" s="929" t="s">
        <v>1000</v>
      </c>
      <c r="C62" s="930" t="s">
        <v>229</v>
      </c>
    </row>
    <row r="63" spans="1:3" ht="22.5" customHeight="1" thickBot="1">
      <c r="A63" s="138"/>
      <c r="B63" s="923" t="s">
        <v>230</v>
      </c>
      <c r="C63" s="924" t="s">
        <v>230</v>
      </c>
    </row>
    <row r="64" spans="1:3" ht="11.25" customHeight="1" thickTop="1">
      <c r="A64" s="931" t="s">
        <v>264</v>
      </c>
      <c r="B64" s="932"/>
      <c r="C64" s="933"/>
    </row>
    <row r="65" spans="1:3" ht="12.6" thickBot="1">
      <c r="A65" s="138"/>
      <c r="B65" s="923" t="s">
        <v>231</v>
      </c>
      <c r="C65" s="924" t="s">
        <v>231</v>
      </c>
    </row>
    <row r="66" spans="1:3" ht="11.25" customHeight="1" thickTop="1">
      <c r="A66" s="931" t="s">
        <v>953</v>
      </c>
      <c r="B66" s="932"/>
      <c r="C66" s="933"/>
    </row>
    <row r="67" spans="1:3" ht="12.6" thickBot="1">
      <c r="A67" s="138"/>
      <c r="B67" s="923" t="s">
        <v>952</v>
      </c>
      <c r="C67" s="924"/>
    </row>
    <row r="68" spans="1:3" ht="11.25" customHeight="1" thickTop="1" thickBot="1">
      <c r="A68" s="899" t="s">
        <v>265</v>
      </c>
      <c r="B68" s="900"/>
      <c r="C68" s="901"/>
    </row>
    <row r="69" spans="1:3" ht="12.6" thickTop="1">
      <c r="A69" s="137"/>
      <c r="B69" s="902" t="s">
        <v>232</v>
      </c>
      <c r="C69" s="903" t="s">
        <v>232</v>
      </c>
    </row>
    <row r="70" spans="1:3">
      <c r="A70" s="399"/>
      <c r="B70" s="904" t="s">
        <v>829</v>
      </c>
      <c r="C70" s="905" t="s">
        <v>233</v>
      </c>
    </row>
    <row r="71" spans="1:3">
      <c r="A71" s="399"/>
      <c r="B71" s="904" t="s">
        <v>234</v>
      </c>
      <c r="C71" s="905" t="s">
        <v>234</v>
      </c>
    </row>
    <row r="72" spans="1:3" ht="55.05" customHeight="1">
      <c r="A72" s="399"/>
      <c r="B72" s="925" t="s">
        <v>964</v>
      </c>
      <c r="C72" s="926" t="s">
        <v>235</v>
      </c>
    </row>
    <row r="73" spans="1:3" ht="33.75" customHeight="1">
      <c r="A73" s="399"/>
      <c r="B73" s="927" t="s">
        <v>268</v>
      </c>
      <c r="C73" s="928" t="s">
        <v>236</v>
      </c>
    </row>
    <row r="74" spans="1:3" ht="15.75" customHeight="1">
      <c r="A74" s="399"/>
      <c r="B74" s="927" t="s">
        <v>830</v>
      </c>
      <c r="C74" s="928" t="s">
        <v>237</v>
      </c>
    </row>
    <row r="75" spans="1:3">
      <c r="A75" s="399"/>
      <c r="B75" s="904" t="s">
        <v>238</v>
      </c>
      <c r="C75" s="905" t="s">
        <v>238</v>
      </c>
    </row>
    <row r="76" spans="1:3" ht="12.6" thickBot="1">
      <c r="A76" s="138"/>
      <c r="B76" s="923" t="s">
        <v>239</v>
      </c>
      <c r="C76" s="924" t="s">
        <v>239</v>
      </c>
    </row>
    <row r="77" spans="1:3" ht="12.6" thickTop="1">
      <c r="A77" s="931" t="s">
        <v>292</v>
      </c>
      <c r="B77" s="932"/>
      <c r="C77" s="933"/>
    </row>
    <row r="78" spans="1:3">
      <c r="A78" s="399"/>
      <c r="B78" s="904" t="s">
        <v>231</v>
      </c>
      <c r="C78" s="905"/>
    </row>
    <row r="79" spans="1:3">
      <c r="A79" s="399"/>
      <c r="B79" s="904" t="s">
        <v>290</v>
      </c>
      <c r="C79" s="905"/>
    </row>
    <row r="80" spans="1:3">
      <c r="A80" s="399"/>
      <c r="B80" s="904" t="s">
        <v>291</v>
      </c>
      <c r="C80" s="905"/>
    </row>
    <row r="81" spans="1:3">
      <c r="A81" s="931" t="s">
        <v>293</v>
      </c>
      <c r="B81" s="932"/>
      <c r="C81" s="933"/>
    </row>
    <row r="82" spans="1:3">
      <c r="A82" s="399"/>
      <c r="B82" s="904" t="s">
        <v>231</v>
      </c>
      <c r="C82" s="905"/>
    </row>
    <row r="83" spans="1:3">
      <c r="A83" s="399"/>
      <c r="B83" s="904" t="s">
        <v>294</v>
      </c>
      <c r="C83" s="905"/>
    </row>
    <row r="84" spans="1:3" ht="79.5" customHeight="1">
      <c r="A84" s="399"/>
      <c r="B84" s="904" t="s">
        <v>308</v>
      </c>
      <c r="C84" s="905"/>
    </row>
    <row r="85" spans="1:3" ht="53.25" customHeight="1">
      <c r="A85" s="399"/>
      <c r="B85" s="904" t="s">
        <v>307</v>
      </c>
      <c r="C85" s="905"/>
    </row>
    <row r="86" spans="1:3">
      <c r="A86" s="399"/>
      <c r="B86" s="904" t="s">
        <v>295</v>
      </c>
      <c r="C86" s="905"/>
    </row>
    <row r="87" spans="1:3">
      <c r="A87" s="399"/>
      <c r="B87" s="904" t="s">
        <v>296</v>
      </c>
      <c r="C87" s="905"/>
    </row>
    <row r="88" spans="1:3">
      <c r="A88" s="399"/>
      <c r="B88" s="904" t="s">
        <v>297</v>
      </c>
      <c r="C88" s="905"/>
    </row>
    <row r="89" spans="1:3">
      <c r="A89" s="931" t="s">
        <v>298</v>
      </c>
      <c r="B89" s="932"/>
      <c r="C89" s="933"/>
    </row>
    <row r="90" spans="1:3">
      <c r="A90" s="399"/>
      <c r="B90" s="904" t="s">
        <v>231</v>
      </c>
      <c r="C90" s="905"/>
    </row>
    <row r="91" spans="1:3">
      <c r="A91" s="399"/>
      <c r="B91" s="904" t="s">
        <v>300</v>
      </c>
      <c r="C91" s="905"/>
    </row>
    <row r="92" spans="1:3" ht="12" customHeight="1">
      <c r="A92" s="399"/>
      <c r="B92" s="904" t="s">
        <v>301</v>
      </c>
      <c r="C92" s="905"/>
    </row>
    <row r="93" spans="1:3">
      <c r="A93" s="399"/>
      <c r="B93" s="904" t="s">
        <v>302</v>
      </c>
      <c r="C93" s="905"/>
    </row>
    <row r="94" spans="1:3" ht="24.75" customHeight="1">
      <c r="A94" s="399"/>
      <c r="B94" s="912" t="s">
        <v>338</v>
      </c>
      <c r="C94" s="913"/>
    </row>
    <row r="95" spans="1:3" ht="24" customHeight="1">
      <c r="A95" s="399"/>
      <c r="B95" s="912" t="s">
        <v>339</v>
      </c>
      <c r="C95" s="913"/>
    </row>
    <row r="96" spans="1:3" ht="13.5" customHeight="1">
      <c r="A96" s="399"/>
      <c r="B96" s="912" t="s">
        <v>303</v>
      </c>
      <c r="C96" s="913"/>
    </row>
    <row r="97" spans="1:3" ht="11.25" customHeight="1" thickBot="1">
      <c r="A97" s="934" t="s">
        <v>334</v>
      </c>
      <c r="B97" s="935"/>
      <c r="C97" s="936"/>
    </row>
    <row r="98" spans="1:3" ht="13.2" thickTop="1" thickBot="1">
      <c r="A98" s="943" t="s">
        <v>240</v>
      </c>
      <c r="B98" s="943"/>
      <c r="C98" s="943"/>
    </row>
    <row r="99" spans="1:3">
      <c r="A99" s="230">
        <v>2</v>
      </c>
      <c r="B99" s="384" t="s">
        <v>314</v>
      </c>
      <c r="C99" s="384" t="s">
        <v>335</v>
      </c>
    </row>
    <row r="100" spans="1:3">
      <c r="A100" s="142">
        <v>3</v>
      </c>
      <c r="B100" s="385" t="s">
        <v>315</v>
      </c>
      <c r="C100" s="386" t="s">
        <v>336</v>
      </c>
    </row>
    <row r="101" spans="1:3">
      <c r="A101" s="142">
        <v>4</v>
      </c>
      <c r="B101" s="385" t="s">
        <v>316</v>
      </c>
      <c r="C101" s="386" t="s">
        <v>340</v>
      </c>
    </row>
    <row r="102" spans="1:3" ht="11.25" customHeight="1">
      <c r="A102" s="142">
        <v>5</v>
      </c>
      <c r="B102" s="385" t="s">
        <v>317</v>
      </c>
      <c r="C102" s="386" t="s">
        <v>337</v>
      </c>
    </row>
    <row r="103" spans="1:3" ht="12" customHeight="1">
      <c r="A103" s="142">
        <v>6</v>
      </c>
      <c r="B103" s="385" t="s">
        <v>332</v>
      </c>
      <c r="C103" s="386" t="s">
        <v>318</v>
      </c>
    </row>
    <row r="104" spans="1:3" ht="12" customHeight="1">
      <c r="A104" s="142">
        <v>7</v>
      </c>
      <c r="B104" s="385" t="s">
        <v>319</v>
      </c>
      <c r="C104" s="386" t="s">
        <v>333</v>
      </c>
    </row>
    <row r="105" spans="1:3">
      <c r="A105" s="142">
        <v>8</v>
      </c>
      <c r="B105" s="385" t="s">
        <v>324</v>
      </c>
      <c r="C105" s="386" t="s">
        <v>344</v>
      </c>
    </row>
    <row r="106" spans="1:3" ht="11.25" customHeight="1">
      <c r="A106" s="931" t="s">
        <v>304</v>
      </c>
      <c r="B106" s="932"/>
      <c r="C106" s="933"/>
    </row>
    <row r="107" spans="1:3" ht="12" customHeight="1">
      <c r="A107" s="399"/>
      <c r="B107" s="929" t="s">
        <v>1001</v>
      </c>
      <c r="C107" s="930"/>
    </row>
    <row r="108" spans="1:3">
      <c r="A108" s="931" t="s">
        <v>460</v>
      </c>
      <c r="B108" s="932"/>
      <c r="C108" s="933"/>
    </row>
    <row r="109" spans="1:3" ht="12" customHeight="1">
      <c r="A109" s="399"/>
      <c r="B109" s="904" t="s">
        <v>462</v>
      </c>
      <c r="C109" s="905"/>
    </row>
    <row r="110" spans="1:3">
      <c r="A110" s="399"/>
      <c r="B110" s="904" t="s">
        <v>463</v>
      </c>
      <c r="C110" s="905"/>
    </row>
    <row r="111" spans="1:3">
      <c r="A111" s="399"/>
      <c r="B111" s="904" t="s">
        <v>461</v>
      </c>
      <c r="C111" s="905"/>
    </row>
    <row r="112" spans="1:3">
      <c r="A112" s="937" t="s">
        <v>694</v>
      </c>
      <c r="B112" s="937"/>
      <c r="C112" s="937"/>
    </row>
    <row r="113" spans="1:3">
      <c r="A113" s="938" t="s">
        <v>178</v>
      </c>
      <c r="B113" s="938"/>
      <c r="C113" s="938"/>
    </row>
    <row r="114" spans="1:3">
      <c r="A114" s="654">
        <v>1</v>
      </c>
      <c r="B114" s="939" t="s">
        <v>578</v>
      </c>
      <c r="C114" s="940"/>
    </row>
    <row r="115" spans="1:3">
      <c r="A115" s="654">
        <v>2</v>
      </c>
      <c r="B115" s="941" t="s">
        <v>579</v>
      </c>
      <c r="C115" s="942"/>
    </row>
    <row r="116" spans="1:3">
      <c r="A116" s="654">
        <v>3</v>
      </c>
      <c r="B116" s="939" t="s">
        <v>904</v>
      </c>
      <c r="C116" s="940"/>
    </row>
    <row r="117" spans="1:3">
      <c r="A117" s="654">
        <v>4</v>
      </c>
      <c r="B117" s="939" t="s">
        <v>903</v>
      </c>
      <c r="C117" s="940"/>
    </row>
    <row r="118" spans="1:3">
      <c r="A118" s="654">
        <v>5</v>
      </c>
      <c r="B118" s="658" t="s">
        <v>902</v>
      </c>
      <c r="C118" s="657"/>
    </row>
    <row r="119" spans="1:3">
      <c r="A119" s="654">
        <v>6</v>
      </c>
      <c r="B119" s="954" t="s">
        <v>970</v>
      </c>
      <c r="C119" s="955"/>
    </row>
    <row r="120" spans="1:3" ht="48.45" customHeight="1">
      <c r="A120" s="654">
        <v>7</v>
      </c>
      <c r="B120" s="954" t="s">
        <v>971</v>
      </c>
      <c r="C120" s="955"/>
    </row>
    <row r="121" spans="1:3">
      <c r="A121" s="629">
        <v>8</v>
      </c>
      <c r="B121" s="626" t="s">
        <v>605</v>
      </c>
      <c r="C121" s="651" t="s">
        <v>901</v>
      </c>
    </row>
    <row r="122" spans="1:3" ht="24">
      <c r="A122" s="654">
        <v>9.01</v>
      </c>
      <c r="B122" s="626" t="s">
        <v>489</v>
      </c>
      <c r="C122" s="638" t="s">
        <v>654</v>
      </c>
    </row>
    <row r="123" spans="1:3" ht="36">
      <c r="A123" s="654">
        <v>9.02</v>
      </c>
      <c r="B123" s="626" t="s">
        <v>490</v>
      </c>
      <c r="C123" s="638" t="s">
        <v>657</v>
      </c>
    </row>
    <row r="124" spans="1:3">
      <c r="A124" s="654">
        <v>9.0299999999999994</v>
      </c>
      <c r="B124" s="641" t="s">
        <v>838</v>
      </c>
      <c r="C124" s="641" t="s">
        <v>580</v>
      </c>
    </row>
    <row r="125" spans="1:3">
      <c r="A125" s="654">
        <v>9.0399999999999991</v>
      </c>
      <c r="B125" s="626" t="s">
        <v>491</v>
      </c>
      <c r="C125" s="641" t="s">
        <v>581</v>
      </c>
    </row>
    <row r="126" spans="1:3">
      <c r="A126" s="654">
        <v>9.0500000000000007</v>
      </c>
      <c r="B126" s="626" t="s">
        <v>492</v>
      </c>
      <c r="C126" s="641" t="s">
        <v>582</v>
      </c>
    </row>
    <row r="127" spans="1:3" ht="24">
      <c r="A127" s="654">
        <v>9.06</v>
      </c>
      <c r="B127" s="626" t="s">
        <v>493</v>
      </c>
      <c r="C127" s="641" t="s">
        <v>583</v>
      </c>
    </row>
    <row r="128" spans="1:3">
      <c r="A128" s="654">
        <v>9.07</v>
      </c>
      <c r="B128" s="656" t="s">
        <v>494</v>
      </c>
      <c r="C128" s="641" t="s">
        <v>584</v>
      </c>
    </row>
    <row r="129" spans="1:3" ht="24">
      <c r="A129" s="654">
        <v>9.08</v>
      </c>
      <c r="B129" s="626" t="s">
        <v>495</v>
      </c>
      <c r="C129" s="641" t="s">
        <v>585</v>
      </c>
    </row>
    <row r="130" spans="1:3" ht="24">
      <c r="A130" s="654">
        <v>9.09</v>
      </c>
      <c r="B130" s="626" t="s">
        <v>496</v>
      </c>
      <c r="C130" s="641" t="s">
        <v>586</v>
      </c>
    </row>
    <row r="131" spans="1:3">
      <c r="A131" s="655">
        <v>9.1</v>
      </c>
      <c r="B131" s="626" t="s">
        <v>497</v>
      </c>
      <c r="C131" s="641" t="s">
        <v>587</v>
      </c>
    </row>
    <row r="132" spans="1:3">
      <c r="A132" s="654">
        <v>9.11</v>
      </c>
      <c r="B132" s="626" t="s">
        <v>498</v>
      </c>
      <c r="C132" s="641" t="s">
        <v>588</v>
      </c>
    </row>
    <row r="133" spans="1:3">
      <c r="A133" s="654">
        <v>9.1199999999999992</v>
      </c>
      <c r="B133" s="626" t="s">
        <v>499</v>
      </c>
      <c r="C133" s="641" t="s">
        <v>589</v>
      </c>
    </row>
    <row r="134" spans="1:3">
      <c r="A134" s="654">
        <v>9.1300000000000008</v>
      </c>
      <c r="B134" s="626" t="s">
        <v>500</v>
      </c>
      <c r="C134" s="641" t="s">
        <v>590</v>
      </c>
    </row>
    <row r="135" spans="1:3">
      <c r="A135" s="654">
        <v>9.14</v>
      </c>
      <c r="B135" s="626" t="s">
        <v>501</v>
      </c>
      <c r="C135" s="641" t="s">
        <v>591</v>
      </c>
    </row>
    <row r="136" spans="1:3">
      <c r="A136" s="654">
        <v>9.15</v>
      </c>
      <c r="B136" s="626" t="s">
        <v>502</v>
      </c>
      <c r="C136" s="641" t="s">
        <v>592</v>
      </c>
    </row>
    <row r="137" spans="1:3">
      <c r="A137" s="654">
        <v>9.16</v>
      </c>
      <c r="B137" s="626" t="s">
        <v>503</v>
      </c>
      <c r="C137" s="641" t="s">
        <v>593</v>
      </c>
    </row>
    <row r="138" spans="1:3">
      <c r="A138" s="654">
        <v>9.17</v>
      </c>
      <c r="B138" s="641" t="s">
        <v>504</v>
      </c>
      <c r="C138" s="641" t="s">
        <v>594</v>
      </c>
    </row>
    <row r="139" spans="1:3" ht="24">
      <c r="A139" s="654">
        <v>9.18</v>
      </c>
      <c r="B139" s="626" t="s">
        <v>505</v>
      </c>
      <c r="C139" s="641" t="s">
        <v>595</v>
      </c>
    </row>
    <row r="140" spans="1:3">
      <c r="A140" s="654">
        <v>9.19</v>
      </c>
      <c r="B140" s="626" t="s">
        <v>506</v>
      </c>
      <c r="C140" s="641" t="s">
        <v>596</v>
      </c>
    </row>
    <row r="141" spans="1:3">
      <c r="A141" s="655">
        <v>9.1999999999999993</v>
      </c>
      <c r="B141" s="626" t="s">
        <v>507</v>
      </c>
      <c r="C141" s="641" t="s">
        <v>597</v>
      </c>
    </row>
    <row r="142" spans="1:3">
      <c r="A142" s="654">
        <v>9.2100000000000009</v>
      </c>
      <c r="B142" s="626" t="s">
        <v>508</v>
      </c>
      <c r="C142" s="641" t="s">
        <v>598</v>
      </c>
    </row>
    <row r="143" spans="1:3">
      <c r="A143" s="654">
        <v>9.2200000000000006</v>
      </c>
      <c r="B143" s="626" t="s">
        <v>509</v>
      </c>
      <c r="C143" s="641" t="s">
        <v>599</v>
      </c>
    </row>
    <row r="144" spans="1:3" ht="24">
      <c r="A144" s="654">
        <v>9.23</v>
      </c>
      <c r="B144" s="626" t="s">
        <v>510</v>
      </c>
      <c r="C144" s="641" t="s">
        <v>600</v>
      </c>
    </row>
    <row r="145" spans="1:3" ht="24">
      <c r="A145" s="654">
        <v>9.24</v>
      </c>
      <c r="B145" s="626" t="s">
        <v>511</v>
      </c>
      <c r="C145" s="641" t="s">
        <v>601</v>
      </c>
    </row>
    <row r="146" spans="1:3">
      <c r="A146" s="654">
        <v>9.2500000000000107</v>
      </c>
      <c r="B146" s="626" t="s">
        <v>512</v>
      </c>
      <c r="C146" s="641" t="s">
        <v>602</v>
      </c>
    </row>
    <row r="147" spans="1:3" ht="24">
      <c r="A147" s="654">
        <v>9.2600000000000193</v>
      </c>
      <c r="B147" s="626" t="s">
        <v>603</v>
      </c>
      <c r="C147" s="653" t="s">
        <v>604</v>
      </c>
    </row>
    <row r="148" spans="1:3" s="400" customFormat="1" ht="24">
      <c r="A148" s="654">
        <v>9.2700000000000298</v>
      </c>
      <c r="B148" s="626" t="s">
        <v>89</v>
      </c>
      <c r="C148" s="653" t="s">
        <v>655</v>
      </c>
    </row>
    <row r="149" spans="1:3" s="400" customFormat="1">
      <c r="A149" s="630"/>
      <c r="B149" s="945" t="s">
        <v>606</v>
      </c>
      <c r="C149" s="946"/>
    </row>
    <row r="150" spans="1:3" s="400" customFormat="1">
      <c r="A150" s="629">
        <v>1</v>
      </c>
      <c r="B150" s="947" t="s">
        <v>900</v>
      </c>
      <c r="C150" s="948"/>
    </row>
    <row r="151" spans="1:3" s="400" customFormat="1">
      <c r="A151" s="629">
        <v>2</v>
      </c>
      <c r="B151" s="947" t="s">
        <v>656</v>
      </c>
      <c r="C151" s="948"/>
    </row>
    <row r="152" spans="1:3" s="400" customFormat="1">
      <c r="A152" s="629">
        <v>3</v>
      </c>
      <c r="B152" s="947" t="s">
        <v>653</v>
      </c>
      <c r="C152" s="948"/>
    </row>
    <row r="153" spans="1:3" s="400" customFormat="1">
      <c r="A153" s="630"/>
      <c r="B153" s="945" t="s">
        <v>607</v>
      </c>
      <c r="C153" s="946"/>
    </row>
    <row r="154" spans="1:3" s="400" customFormat="1">
      <c r="A154" s="629">
        <v>1</v>
      </c>
      <c r="B154" s="956" t="s">
        <v>899</v>
      </c>
      <c r="C154" s="957"/>
    </row>
    <row r="155" spans="1:3" s="400" customFormat="1">
      <c r="A155" s="629">
        <v>2</v>
      </c>
      <c r="B155" s="626" t="s">
        <v>836</v>
      </c>
      <c r="C155" s="710" t="s">
        <v>965</v>
      </c>
    </row>
    <row r="156" spans="1:3" ht="24">
      <c r="A156" s="629">
        <v>3</v>
      </c>
      <c r="B156" s="626" t="s">
        <v>835</v>
      </c>
      <c r="C156" s="651" t="s">
        <v>898</v>
      </c>
    </row>
    <row r="157" spans="1:3">
      <c r="A157" s="629">
        <v>4</v>
      </c>
      <c r="B157" s="626" t="s">
        <v>482</v>
      </c>
      <c r="C157" s="626" t="s">
        <v>916</v>
      </c>
    </row>
    <row r="158" spans="1:3" ht="25.05" customHeight="1">
      <c r="A158" s="630"/>
      <c r="B158" s="945" t="s">
        <v>608</v>
      </c>
      <c r="C158" s="946"/>
    </row>
    <row r="159" spans="1:3" ht="36">
      <c r="A159" s="629"/>
      <c r="B159" s="626" t="s">
        <v>887</v>
      </c>
      <c r="C159" s="711" t="s">
        <v>966</v>
      </c>
    </row>
    <row r="160" spans="1:3">
      <c r="A160" s="630"/>
      <c r="B160" s="945" t="s">
        <v>609</v>
      </c>
      <c r="C160" s="946"/>
    </row>
    <row r="161" spans="1:3" ht="39" customHeight="1">
      <c r="A161" s="630"/>
      <c r="B161" s="929" t="s">
        <v>897</v>
      </c>
      <c r="C161" s="930"/>
    </row>
    <row r="162" spans="1:3">
      <c r="A162" s="630" t="s">
        <v>610</v>
      </c>
      <c r="B162" s="652" t="s">
        <v>520</v>
      </c>
      <c r="C162" s="643" t="s">
        <v>611</v>
      </c>
    </row>
    <row r="163" spans="1:3">
      <c r="A163" s="630" t="s">
        <v>359</v>
      </c>
      <c r="B163" s="649" t="s">
        <v>521</v>
      </c>
      <c r="C163" s="651" t="s">
        <v>896</v>
      </c>
    </row>
    <row r="164" spans="1:3" ht="24">
      <c r="A164" s="630" t="s">
        <v>366</v>
      </c>
      <c r="B164" s="643" t="s">
        <v>522</v>
      </c>
      <c r="C164" s="651" t="s">
        <v>612</v>
      </c>
    </row>
    <row r="165" spans="1:3">
      <c r="A165" s="630" t="s">
        <v>613</v>
      </c>
      <c r="B165" s="649" t="s">
        <v>523</v>
      </c>
      <c r="C165" s="650" t="s">
        <v>614</v>
      </c>
    </row>
    <row r="166" spans="1:3" ht="24">
      <c r="A166" s="630" t="s">
        <v>615</v>
      </c>
      <c r="B166" s="649" t="s">
        <v>851</v>
      </c>
      <c r="C166" s="648" t="s">
        <v>895</v>
      </c>
    </row>
    <row r="167" spans="1:3" ht="24">
      <c r="A167" s="630" t="s">
        <v>367</v>
      </c>
      <c r="B167" s="649" t="s">
        <v>524</v>
      </c>
      <c r="C167" s="648" t="s">
        <v>617</v>
      </c>
    </row>
    <row r="168" spans="1:3" ht="24">
      <c r="A168" s="630" t="s">
        <v>616</v>
      </c>
      <c r="B168" s="646" t="s">
        <v>527</v>
      </c>
      <c r="C168" s="647" t="s">
        <v>624</v>
      </c>
    </row>
    <row r="169" spans="1:3" ht="24">
      <c r="A169" s="630" t="s">
        <v>618</v>
      </c>
      <c r="B169" s="646" t="s">
        <v>525</v>
      </c>
      <c r="C169" s="648" t="s">
        <v>620</v>
      </c>
    </row>
    <row r="170" spans="1:3" ht="26.55" customHeight="1">
      <c r="A170" s="630" t="s">
        <v>619</v>
      </c>
      <c r="B170" s="646" t="s">
        <v>526</v>
      </c>
      <c r="C170" s="647" t="s">
        <v>622</v>
      </c>
    </row>
    <row r="171" spans="1:3" ht="24">
      <c r="A171" s="630" t="s">
        <v>621</v>
      </c>
      <c r="B171" s="624" t="s">
        <v>528</v>
      </c>
      <c r="C171" s="647" t="s">
        <v>626</v>
      </c>
    </row>
    <row r="172" spans="1:3" ht="24">
      <c r="A172" s="630" t="s">
        <v>623</v>
      </c>
      <c r="B172" s="646" t="s">
        <v>529</v>
      </c>
      <c r="C172" s="645" t="s">
        <v>627</v>
      </c>
    </row>
    <row r="173" spans="1:3">
      <c r="A173" s="630" t="s">
        <v>625</v>
      </c>
      <c r="B173" s="644" t="s">
        <v>530</v>
      </c>
      <c r="C173" s="643" t="s">
        <v>628</v>
      </c>
    </row>
    <row r="174" spans="1:3" ht="24">
      <c r="A174" s="630"/>
      <c r="B174" s="642" t="s">
        <v>894</v>
      </c>
      <c r="C174" s="641" t="s">
        <v>629</v>
      </c>
    </row>
    <row r="175" spans="1:3" ht="24">
      <c r="A175" s="630"/>
      <c r="B175" s="642" t="s">
        <v>893</v>
      </c>
      <c r="C175" s="641" t="s">
        <v>630</v>
      </c>
    </row>
    <row r="176" spans="1:3" ht="24">
      <c r="A176" s="630"/>
      <c r="B176" s="642" t="s">
        <v>892</v>
      </c>
      <c r="C176" s="641" t="s">
        <v>631</v>
      </c>
    </row>
    <row r="177" spans="1:3">
      <c r="A177" s="630"/>
      <c r="B177" s="945" t="s">
        <v>632</v>
      </c>
      <c r="C177" s="946"/>
    </row>
    <row r="178" spans="1:3">
      <c r="A178" s="630"/>
      <c r="B178" s="947" t="s">
        <v>891</v>
      </c>
      <c r="C178" s="948"/>
    </row>
    <row r="179" spans="1:3">
      <c r="A179" s="629">
        <v>1</v>
      </c>
      <c r="B179" s="641" t="s">
        <v>534</v>
      </c>
      <c r="C179" s="641" t="s">
        <v>534</v>
      </c>
    </row>
    <row r="180" spans="1:3" ht="24">
      <c r="A180" s="629">
        <v>2</v>
      </c>
      <c r="B180" s="641" t="s">
        <v>633</v>
      </c>
      <c r="C180" s="641" t="s">
        <v>634</v>
      </c>
    </row>
    <row r="181" spans="1:3">
      <c r="A181" s="629">
        <v>3</v>
      </c>
      <c r="B181" s="641" t="s">
        <v>536</v>
      </c>
      <c r="C181" s="641" t="s">
        <v>635</v>
      </c>
    </row>
    <row r="182" spans="1:3" ht="24">
      <c r="A182" s="629">
        <v>4</v>
      </c>
      <c r="B182" s="641" t="s">
        <v>537</v>
      </c>
      <c r="C182" s="641" t="s">
        <v>636</v>
      </c>
    </row>
    <row r="183" spans="1:3" ht="24">
      <c r="A183" s="629">
        <v>5</v>
      </c>
      <c r="B183" s="641" t="s">
        <v>538</v>
      </c>
      <c r="C183" s="641" t="s">
        <v>658</v>
      </c>
    </row>
    <row r="184" spans="1:3" ht="48">
      <c r="A184" s="629">
        <v>6</v>
      </c>
      <c r="B184" s="641" t="s">
        <v>539</v>
      </c>
      <c r="C184" s="641" t="s">
        <v>637</v>
      </c>
    </row>
    <row r="185" spans="1:3">
      <c r="A185" s="630"/>
      <c r="B185" s="945" t="s">
        <v>638</v>
      </c>
      <c r="C185" s="946"/>
    </row>
    <row r="186" spans="1:3">
      <c r="A186" s="630"/>
      <c r="B186" s="949" t="s">
        <v>890</v>
      </c>
      <c r="C186" s="950"/>
    </row>
    <row r="187" spans="1:3" ht="24">
      <c r="A187" s="630">
        <v>1.1000000000000001</v>
      </c>
      <c r="B187" s="640" t="s">
        <v>544</v>
      </c>
      <c r="C187" s="638" t="s">
        <v>639</v>
      </c>
    </row>
    <row r="188" spans="1:3" ht="49.95" customHeight="1">
      <c r="A188" s="630" t="s">
        <v>148</v>
      </c>
      <c r="B188" s="625" t="s">
        <v>545</v>
      </c>
      <c r="C188" s="638" t="s">
        <v>640</v>
      </c>
    </row>
    <row r="189" spans="1:3">
      <c r="A189" s="630" t="s">
        <v>546</v>
      </c>
      <c r="B189" s="639" t="s">
        <v>547</v>
      </c>
      <c r="C189" s="951" t="s">
        <v>889</v>
      </c>
    </row>
    <row r="190" spans="1:3">
      <c r="A190" s="630" t="s">
        <v>548</v>
      </c>
      <c r="B190" s="639" t="s">
        <v>549</v>
      </c>
      <c r="C190" s="951"/>
    </row>
    <row r="191" spans="1:3">
      <c r="A191" s="630" t="s">
        <v>550</v>
      </c>
      <c r="B191" s="639" t="s">
        <v>551</v>
      </c>
      <c r="C191" s="951"/>
    </row>
    <row r="192" spans="1:3">
      <c r="A192" s="630" t="s">
        <v>552</v>
      </c>
      <c r="B192" s="639" t="s">
        <v>553</v>
      </c>
      <c r="C192" s="951"/>
    </row>
    <row r="193" spans="1:4" ht="25.5" customHeight="1">
      <c r="A193" s="630">
        <v>1.2</v>
      </c>
      <c r="B193" s="637" t="s">
        <v>865</v>
      </c>
      <c r="C193" s="712" t="s">
        <v>967</v>
      </c>
    </row>
    <row r="194" spans="1:4" ht="24">
      <c r="A194" s="630" t="s">
        <v>555</v>
      </c>
      <c r="B194" s="632" t="s">
        <v>556</v>
      </c>
      <c r="C194" s="635" t="s">
        <v>641</v>
      </c>
    </row>
    <row r="195" spans="1:4" ht="24">
      <c r="A195" s="630" t="s">
        <v>557</v>
      </c>
      <c r="B195" s="636" t="s">
        <v>558</v>
      </c>
      <c r="C195" s="635" t="s">
        <v>642</v>
      </c>
    </row>
    <row r="196" spans="1:4" ht="25.95" customHeight="1">
      <c r="A196" s="630" t="s">
        <v>559</v>
      </c>
      <c r="B196" s="634" t="s">
        <v>560</v>
      </c>
      <c r="C196" s="623" t="s">
        <v>643</v>
      </c>
    </row>
    <row r="197" spans="1:4" ht="24">
      <c r="A197" s="630" t="s">
        <v>561</v>
      </c>
      <c r="B197" s="633" t="s">
        <v>562</v>
      </c>
      <c r="C197" s="623" t="s">
        <v>644</v>
      </c>
      <c r="D197" s="401"/>
    </row>
    <row r="198" spans="1:4" ht="12.6">
      <c r="A198" s="630">
        <v>1.4</v>
      </c>
      <c r="B198" s="632" t="s">
        <v>651</v>
      </c>
      <c r="C198" s="631" t="s">
        <v>645</v>
      </c>
      <c r="D198" s="402"/>
    </row>
    <row r="199" spans="1:4" ht="12.6">
      <c r="A199" s="630">
        <v>1.5</v>
      </c>
      <c r="B199" s="632" t="s">
        <v>652</v>
      </c>
      <c r="C199" s="631" t="s">
        <v>645</v>
      </c>
      <c r="D199" s="403"/>
    </row>
    <row r="200" spans="1:4" ht="12.6">
      <c r="A200" s="630"/>
      <c r="B200" s="937" t="s">
        <v>646</v>
      </c>
      <c r="C200" s="937"/>
      <c r="D200" s="403"/>
    </row>
    <row r="201" spans="1:4" ht="12.6">
      <c r="A201" s="630"/>
      <c r="B201" s="949" t="s">
        <v>888</v>
      </c>
      <c r="C201" s="949"/>
      <c r="D201" s="403"/>
    </row>
    <row r="202" spans="1:4" ht="12.6">
      <c r="A202" s="629"/>
      <c r="B202" s="626" t="s">
        <v>887</v>
      </c>
      <c r="C202" s="711" t="s">
        <v>965</v>
      </c>
      <c r="D202" s="403"/>
    </row>
    <row r="203" spans="1:4" ht="12.6">
      <c r="A203" s="630"/>
      <c r="B203" s="937" t="s">
        <v>647</v>
      </c>
      <c r="C203" s="937"/>
      <c r="D203" s="404"/>
    </row>
    <row r="204" spans="1:4" ht="12.6">
      <c r="A204" s="629"/>
      <c r="B204" s="952" t="s">
        <v>886</v>
      </c>
      <c r="C204" s="952"/>
      <c r="D204" s="405"/>
    </row>
    <row r="205" spans="1:4" ht="12.6">
      <c r="B205" s="937" t="s">
        <v>684</v>
      </c>
      <c r="C205" s="937"/>
      <c r="D205" s="406"/>
    </row>
    <row r="206" spans="1:4" ht="24">
      <c r="A206" s="625">
        <v>1</v>
      </c>
      <c r="B206" s="626" t="s">
        <v>660</v>
      </c>
      <c r="C206" s="623" t="s">
        <v>672</v>
      </c>
      <c r="D206" s="405"/>
    </row>
    <row r="207" spans="1:4" ht="18" customHeight="1">
      <c r="A207" s="625">
        <v>2</v>
      </c>
      <c r="B207" s="626" t="s">
        <v>661</v>
      </c>
      <c r="C207" s="623" t="s">
        <v>673</v>
      </c>
      <c r="D207" s="406"/>
    </row>
    <row r="208" spans="1:4" ht="24">
      <c r="A208" s="625">
        <v>3</v>
      </c>
      <c r="B208" s="626" t="s">
        <v>662</v>
      </c>
      <c r="C208" s="626" t="s">
        <v>674</v>
      </c>
      <c r="D208" s="407"/>
    </row>
    <row r="209" spans="1:4" ht="12.6">
      <c r="A209" s="625">
        <v>4</v>
      </c>
      <c r="B209" s="626" t="s">
        <v>663</v>
      </c>
      <c r="C209" s="626" t="s">
        <v>675</v>
      </c>
      <c r="D209" s="407"/>
    </row>
    <row r="210" spans="1:4" ht="24">
      <c r="A210" s="625">
        <v>5</v>
      </c>
      <c r="B210" s="626" t="s">
        <v>664</v>
      </c>
      <c r="C210" s="626" t="s">
        <v>676</v>
      </c>
    </row>
    <row r="211" spans="1:4" ht="24.45" customHeight="1">
      <c r="A211" s="625">
        <v>6</v>
      </c>
      <c r="B211" s="626" t="s">
        <v>665</v>
      </c>
      <c r="C211" s="626" t="s">
        <v>677</v>
      </c>
    </row>
    <row r="212" spans="1:4" ht="24">
      <c r="A212" s="625">
        <v>7</v>
      </c>
      <c r="B212" s="626" t="s">
        <v>666</v>
      </c>
      <c r="C212" s="626" t="s">
        <v>678</v>
      </c>
    </row>
    <row r="213" spans="1:4">
      <c r="A213" s="625">
        <v>7.1</v>
      </c>
      <c r="B213" s="628" t="s">
        <v>667</v>
      </c>
      <c r="C213" s="626" t="s">
        <v>679</v>
      </c>
    </row>
    <row r="214" spans="1:4">
      <c r="A214" s="625">
        <v>7.2</v>
      </c>
      <c r="B214" s="628" t="s">
        <v>668</v>
      </c>
      <c r="C214" s="626" t="s">
        <v>680</v>
      </c>
    </row>
    <row r="215" spans="1:4">
      <c r="A215" s="625">
        <v>7.3</v>
      </c>
      <c r="B215" s="627" t="s">
        <v>669</v>
      </c>
      <c r="C215" s="626" t="s">
        <v>681</v>
      </c>
    </row>
    <row r="216" spans="1:4" ht="39.450000000000003" customHeight="1">
      <c r="A216" s="625">
        <v>8</v>
      </c>
      <c r="B216" s="626" t="s">
        <v>670</v>
      </c>
      <c r="C216" s="623" t="s">
        <v>682</v>
      </c>
    </row>
    <row r="217" spans="1:4">
      <c r="A217" s="625">
        <v>9</v>
      </c>
      <c r="B217" s="626" t="s">
        <v>671</v>
      </c>
      <c r="C217" s="623" t="s">
        <v>683</v>
      </c>
    </row>
    <row r="218" spans="1:4" ht="24">
      <c r="A218" s="667">
        <v>10.1</v>
      </c>
      <c r="B218" s="668" t="s">
        <v>691</v>
      </c>
      <c r="C218" s="659" t="s">
        <v>692</v>
      </c>
    </row>
    <row r="219" spans="1:4">
      <c r="A219" s="953"/>
      <c r="B219" s="669" t="s">
        <v>878</v>
      </c>
      <c r="C219" s="623" t="s">
        <v>885</v>
      </c>
    </row>
    <row r="220" spans="1:4">
      <c r="A220" s="953"/>
      <c r="B220" s="624" t="s">
        <v>543</v>
      </c>
      <c r="C220" s="623" t="s">
        <v>884</v>
      </c>
    </row>
    <row r="221" spans="1:4">
      <c r="A221" s="953"/>
      <c r="B221" s="624" t="s">
        <v>877</v>
      </c>
      <c r="C221" s="712" t="s">
        <v>968</v>
      </c>
    </row>
    <row r="222" spans="1:4">
      <c r="A222" s="953"/>
      <c r="B222" s="624" t="s">
        <v>685</v>
      </c>
      <c r="C222" s="623" t="s">
        <v>883</v>
      </c>
    </row>
    <row r="223" spans="1:4" ht="24">
      <c r="A223" s="953"/>
      <c r="B223" s="624" t="s">
        <v>689</v>
      </c>
      <c r="C223" s="638" t="s">
        <v>882</v>
      </c>
    </row>
    <row r="224" spans="1:4" ht="36">
      <c r="A224" s="953"/>
      <c r="B224" s="624" t="s">
        <v>688</v>
      </c>
      <c r="C224" s="623" t="s">
        <v>881</v>
      </c>
    </row>
    <row r="225" spans="1:3">
      <c r="A225" s="953"/>
      <c r="B225" s="624" t="s">
        <v>917</v>
      </c>
      <c r="C225" s="623" t="s">
        <v>880</v>
      </c>
    </row>
    <row r="226" spans="1:3" ht="24">
      <c r="A226" s="953"/>
      <c r="B226" s="624" t="s">
        <v>918</v>
      </c>
      <c r="C226" s="623" t="s">
        <v>879</v>
      </c>
    </row>
    <row r="227" spans="1:3" ht="12.6">
      <c r="A227" s="660"/>
      <c r="B227" s="661"/>
      <c r="C227" s="662"/>
    </row>
    <row r="228" spans="1:3" ht="12.6">
      <c r="A228" s="660"/>
      <c r="B228" s="662"/>
      <c r="C228" s="663"/>
    </row>
    <row r="229" spans="1:3" ht="12.6">
      <c r="A229" s="660"/>
      <c r="B229" s="662"/>
      <c r="C229" s="663"/>
    </row>
    <row r="230" spans="1:3" ht="12.6">
      <c r="A230" s="660"/>
      <c r="B230" s="664"/>
      <c r="C230" s="663"/>
    </row>
    <row r="231" spans="1:3">
      <c r="A231" s="944"/>
      <c r="B231" s="665"/>
      <c r="C231" s="663"/>
    </row>
    <row r="232" spans="1:3">
      <c r="A232" s="944"/>
      <c r="B232" s="665"/>
      <c r="C232" s="663"/>
    </row>
    <row r="233" spans="1:3">
      <c r="A233" s="944"/>
      <c r="B233" s="665"/>
      <c r="C233" s="663"/>
    </row>
    <row r="234" spans="1:3">
      <c r="A234" s="944"/>
      <c r="B234" s="665"/>
      <c r="C234" s="666"/>
    </row>
    <row r="235" spans="1:3" ht="40.5" customHeight="1">
      <c r="A235" s="944"/>
      <c r="B235" s="665"/>
      <c r="C235" s="663"/>
    </row>
    <row r="236" spans="1:3" ht="24" customHeight="1">
      <c r="A236" s="944"/>
      <c r="B236" s="665"/>
      <c r="C236" s="663"/>
    </row>
    <row r="237" spans="1:3">
      <c r="A237" s="944"/>
      <c r="B237" s="665"/>
      <c r="C237" s="663"/>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zoomScale="80" zoomScaleNormal="80" workbookViewId="0">
      <selection activeCell="B37" sqref="B37"/>
    </sheetView>
  </sheetViews>
  <sheetFormatPr defaultRowHeight="14.4"/>
  <cols>
    <col min="2" max="2" width="66.6640625" customWidth="1"/>
    <col min="3" max="8" width="17.77734375" customWidth="1"/>
  </cols>
  <sheetData>
    <row r="1" spans="1:8">
      <c r="A1" s="17" t="s">
        <v>98</v>
      </c>
      <c r="B1" s="297">
        <f>Info!C2</f>
        <v>0</v>
      </c>
      <c r="C1" s="16"/>
      <c r="D1" s="227"/>
      <c r="E1" s="227"/>
      <c r="F1" s="227"/>
      <c r="G1" s="227"/>
    </row>
    <row r="2" spans="1:8">
      <c r="A2" s="17" t="s">
        <v>99</v>
      </c>
      <c r="B2" s="338">
        <f>'1. key ratios'!B2</f>
        <v>45747</v>
      </c>
      <c r="C2" s="28"/>
      <c r="D2" s="18"/>
      <c r="E2" s="18"/>
      <c r="F2" s="18"/>
      <c r="G2" s="18"/>
      <c r="H2" s="1"/>
    </row>
    <row r="3" spans="1:8">
      <c r="A3" s="17"/>
      <c r="B3" s="16"/>
      <c r="C3" s="28"/>
      <c r="D3" s="18"/>
      <c r="E3" s="18"/>
      <c r="F3" s="18"/>
      <c r="G3" s="18"/>
      <c r="H3" s="1"/>
    </row>
    <row r="4" spans="1:8">
      <c r="A4" s="786" t="s">
        <v>26</v>
      </c>
      <c r="B4" s="784" t="s">
        <v>157</v>
      </c>
      <c r="C4" s="782" t="s">
        <v>104</v>
      </c>
      <c r="D4" s="782"/>
      <c r="E4" s="782"/>
      <c r="F4" s="782" t="s">
        <v>105</v>
      </c>
      <c r="G4" s="782"/>
      <c r="H4" s="783"/>
    </row>
    <row r="5" spans="1:8" ht="15.45" customHeight="1">
      <c r="A5" s="787"/>
      <c r="B5" s="785"/>
      <c r="C5" s="446" t="s">
        <v>27</v>
      </c>
      <c r="D5" s="446" t="s">
        <v>78</v>
      </c>
      <c r="E5" s="446" t="s">
        <v>67</v>
      </c>
      <c r="F5" s="446" t="s">
        <v>27</v>
      </c>
      <c r="G5" s="446" t="s">
        <v>78</v>
      </c>
      <c r="H5" s="446" t="s">
        <v>67</v>
      </c>
    </row>
    <row r="6" spans="1:8">
      <c r="A6" s="477">
        <v>1</v>
      </c>
      <c r="B6" s="447" t="s">
        <v>746</v>
      </c>
      <c r="C6" s="430">
        <f>SUM(C7:C12)</f>
        <v>0</v>
      </c>
      <c r="D6" s="430">
        <f>SUM(D7:D12)</f>
        <v>0</v>
      </c>
      <c r="E6" s="431">
        <f>C6+D6</f>
        <v>0</v>
      </c>
      <c r="F6" s="430">
        <f>SUM(F7:F12)</f>
        <v>0</v>
      </c>
      <c r="G6" s="430">
        <f>SUM(G7:G12)</f>
        <v>0</v>
      </c>
      <c r="H6" s="431">
        <f>F6+G6</f>
        <v>0</v>
      </c>
    </row>
    <row r="7" spans="1:8">
      <c r="A7" s="477">
        <v>1.1000000000000001</v>
      </c>
      <c r="B7" s="448" t="s">
        <v>700</v>
      </c>
      <c r="C7" s="430"/>
      <c r="D7" s="430"/>
      <c r="E7" s="431">
        <f t="shared" ref="E7:E45" si="0">C7+D7</f>
        <v>0</v>
      </c>
      <c r="F7" s="430"/>
      <c r="G7" s="430"/>
      <c r="H7" s="431">
        <f t="shared" ref="H7:H44" si="1">F7+G7</f>
        <v>0</v>
      </c>
    </row>
    <row r="8" spans="1:8" ht="20.399999999999999">
      <c r="A8" s="477">
        <v>1.2</v>
      </c>
      <c r="B8" s="448" t="s">
        <v>747</v>
      </c>
      <c r="C8" s="430"/>
      <c r="D8" s="430"/>
      <c r="E8" s="431">
        <f t="shared" si="0"/>
        <v>0</v>
      </c>
      <c r="F8" s="430"/>
      <c r="G8" s="430"/>
      <c r="H8" s="431">
        <f t="shared" si="1"/>
        <v>0</v>
      </c>
    </row>
    <row r="9" spans="1:8" ht="21.45" customHeight="1">
      <c r="A9" s="477">
        <v>1.3</v>
      </c>
      <c r="B9" s="442" t="s">
        <v>748</v>
      </c>
      <c r="C9" s="430"/>
      <c r="D9" s="430"/>
      <c r="E9" s="431">
        <f t="shared" si="0"/>
        <v>0</v>
      </c>
      <c r="F9" s="430"/>
      <c r="G9" s="430"/>
      <c r="H9" s="431">
        <f t="shared" si="1"/>
        <v>0</v>
      </c>
    </row>
    <row r="10" spans="1:8" ht="20.399999999999999">
      <c r="A10" s="477">
        <v>1.4</v>
      </c>
      <c r="B10" s="442" t="s">
        <v>704</v>
      </c>
      <c r="C10" s="430"/>
      <c r="D10" s="430"/>
      <c r="E10" s="431">
        <f t="shared" si="0"/>
        <v>0</v>
      </c>
      <c r="F10" s="430"/>
      <c r="G10" s="430"/>
      <c r="H10" s="431">
        <f t="shared" si="1"/>
        <v>0</v>
      </c>
    </row>
    <row r="11" spans="1:8">
      <c r="A11" s="477">
        <v>1.5</v>
      </c>
      <c r="B11" s="442" t="s">
        <v>707</v>
      </c>
      <c r="C11" s="430"/>
      <c r="D11" s="430"/>
      <c r="E11" s="431">
        <f t="shared" si="0"/>
        <v>0</v>
      </c>
      <c r="F11" s="430"/>
      <c r="G11" s="430"/>
      <c r="H11" s="431">
        <f t="shared" si="1"/>
        <v>0</v>
      </c>
    </row>
    <row r="12" spans="1:8">
      <c r="A12" s="477">
        <v>1.6</v>
      </c>
      <c r="B12" s="449" t="s">
        <v>89</v>
      </c>
      <c r="C12" s="430"/>
      <c r="D12" s="430"/>
      <c r="E12" s="431">
        <f t="shared" si="0"/>
        <v>0</v>
      </c>
      <c r="F12" s="430"/>
      <c r="G12" s="430"/>
      <c r="H12" s="431">
        <f t="shared" si="1"/>
        <v>0</v>
      </c>
    </row>
    <row r="13" spans="1:8">
      <c r="A13" s="477">
        <v>2</v>
      </c>
      <c r="B13" s="450" t="s">
        <v>749</v>
      </c>
      <c r="C13" s="430">
        <f>SUM(C14:C17)</f>
        <v>0</v>
      </c>
      <c r="D13" s="430">
        <f>SUM(D14:D17)</f>
        <v>0</v>
      </c>
      <c r="E13" s="431">
        <f t="shared" si="0"/>
        <v>0</v>
      </c>
      <c r="F13" s="430">
        <f>SUM(F14:F17)</f>
        <v>0</v>
      </c>
      <c r="G13" s="430">
        <f>SUM(G14:G17)</f>
        <v>0</v>
      </c>
      <c r="H13" s="431">
        <f t="shared" si="1"/>
        <v>0</v>
      </c>
    </row>
    <row r="14" spans="1:8">
      <c r="A14" s="477">
        <v>2.1</v>
      </c>
      <c r="B14" s="442" t="s">
        <v>750</v>
      </c>
      <c r="C14" s="430"/>
      <c r="D14" s="430"/>
      <c r="E14" s="431">
        <f t="shared" si="0"/>
        <v>0</v>
      </c>
      <c r="F14" s="430"/>
      <c r="G14" s="430"/>
      <c r="H14" s="431">
        <f t="shared" si="1"/>
        <v>0</v>
      </c>
    </row>
    <row r="15" spans="1:8" ht="24.45" customHeight="1">
      <c r="A15" s="477">
        <v>2.2000000000000002</v>
      </c>
      <c r="B15" s="442" t="s">
        <v>751</v>
      </c>
      <c r="C15" s="430"/>
      <c r="D15" s="430"/>
      <c r="E15" s="431">
        <f t="shared" si="0"/>
        <v>0</v>
      </c>
      <c r="F15" s="430"/>
      <c r="G15" s="430"/>
      <c r="H15" s="431">
        <f t="shared" si="1"/>
        <v>0</v>
      </c>
    </row>
    <row r="16" spans="1:8" ht="20.55" customHeight="1">
      <c r="A16" s="477">
        <v>2.2999999999999998</v>
      </c>
      <c r="B16" s="442" t="s">
        <v>752</v>
      </c>
      <c r="C16" s="430"/>
      <c r="D16" s="430"/>
      <c r="E16" s="431">
        <f t="shared" si="0"/>
        <v>0</v>
      </c>
      <c r="F16" s="430"/>
      <c r="G16" s="430"/>
      <c r="H16" s="431">
        <f t="shared" si="1"/>
        <v>0</v>
      </c>
    </row>
    <row r="17" spans="1:8">
      <c r="A17" s="477">
        <v>2.4</v>
      </c>
      <c r="B17" s="442" t="s">
        <v>753</v>
      </c>
      <c r="C17" s="430"/>
      <c r="D17" s="430"/>
      <c r="E17" s="431">
        <f t="shared" si="0"/>
        <v>0</v>
      </c>
      <c r="F17" s="430"/>
      <c r="G17" s="430"/>
      <c r="H17" s="431">
        <f t="shared" si="1"/>
        <v>0</v>
      </c>
    </row>
    <row r="18" spans="1:8">
      <c r="A18" s="477">
        <v>3</v>
      </c>
      <c r="B18" s="450" t="s">
        <v>754</v>
      </c>
      <c r="C18" s="430"/>
      <c r="D18" s="430"/>
      <c r="E18" s="431">
        <f t="shared" si="0"/>
        <v>0</v>
      </c>
      <c r="F18" s="430"/>
      <c r="G18" s="430"/>
      <c r="H18" s="431">
        <f t="shared" si="1"/>
        <v>0</v>
      </c>
    </row>
    <row r="19" spans="1:8">
      <c r="A19" s="477">
        <v>4</v>
      </c>
      <c r="B19" s="450" t="s">
        <v>755</v>
      </c>
      <c r="C19" s="430"/>
      <c r="D19" s="430"/>
      <c r="E19" s="431">
        <f t="shared" si="0"/>
        <v>0</v>
      </c>
      <c r="F19" s="430"/>
      <c r="G19" s="430"/>
      <c r="H19" s="431">
        <f t="shared" si="1"/>
        <v>0</v>
      </c>
    </row>
    <row r="20" spans="1:8">
      <c r="A20" s="477">
        <v>5</v>
      </c>
      <c r="B20" s="450" t="s">
        <v>756</v>
      </c>
      <c r="C20" s="430"/>
      <c r="D20" s="430"/>
      <c r="E20" s="431">
        <f t="shared" si="0"/>
        <v>0</v>
      </c>
      <c r="F20" s="430"/>
      <c r="G20" s="430"/>
      <c r="H20" s="431">
        <f t="shared" si="1"/>
        <v>0</v>
      </c>
    </row>
    <row r="21" spans="1:8" ht="38.549999999999997" customHeight="1">
      <c r="A21" s="477">
        <v>6</v>
      </c>
      <c r="B21" s="450" t="s">
        <v>757</v>
      </c>
      <c r="C21" s="430"/>
      <c r="D21" s="430"/>
      <c r="E21" s="431">
        <f t="shared" si="0"/>
        <v>0</v>
      </c>
      <c r="F21" s="430"/>
      <c r="G21" s="430"/>
      <c r="H21" s="431">
        <f t="shared" si="1"/>
        <v>0</v>
      </c>
    </row>
    <row r="22" spans="1:8" ht="27.45" customHeight="1">
      <c r="A22" s="477">
        <v>7</v>
      </c>
      <c r="B22" s="450" t="s">
        <v>758</v>
      </c>
      <c r="C22" s="430"/>
      <c r="D22" s="430"/>
      <c r="E22" s="431">
        <f t="shared" si="0"/>
        <v>0</v>
      </c>
      <c r="F22" s="430"/>
      <c r="G22" s="430"/>
      <c r="H22" s="431">
        <f t="shared" si="1"/>
        <v>0</v>
      </c>
    </row>
    <row r="23" spans="1:8" ht="37.049999999999997" customHeight="1">
      <c r="A23" s="477">
        <v>8</v>
      </c>
      <c r="B23" s="451" t="s">
        <v>759</v>
      </c>
      <c r="C23" s="430"/>
      <c r="D23" s="430"/>
      <c r="E23" s="431">
        <f t="shared" si="0"/>
        <v>0</v>
      </c>
      <c r="F23" s="430"/>
      <c r="G23" s="430"/>
      <c r="H23" s="431">
        <f t="shared" si="1"/>
        <v>0</v>
      </c>
    </row>
    <row r="24" spans="1:8" ht="34.5" customHeight="1">
      <c r="A24" s="477">
        <v>9</v>
      </c>
      <c r="B24" s="451" t="s">
        <v>760</v>
      </c>
      <c r="C24" s="430"/>
      <c r="D24" s="430"/>
      <c r="E24" s="431">
        <f t="shared" si="0"/>
        <v>0</v>
      </c>
      <c r="F24" s="430"/>
      <c r="G24" s="430"/>
      <c r="H24" s="431">
        <f t="shared" si="1"/>
        <v>0</v>
      </c>
    </row>
    <row r="25" spans="1:8">
      <c r="A25" s="477">
        <v>10</v>
      </c>
      <c r="B25" s="450" t="s">
        <v>761</v>
      </c>
      <c r="C25" s="430"/>
      <c r="D25" s="430"/>
      <c r="E25" s="431">
        <f t="shared" si="0"/>
        <v>0</v>
      </c>
      <c r="F25" s="430"/>
      <c r="G25" s="430"/>
      <c r="H25" s="431">
        <f t="shared" si="1"/>
        <v>0</v>
      </c>
    </row>
    <row r="26" spans="1:8" ht="27" customHeight="1">
      <c r="A26" s="477">
        <v>11</v>
      </c>
      <c r="B26" s="452" t="s">
        <v>762</v>
      </c>
      <c r="C26" s="430"/>
      <c r="D26" s="430"/>
      <c r="E26" s="431">
        <f t="shared" si="0"/>
        <v>0</v>
      </c>
      <c r="F26" s="430"/>
      <c r="G26" s="430"/>
      <c r="H26" s="431">
        <f t="shared" si="1"/>
        <v>0</v>
      </c>
    </row>
    <row r="27" spans="1:8">
      <c r="A27" s="477">
        <v>12</v>
      </c>
      <c r="B27" s="450" t="s">
        <v>763</v>
      </c>
      <c r="C27" s="430"/>
      <c r="D27" s="430"/>
      <c r="E27" s="431">
        <f t="shared" si="0"/>
        <v>0</v>
      </c>
      <c r="F27" s="430"/>
      <c r="G27" s="430"/>
      <c r="H27" s="431">
        <f t="shared" si="1"/>
        <v>0</v>
      </c>
    </row>
    <row r="28" spans="1:8">
      <c r="A28" s="477">
        <v>13</v>
      </c>
      <c r="B28" s="453" t="s">
        <v>764</v>
      </c>
      <c r="C28" s="430"/>
      <c r="D28" s="430"/>
      <c r="E28" s="431">
        <f t="shared" si="0"/>
        <v>0</v>
      </c>
      <c r="F28" s="430"/>
      <c r="G28" s="430"/>
      <c r="H28" s="431">
        <f t="shared" si="1"/>
        <v>0</v>
      </c>
    </row>
    <row r="29" spans="1:8">
      <c r="A29" s="477">
        <v>14</v>
      </c>
      <c r="B29" s="454" t="s">
        <v>765</v>
      </c>
      <c r="C29" s="430">
        <f>SUM(C30:C31)</f>
        <v>0</v>
      </c>
      <c r="D29" s="430">
        <f>SUM(D30:D31)</f>
        <v>0</v>
      </c>
      <c r="E29" s="431">
        <f t="shared" si="0"/>
        <v>0</v>
      </c>
      <c r="F29" s="430">
        <f>SUM(F30:F31)</f>
        <v>0</v>
      </c>
      <c r="G29" s="430">
        <f>SUM(G30:G31)</f>
        <v>0</v>
      </c>
      <c r="H29" s="431">
        <f t="shared" si="1"/>
        <v>0</v>
      </c>
    </row>
    <row r="30" spans="1:8">
      <c r="A30" s="477">
        <v>14.1</v>
      </c>
      <c r="B30" s="425" t="s">
        <v>766</v>
      </c>
      <c r="C30" s="430"/>
      <c r="D30" s="430"/>
      <c r="E30" s="431">
        <f t="shared" si="0"/>
        <v>0</v>
      </c>
      <c r="F30" s="430"/>
      <c r="G30" s="430"/>
      <c r="H30" s="431">
        <f t="shared" si="1"/>
        <v>0</v>
      </c>
    </row>
    <row r="31" spans="1:8">
      <c r="A31" s="477">
        <v>14.2</v>
      </c>
      <c r="B31" s="425" t="s">
        <v>767</v>
      </c>
      <c r="C31" s="430"/>
      <c r="D31" s="430"/>
      <c r="E31" s="431">
        <f t="shared" si="0"/>
        <v>0</v>
      </c>
      <c r="F31" s="430"/>
      <c r="G31" s="430"/>
      <c r="H31" s="431">
        <f t="shared" si="1"/>
        <v>0</v>
      </c>
    </row>
    <row r="32" spans="1:8">
      <c r="A32" s="477">
        <v>15</v>
      </c>
      <c r="B32" s="455" t="s">
        <v>768</v>
      </c>
      <c r="C32" s="430"/>
      <c r="D32" s="430"/>
      <c r="E32" s="431">
        <f t="shared" si="0"/>
        <v>0</v>
      </c>
      <c r="F32" s="430"/>
      <c r="G32" s="430"/>
      <c r="H32" s="431">
        <f t="shared" si="1"/>
        <v>0</v>
      </c>
    </row>
    <row r="33" spans="1:8" ht="22.5" customHeight="1">
      <c r="A33" s="477">
        <v>16</v>
      </c>
      <c r="B33" s="419" t="s">
        <v>769</v>
      </c>
      <c r="C33" s="430"/>
      <c r="D33" s="430"/>
      <c r="E33" s="431">
        <f t="shared" si="0"/>
        <v>0</v>
      </c>
      <c r="F33" s="430"/>
      <c r="G33" s="430"/>
      <c r="H33" s="431">
        <f t="shared" si="1"/>
        <v>0</v>
      </c>
    </row>
    <row r="34" spans="1:8">
      <c r="A34" s="477">
        <v>17</v>
      </c>
      <c r="B34" s="450" t="s">
        <v>770</v>
      </c>
      <c r="C34" s="430">
        <f>SUM(C35:C36)</f>
        <v>0</v>
      </c>
      <c r="D34" s="430">
        <f>SUM(D35:D36)</f>
        <v>0</v>
      </c>
      <c r="E34" s="431">
        <f t="shared" si="0"/>
        <v>0</v>
      </c>
      <c r="F34" s="430">
        <f>SUM(F35:F36)</f>
        <v>0</v>
      </c>
      <c r="G34" s="430">
        <f>SUM(G35:G36)</f>
        <v>0</v>
      </c>
      <c r="H34" s="431">
        <f t="shared" si="1"/>
        <v>0</v>
      </c>
    </row>
    <row r="35" spans="1:8">
      <c r="A35" s="477">
        <v>17.100000000000001</v>
      </c>
      <c r="B35" s="456" t="s">
        <v>771</v>
      </c>
      <c r="C35" s="430"/>
      <c r="D35" s="430"/>
      <c r="E35" s="431">
        <f t="shared" si="0"/>
        <v>0</v>
      </c>
      <c r="F35" s="430"/>
      <c r="G35" s="430"/>
      <c r="H35" s="431">
        <f t="shared" si="1"/>
        <v>0</v>
      </c>
    </row>
    <row r="36" spans="1:8">
      <c r="A36" s="477">
        <v>17.2</v>
      </c>
      <c r="B36" s="425" t="s">
        <v>772</v>
      </c>
      <c r="C36" s="430"/>
      <c r="D36" s="430"/>
      <c r="E36" s="431">
        <f t="shared" si="0"/>
        <v>0</v>
      </c>
      <c r="F36" s="430"/>
      <c r="G36" s="430"/>
      <c r="H36" s="431">
        <f t="shared" si="1"/>
        <v>0</v>
      </c>
    </row>
    <row r="37" spans="1:8" ht="41.55" customHeight="1">
      <c r="A37" s="477">
        <v>18</v>
      </c>
      <c r="B37" s="457" t="s">
        <v>773</v>
      </c>
      <c r="C37" s="430">
        <f>SUM(C38:C39)</f>
        <v>0</v>
      </c>
      <c r="D37" s="430">
        <f>SUM(D38:D39)</f>
        <v>0</v>
      </c>
      <c r="E37" s="431">
        <f t="shared" si="0"/>
        <v>0</v>
      </c>
      <c r="F37" s="430">
        <f>SUM(F38:F39)</f>
        <v>0</v>
      </c>
      <c r="G37" s="458">
        <f>SUM(G38:G39)</f>
        <v>0</v>
      </c>
      <c r="H37" s="431">
        <f t="shared" si="1"/>
        <v>0</v>
      </c>
    </row>
    <row r="38" spans="1:8" ht="20.399999999999999">
      <c r="A38" s="477">
        <v>18.100000000000001</v>
      </c>
      <c r="B38" s="442" t="s">
        <v>774</v>
      </c>
      <c r="C38" s="430"/>
      <c r="D38" s="430"/>
      <c r="E38" s="431">
        <f t="shared" si="0"/>
        <v>0</v>
      </c>
      <c r="F38" s="430"/>
      <c r="G38" s="430"/>
      <c r="H38" s="431">
        <f t="shared" si="1"/>
        <v>0</v>
      </c>
    </row>
    <row r="39" spans="1:8">
      <c r="A39" s="477">
        <v>18.2</v>
      </c>
      <c r="B39" s="442" t="s">
        <v>775</v>
      </c>
      <c r="C39" s="430"/>
      <c r="D39" s="430"/>
      <c r="E39" s="431">
        <f t="shared" si="0"/>
        <v>0</v>
      </c>
      <c r="F39" s="430"/>
      <c r="G39" s="430"/>
      <c r="H39" s="431">
        <f t="shared" si="1"/>
        <v>0</v>
      </c>
    </row>
    <row r="40" spans="1:8" ht="24.45" customHeight="1">
      <c r="A40" s="477">
        <v>19</v>
      </c>
      <c r="B40" s="457" t="s">
        <v>776</v>
      </c>
      <c r="C40" s="430"/>
      <c r="D40" s="430"/>
      <c r="E40" s="431">
        <f t="shared" si="0"/>
        <v>0</v>
      </c>
      <c r="F40" s="430"/>
      <c r="G40" s="430"/>
      <c r="H40" s="431">
        <f t="shared" si="1"/>
        <v>0</v>
      </c>
    </row>
    <row r="41" spans="1:8" ht="25.05" customHeight="1">
      <c r="A41" s="477">
        <v>20</v>
      </c>
      <c r="B41" s="457" t="s">
        <v>777</v>
      </c>
      <c r="C41" s="430"/>
      <c r="D41" s="430"/>
      <c r="E41" s="431">
        <f t="shared" si="0"/>
        <v>0</v>
      </c>
      <c r="F41" s="430"/>
      <c r="G41" s="430"/>
      <c r="H41" s="431">
        <f t="shared" si="1"/>
        <v>0</v>
      </c>
    </row>
    <row r="42" spans="1:8" ht="33" customHeight="1">
      <c r="A42" s="477">
        <v>21</v>
      </c>
      <c r="B42" s="459" t="s">
        <v>778</v>
      </c>
      <c r="C42" s="430"/>
      <c r="D42" s="430"/>
      <c r="E42" s="431">
        <f t="shared" si="0"/>
        <v>0</v>
      </c>
      <c r="F42" s="430"/>
      <c r="G42" s="430"/>
      <c r="H42" s="431">
        <f t="shared" si="1"/>
        <v>0</v>
      </c>
    </row>
    <row r="43" spans="1:8">
      <c r="A43" s="477">
        <v>22</v>
      </c>
      <c r="B43" s="460" t="s">
        <v>779</v>
      </c>
      <c r="C43" s="430">
        <f>SUM(C6,C13,C18,C19,C20,C21,C22,C23,C24,C25,C26,C27,C28,C29,C32,C33,C34,C37,C40,C41,C42)</f>
        <v>0</v>
      </c>
      <c r="D43" s="430">
        <f>SUM(D6,D13,D18,D19,D20,D21,D22,D23,D24,D25,D26,D27,D28,D29,D32,D33,D34,D37,D40,D41,D42)</f>
        <v>0</v>
      </c>
      <c r="E43" s="431">
        <f t="shared" si="0"/>
        <v>0</v>
      </c>
      <c r="F43" s="430">
        <f>SUM(F6,F13,F18,F19,F20,F21,F22,F23,F24,F25,F26,F27,F28,F29,F32,F33,F34,F37,F40,F41,F42)</f>
        <v>0</v>
      </c>
      <c r="G43" s="430">
        <f>SUM(G6,G13,G18,G19,G20,G21,G22,G23,G24,G25,G26,G27,G28,G29,G32,G33,G34,G37,G40,G41,G42)</f>
        <v>0</v>
      </c>
      <c r="H43" s="431">
        <f t="shared" si="1"/>
        <v>0</v>
      </c>
    </row>
    <row r="44" spans="1:8">
      <c r="A44" s="477">
        <v>23</v>
      </c>
      <c r="B44" s="460" t="s">
        <v>780</v>
      </c>
      <c r="C44" s="430"/>
      <c r="D44" s="430"/>
      <c r="E44" s="431">
        <f t="shared" si="0"/>
        <v>0</v>
      </c>
      <c r="F44" s="430"/>
      <c r="G44" s="430"/>
      <c r="H44" s="431">
        <f t="shared" si="1"/>
        <v>0</v>
      </c>
    </row>
    <row r="45" spans="1:8">
      <c r="A45" s="477">
        <v>24</v>
      </c>
      <c r="B45" s="460" t="s">
        <v>781</v>
      </c>
      <c r="C45" s="714">
        <f>C43+C44</f>
        <v>0</v>
      </c>
      <c r="D45" s="714">
        <f>D43+D44</f>
        <v>0</v>
      </c>
      <c r="E45" s="431">
        <f t="shared" si="0"/>
        <v>0</v>
      </c>
      <c r="F45" s="714">
        <f>F43+F44</f>
        <v>0</v>
      </c>
      <c r="G45" s="714">
        <f>G43+G44</f>
        <v>0</v>
      </c>
      <c r="H45" s="431">
        <f>F45+G45</f>
        <v>0</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topLeftCell="A13" zoomScale="80" zoomScaleNormal="80" workbookViewId="0">
      <selection activeCell="C39" sqref="C39"/>
    </sheetView>
  </sheetViews>
  <sheetFormatPr defaultRowHeight="14.4"/>
  <cols>
    <col min="1" max="1" width="8.77734375" style="474"/>
    <col min="2" max="2" width="87.6640625" bestFit="1" customWidth="1"/>
    <col min="3" max="8" width="12.77734375" customWidth="1"/>
  </cols>
  <sheetData>
    <row r="1" spans="1:8">
      <c r="A1" s="17" t="s">
        <v>98</v>
      </c>
      <c r="B1" s="297">
        <f>Info!C2</f>
        <v>0</v>
      </c>
      <c r="C1" s="16"/>
      <c r="D1" s="227"/>
      <c r="E1" s="227"/>
      <c r="F1" s="227"/>
      <c r="G1" s="227"/>
    </row>
    <row r="2" spans="1:8">
      <c r="A2" s="17" t="s">
        <v>99</v>
      </c>
      <c r="B2" s="338">
        <f>'1. key ratios'!B2</f>
        <v>45747</v>
      </c>
      <c r="C2" s="28"/>
      <c r="D2" s="18"/>
      <c r="E2" s="18"/>
      <c r="F2" s="18"/>
      <c r="G2" s="18"/>
      <c r="H2" s="1"/>
    </row>
    <row r="3" spans="1:8">
      <c r="A3" s="17"/>
      <c r="B3" s="16"/>
      <c r="C3" s="28"/>
      <c r="D3" s="18"/>
      <c r="E3" s="18"/>
      <c r="F3" s="18"/>
      <c r="G3" s="18"/>
      <c r="H3" s="1"/>
    </row>
    <row r="4" spans="1:8">
      <c r="A4" s="779" t="s">
        <v>26</v>
      </c>
      <c r="B4" s="788" t="s">
        <v>142</v>
      </c>
      <c r="C4" s="789" t="s">
        <v>104</v>
      </c>
      <c r="D4" s="789"/>
      <c r="E4" s="789"/>
      <c r="F4" s="789" t="s">
        <v>105</v>
      </c>
      <c r="G4" s="789"/>
      <c r="H4" s="790"/>
    </row>
    <row r="5" spans="1:8">
      <c r="A5" s="779"/>
      <c r="B5" s="788"/>
      <c r="C5" s="446" t="s">
        <v>27</v>
      </c>
      <c r="D5" s="446" t="s">
        <v>78</v>
      </c>
      <c r="E5" s="446" t="s">
        <v>67</v>
      </c>
      <c r="F5" s="446" t="s">
        <v>27</v>
      </c>
      <c r="G5" s="446" t="s">
        <v>78</v>
      </c>
      <c r="H5" s="461" t="s">
        <v>67</v>
      </c>
    </row>
    <row r="6" spans="1:8">
      <c r="A6" s="462">
        <v>1</v>
      </c>
      <c r="B6" s="466" t="s">
        <v>782</v>
      </c>
      <c r="C6" s="463"/>
      <c r="D6" s="463"/>
      <c r="E6" s="464">
        <f t="shared" ref="E6:E43" si="0">C6+D6</f>
        <v>0</v>
      </c>
      <c r="F6" s="463"/>
      <c r="G6" s="463"/>
      <c r="H6" s="465">
        <f t="shared" ref="H6:H43" si="1">F6+G6</f>
        <v>0</v>
      </c>
    </row>
    <row r="7" spans="1:8">
      <c r="A7" s="462">
        <v>2</v>
      </c>
      <c r="B7" s="466" t="s">
        <v>168</v>
      </c>
      <c r="C7" s="463"/>
      <c r="D7" s="463"/>
      <c r="E7" s="464">
        <f t="shared" si="0"/>
        <v>0</v>
      </c>
      <c r="F7" s="463"/>
      <c r="G7" s="463"/>
      <c r="H7" s="465">
        <f t="shared" si="1"/>
        <v>0</v>
      </c>
    </row>
    <row r="8" spans="1:8">
      <c r="A8" s="462">
        <v>3</v>
      </c>
      <c r="B8" s="466" t="s">
        <v>170</v>
      </c>
      <c r="C8" s="463">
        <f>C9+C10</f>
        <v>0</v>
      </c>
      <c r="D8" s="463">
        <f>D9+D10</f>
        <v>0</v>
      </c>
      <c r="E8" s="464">
        <f t="shared" si="0"/>
        <v>0</v>
      </c>
      <c r="F8" s="463">
        <f>F9+F10</f>
        <v>0</v>
      </c>
      <c r="G8" s="463">
        <f>G9+G10</f>
        <v>0</v>
      </c>
      <c r="H8" s="465">
        <f t="shared" si="1"/>
        <v>0</v>
      </c>
    </row>
    <row r="9" spans="1:8">
      <c r="A9" s="462">
        <v>3.1</v>
      </c>
      <c r="B9" s="467" t="s">
        <v>783</v>
      </c>
      <c r="C9" s="463"/>
      <c r="D9" s="463"/>
      <c r="E9" s="464">
        <f t="shared" si="0"/>
        <v>0</v>
      </c>
      <c r="F9" s="463"/>
      <c r="G9" s="463"/>
      <c r="H9" s="465">
        <f t="shared" si="1"/>
        <v>0</v>
      </c>
    </row>
    <row r="10" spans="1:8">
      <c r="A10" s="462">
        <v>3.2</v>
      </c>
      <c r="B10" s="467" t="s">
        <v>784</v>
      </c>
      <c r="C10" s="463"/>
      <c r="D10" s="463"/>
      <c r="E10" s="464">
        <f t="shared" si="0"/>
        <v>0</v>
      </c>
      <c r="F10" s="463"/>
      <c r="G10" s="463"/>
      <c r="H10" s="465">
        <f t="shared" si="1"/>
        <v>0</v>
      </c>
    </row>
    <row r="11" spans="1:8">
      <c r="A11" s="462">
        <v>4</v>
      </c>
      <c r="B11" s="466" t="s">
        <v>169</v>
      </c>
      <c r="C11" s="463">
        <f>C12+C13</f>
        <v>0</v>
      </c>
      <c r="D11" s="463">
        <f>D12+D13</f>
        <v>0</v>
      </c>
      <c r="E11" s="464">
        <f t="shared" si="0"/>
        <v>0</v>
      </c>
      <c r="F11" s="463">
        <f>F12+F13</f>
        <v>0</v>
      </c>
      <c r="G11" s="463">
        <f>G12+G13</f>
        <v>0</v>
      </c>
      <c r="H11" s="465">
        <f t="shared" si="1"/>
        <v>0</v>
      </c>
    </row>
    <row r="12" spans="1:8">
      <c r="A12" s="462">
        <v>4.0999999999999996</v>
      </c>
      <c r="B12" s="467" t="s">
        <v>785</v>
      </c>
      <c r="C12" s="463"/>
      <c r="D12" s="463"/>
      <c r="E12" s="464">
        <f t="shared" si="0"/>
        <v>0</v>
      </c>
      <c r="F12" s="463"/>
      <c r="G12" s="463"/>
      <c r="H12" s="465">
        <f t="shared" si="1"/>
        <v>0</v>
      </c>
    </row>
    <row r="13" spans="1:8">
      <c r="A13" s="462">
        <v>4.2</v>
      </c>
      <c r="B13" s="467" t="s">
        <v>786</v>
      </c>
      <c r="C13" s="463"/>
      <c r="D13" s="463"/>
      <c r="E13" s="464">
        <f t="shared" si="0"/>
        <v>0</v>
      </c>
      <c r="F13" s="463"/>
      <c r="G13" s="463"/>
      <c r="H13" s="465">
        <f t="shared" si="1"/>
        <v>0</v>
      </c>
    </row>
    <row r="14" spans="1:8">
      <c r="A14" s="462">
        <v>5</v>
      </c>
      <c r="B14" s="468" t="s">
        <v>787</v>
      </c>
      <c r="C14" s="463">
        <f>C15+C16+C17+C23+C24+C25+C26</f>
        <v>0</v>
      </c>
      <c r="D14" s="463">
        <f>D15+D16+D17+D23+D24+D25+D26</f>
        <v>0</v>
      </c>
      <c r="E14" s="464">
        <f t="shared" si="0"/>
        <v>0</v>
      </c>
      <c r="F14" s="463">
        <f>F15+F16+F17+F23+F24+F25+F26</f>
        <v>0</v>
      </c>
      <c r="G14" s="463">
        <f>G15+G16+G17+G23+G24+G25+G26</f>
        <v>0</v>
      </c>
      <c r="H14" s="465">
        <f t="shared" si="1"/>
        <v>0</v>
      </c>
    </row>
    <row r="15" spans="1:8">
      <c r="A15" s="462">
        <v>5.0999999999999996</v>
      </c>
      <c r="B15" s="469" t="s">
        <v>788</v>
      </c>
      <c r="C15" s="463"/>
      <c r="D15" s="463"/>
      <c r="E15" s="464">
        <f t="shared" si="0"/>
        <v>0</v>
      </c>
      <c r="F15" s="463"/>
      <c r="G15" s="463"/>
      <c r="H15" s="465">
        <f t="shared" si="1"/>
        <v>0</v>
      </c>
    </row>
    <row r="16" spans="1:8">
      <c r="A16" s="462">
        <v>5.2</v>
      </c>
      <c r="B16" s="469" t="s">
        <v>789</v>
      </c>
      <c r="C16" s="463"/>
      <c r="D16" s="463"/>
      <c r="E16" s="464">
        <f t="shared" si="0"/>
        <v>0</v>
      </c>
      <c r="F16" s="463"/>
      <c r="G16" s="463"/>
      <c r="H16" s="465">
        <f t="shared" si="1"/>
        <v>0</v>
      </c>
    </row>
    <row r="17" spans="1:8">
      <c r="A17" s="462">
        <v>5.3</v>
      </c>
      <c r="B17" s="469" t="s">
        <v>790</v>
      </c>
      <c r="C17" s="463">
        <f>C18+C19+C20+C21+C22</f>
        <v>0</v>
      </c>
      <c r="D17" s="463">
        <f>D18+D19+D20+D21+D22</f>
        <v>0</v>
      </c>
      <c r="E17" s="464">
        <f t="shared" si="0"/>
        <v>0</v>
      </c>
      <c r="F17" s="463"/>
      <c r="G17" s="463"/>
      <c r="H17" s="465">
        <f t="shared" si="1"/>
        <v>0</v>
      </c>
    </row>
    <row r="18" spans="1:8">
      <c r="A18" s="462" t="s">
        <v>171</v>
      </c>
      <c r="B18" s="470" t="s">
        <v>791</v>
      </c>
      <c r="C18" s="463"/>
      <c r="D18" s="463"/>
      <c r="E18" s="464">
        <f t="shared" si="0"/>
        <v>0</v>
      </c>
      <c r="F18" s="463"/>
      <c r="G18" s="463"/>
      <c r="H18" s="465">
        <f t="shared" si="1"/>
        <v>0</v>
      </c>
    </row>
    <row r="19" spans="1:8">
      <c r="A19" s="462" t="s">
        <v>172</v>
      </c>
      <c r="B19" s="471" t="s">
        <v>792</v>
      </c>
      <c r="C19" s="463"/>
      <c r="D19" s="463"/>
      <c r="E19" s="464">
        <f t="shared" si="0"/>
        <v>0</v>
      </c>
      <c r="F19" s="463"/>
      <c r="G19" s="463"/>
      <c r="H19" s="465">
        <f t="shared" si="1"/>
        <v>0</v>
      </c>
    </row>
    <row r="20" spans="1:8">
      <c r="A20" s="462" t="s">
        <v>173</v>
      </c>
      <c r="B20" s="471" t="s">
        <v>793</v>
      </c>
      <c r="C20" s="463"/>
      <c r="D20" s="463"/>
      <c r="E20" s="464">
        <f t="shared" si="0"/>
        <v>0</v>
      </c>
      <c r="F20" s="463"/>
      <c r="G20" s="463"/>
      <c r="H20" s="465">
        <f t="shared" si="1"/>
        <v>0</v>
      </c>
    </row>
    <row r="21" spans="1:8">
      <c r="A21" s="462" t="s">
        <v>174</v>
      </c>
      <c r="B21" s="471" t="s">
        <v>794</v>
      </c>
      <c r="C21" s="463"/>
      <c r="D21" s="463"/>
      <c r="E21" s="464">
        <f t="shared" si="0"/>
        <v>0</v>
      </c>
      <c r="F21" s="463"/>
      <c r="G21" s="463"/>
      <c r="H21" s="465">
        <f t="shared" si="1"/>
        <v>0</v>
      </c>
    </row>
    <row r="22" spans="1:8">
      <c r="A22" s="462" t="s">
        <v>175</v>
      </c>
      <c r="B22" s="471" t="s">
        <v>512</v>
      </c>
      <c r="C22" s="463"/>
      <c r="D22" s="463"/>
      <c r="E22" s="464">
        <f t="shared" si="0"/>
        <v>0</v>
      </c>
      <c r="F22" s="463"/>
      <c r="G22" s="463"/>
      <c r="H22" s="465">
        <f t="shared" si="1"/>
        <v>0</v>
      </c>
    </row>
    <row r="23" spans="1:8">
      <c r="A23" s="462">
        <v>5.4</v>
      </c>
      <c r="B23" s="469" t="s">
        <v>795</v>
      </c>
      <c r="C23" s="463"/>
      <c r="D23" s="463"/>
      <c r="E23" s="464">
        <f t="shared" si="0"/>
        <v>0</v>
      </c>
      <c r="F23" s="463"/>
      <c r="G23" s="463"/>
      <c r="H23" s="465">
        <f t="shared" si="1"/>
        <v>0</v>
      </c>
    </row>
    <row r="24" spans="1:8">
      <c r="A24" s="462">
        <v>5.5</v>
      </c>
      <c r="B24" s="469" t="s">
        <v>796</v>
      </c>
      <c r="C24" s="463"/>
      <c r="D24" s="463"/>
      <c r="E24" s="464">
        <f t="shared" si="0"/>
        <v>0</v>
      </c>
      <c r="F24" s="463"/>
      <c r="G24" s="463"/>
      <c r="H24" s="465">
        <f t="shared" si="1"/>
        <v>0</v>
      </c>
    </row>
    <row r="25" spans="1:8">
      <c r="A25" s="462">
        <v>5.6</v>
      </c>
      <c r="B25" s="469" t="s">
        <v>797</v>
      </c>
      <c r="C25" s="463"/>
      <c r="D25" s="463"/>
      <c r="E25" s="464">
        <f t="shared" si="0"/>
        <v>0</v>
      </c>
      <c r="F25" s="463"/>
      <c r="G25" s="463"/>
      <c r="H25" s="465">
        <f t="shared" si="1"/>
        <v>0</v>
      </c>
    </row>
    <row r="26" spans="1:8">
      <c r="A26" s="462">
        <v>5.7</v>
      </c>
      <c r="B26" s="469" t="s">
        <v>512</v>
      </c>
      <c r="C26" s="463"/>
      <c r="D26" s="463"/>
      <c r="E26" s="464">
        <f t="shared" si="0"/>
        <v>0</v>
      </c>
      <c r="F26" s="463"/>
      <c r="G26" s="463"/>
      <c r="H26" s="465">
        <f t="shared" si="1"/>
        <v>0</v>
      </c>
    </row>
    <row r="27" spans="1:8">
      <c r="A27" s="462">
        <v>6</v>
      </c>
      <c r="B27" s="468" t="s">
        <v>798</v>
      </c>
      <c r="C27" s="463"/>
      <c r="D27" s="463"/>
      <c r="E27" s="464">
        <f t="shared" si="0"/>
        <v>0</v>
      </c>
      <c r="F27" s="463"/>
      <c r="G27" s="463"/>
      <c r="H27" s="465">
        <f t="shared" si="1"/>
        <v>0</v>
      </c>
    </row>
    <row r="28" spans="1:8">
      <c r="A28" s="462">
        <v>7</v>
      </c>
      <c r="B28" s="468" t="s">
        <v>799</v>
      </c>
      <c r="C28" s="463"/>
      <c r="D28" s="463"/>
      <c r="E28" s="464">
        <f t="shared" si="0"/>
        <v>0</v>
      </c>
      <c r="F28" s="463"/>
      <c r="G28" s="463"/>
      <c r="H28" s="465">
        <f t="shared" si="1"/>
        <v>0</v>
      </c>
    </row>
    <row r="29" spans="1:8">
      <c r="A29" s="462">
        <v>8</v>
      </c>
      <c r="B29" s="468" t="s">
        <v>800</v>
      </c>
      <c r="C29" s="463"/>
      <c r="D29" s="463"/>
      <c r="E29" s="464">
        <f t="shared" si="0"/>
        <v>0</v>
      </c>
      <c r="F29" s="463"/>
      <c r="G29" s="463"/>
      <c r="H29" s="465">
        <f t="shared" si="1"/>
        <v>0</v>
      </c>
    </row>
    <row r="30" spans="1:8">
      <c r="A30" s="462">
        <v>9</v>
      </c>
      <c r="B30" s="466" t="s">
        <v>176</v>
      </c>
      <c r="C30" s="463">
        <f>C31+C32+C33+C34+C35+C36+C37</f>
        <v>0</v>
      </c>
      <c r="D30" s="463">
        <f>D31+D32+D33+D34+D35+D36+D37</f>
        <v>0</v>
      </c>
      <c r="E30" s="464">
        <f t="shared" si="0"/>
        <v>0</v>
      </c>
      <c r="F30" s="463">
        <f>F31+F32+F33+F34+F35+F36+F37</f>
        <v>0</v>
      </c>
      <c r="G30" s="463">
        <f>G31+G32+G33+G34+G35+G36+G37</f>
        <v>0</v>
      </c>
      <c r="H30" s="465">
        <f t="shared" si="1"/>
        <v>0</v>
      </c>
    </row>
    <row r="31" spans="1:8" ht="27.6">
      <c r="A31" s="462">
        <v>9.1</v>
      </c>
      <c r="B31" s="467" t="s">
        <v>801</v>
      </c>
      <c r="C31" s="463"/>
      <c r="D31" s="463"/>
      <c r="E31" s="464">
        <f t="shared" si="0"/>
        <v>0</v>
      </c>
      <c r="F31" s="463"/>
      <c r="G31" s="463"/>
      <c r="H31" s="465">
        <f t="shared" si="1"/>
        <v>0</v>
      </c>
    </row>
    <row r="32" spans="1:8" ht="27.6">
      <c r="A32" s="462">
        <v>9.1999999999999993</v>
      </c>
      <c r="B32" s="467" t="s">
        <v>802</v>
      </c>
      <c r="C32" s="463"/>
      <c r="D32" s="463"/>
      <c r="E32" s="464">
        <f t="shared" si="0"/>
        <v>0</v>
      </c>
      <c r="F32" s="463"/>
      <c r="G32" s="463"/>
      <c r="H32" s="465">
        <f t="shared" si="1"/>
        <v>0</v>
      </c>
    </row>
    <row r="33" spans="1:8" ht="27.6">
      <c r="A33" s="462">
        <v>9.3000000000000007</v>
      </c>
      <c r="B33" s="467" t="s">
        <v>803</v>
      </c>
      <c r="C33" s="463"/>
      <c r="D33" s="463"/>
      <c r="E33" s="464">
        <f t="shared" si="0"/>
        <v>0</v>
      </c>
      <c r="F33" s="463"/>
      <c r="G33" s="463"/>
      <c r="H33" s="465">
        <f t="shared" si="1"/>
        <v>0</v>
      </c>
    </row>
    <row r="34" spans="1:8">
      <c r="A34" s="462">
        <v>9.4</v>
      </c>
      <c r="B34" s="467" t="s">
        <v>804</v>
      </c>
      <c r="C34" s="463"/>
      <c r="D34" s="463"/>
      <c r="E34" s="464">
        <f t="shared" si="0"/>
        <v>0</v>
      </c>
      <c r="F34" s="463"/>
      <c r="G34" s="463"/>
      <c r="H34" s="465">
        <f t="shared" si="1"/>
        <v>0</v>
      </c>
    </row>
    <row r="35" spans="1:8">
      <c r="A35" s="462">
        <v>9.5</v>
      </c>
      <c r="B35" s="467" t="s">
        <v>805</v>
      </c>
      <c r="C35" s="463"/>
      <c r="D35" s="463"/>
      <c r="E35" s="464">
        <f t="shared" si="0"/>
        <v>0</v>
      </c>
      <c r="F35" s="463"/>
      <c r="G35" s="463"/>
      <c r="H35" s="465">
        <f t="shared" si="1"/>
        <v>0</v>
      </c>
    </row>
    <row r="36" spans="1:8" ht="27.6">
      <c r="A36" s="462">
        <v>9.6</v>
      </c>
      <c r="B36" s="467" t="s">
        <v>806</v>
      </c>
      <c r="C36" s="463"/>
      <c r="D36" s="463"/>
      <c r="E36" s="464">
        <f t="shared" si="0"/>
        <v>0</v>
      </c>
      <c r="F36" s="463"/>
      <c r="G36" s="463"/>
      <c r="H36" s="465">
        <f t="shared" si="1"/>
        <v>0</v>
      </c>
    </row>
    <row r="37" spans="1:8" ht="27.6">
      <c r="A37" s="462">
        <v>9.6999999999999993</v>
      </c>
      <c r="B37" s="467" t="s">
        <v>807</v>
      </c>
      <c r="C37" s="463"/>
      <c r="D37" s="463"/>
      <c r="E37" s="464">
        <f t="shared" si="0"/>
        <v>0</v>
      </c>
      <c r="F37" s="463"/>
      <c r="G37" s="463"/>
      <c r="H37" s="465">
        <f t="shared" si="1"/>
        <v>0</v>
      </c>
    </row>
    <row r="38" spans="1:8">
      <c r="A38" s="462">
        <v>10</v>
      </c>
      <c r="B38" s="472" t="s">
        <v>808</v>
      </c>
      <c r="C38" s="715">
        <f>C41+C42</f>
        <v>0</v>
      </c>
      <c r="D38" s="715">
        <f>D41+D42</f>
        <v>0</v>
      </c>
      <c r="E38" s="464">
        <f t="shared" si="0"/>
        <v>0</v>
      </c>
      <c r="F38" s="715">
        <f>F41+F42</f>
        <v>0</v>
      </c>
      <c r="G38" s="715">
        <f>G41+G42</f>
        <v>0</v>
      </c>
      <c r="H38" s="465">
        <f t="shared" si="1"/>
        <v>0</v>
      </c>
    </row>
    <row r="39" spans="1:8">
      <c r="A39" s="462">
        <v>10.1</v>
      </c>
      <c r="B39" s="467" t="s">
        <v>809</v>
      </c>
      <c r="C39" s="463"/>
      <c r="D39" s="463"/>
      <c r="E39" s="464">
        <f t="shared" si="0"/>
        <v>0</v>
      </c>
      <c r="F39" s="463"/>
      <c r="G39" s="463"/>
      <c r="H39" s="465">
        <f t="shared" si="1"/>
        <v>0</v>
      </c>
    </row>
    <row r="40" spans="1:8" ht="27.6">
      <c r="A40" s="462">
        <v>10.199999999999999</v>
      </c>
      <c r="B40" s="467" t="s">
        <v>810</v>
      </c>
      <c r="C40" s="463"/>
      <c r="D40" s="463"/>
      <c r="E40" s="464">
        <f t="shared" si="0"/>
        <v>0</v>
      </c>
      <c r="F40" s="463"/>
      <c r="G40" s="463"/>
      <c r="H40" s="465">
        <f t="shared" si="1"/>
        <v>0</v>
      </c>
    </row>
    <row r="41" spans="1:8" ht="27.6">
      <c r="A41" s="462">
        <v>10.3</v>
      </c>
      <c r="B41" s="467" t="s">
        <v>811</v>
      </c>
      <c r="C41" s="463"/>
      <c r="D41" s="463"/>
      <c r="E41" s="464">
        <f t="shared" si="0"/>
        <v>0</v>
      </c>
      <c r="F41" s="463"/>
      <c r="G41" s="463"/>
      <c r="H41" s="465">
        <f t="shared" si="1"/>
        <v>0</v>
      </c>
    </row>
    <row r="42" spans="1:8" ht="27.6">
      <c r="A42" s="462">
        <v>10.4</v>
      </c>
      <c r="B42" s="467" t="s">
        <v>812</v>
      </c>
      <c r="C42" s="463"/>
      <c r="D42" s="463"/>
      <c r="E42" s="464">
        <f t="shared" si="0"/>
        <v>0</v>
      </c>
      <c r="F42" s="463"/>
      <c r="G42" s="463"/>
      <c r="H42" s="465">
        <f t="shared" si="1"/>
        <v>0</v>
      </c>
    </row>
    <row r="43" spans="1:8">
      <c r="A43" s="462">
        <v>11</v>
      </c>
      <c r="B43" s="473" t="s">
        <v>177</v>
      </c>
      <c r="C43" s="463"/>
      <c r="D43" s="463"/>
      <c r="E43" s="464">
        <f t="shared" si="0"/>
        <v>0</v>
      </c>
      <c r="F43" s="463"/>
      <c r="G43" s="463"/>
      <c r="H43" s="465">
        <f t="shared" si="1"/>
        <v>0</v>
      </c>
    </row>
    <row r="44" spans="1:8">
      <c r="C44" s="475"/>
      <c r="D44" s="475"/>
      <c r="E44" s="475"/>
      <c r="F44" s="475"/>
      <c r="G44" s="475"/>
      <c r="H44" s="475"/>
    </row>
    <row r="45" spans="1:8">
      <c r="C45" s="475"/>
      <c r="D45" s="475"/>
      <c r="E45" s="475"/>
      <c r="F45" s="475"/>
      <c r="G45" s="475"/>
      <c r="H45" s="475"/>
    </row>
    <row r="46" spans="1:8">
      <c r="C46" s="475"/>
      <c r="D46" s="475"/>
      <c r="E46" s="475"/>
      <c r="F46" s="475"/>
      <c r="G46" s="475"/>
      <c r="H46" s="475"/>
    </row>
    <row r="47" spans="1:8">
      <c r="C47" s="475"/>
      <c r="D47" s="475"/>
      <c r="E47" s="475"/>
      <c r="F47" s="475"/>
      <c r="G47" s="475"/>
      <c r="H47" s="47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B28" sqref="B28"/>
    </sheetView>
  </sheetViews>
  <sheetFormatPr defaultColWidth="9.21875" defaultRowHeight="13.8"/>
  <cols>
    <col min="1" max="1" width="9.5546875" style="2" bestFit="1" customWidth="1"/>
    <col min="2" max="2" width="93.5546875" style="2" customWidth="1"/>
    <col min="3" max="4" width="12.77734375" style="2" customWidth="1"/>
    <col min="5" max="11" width="9.77734375" style="12" customWidth="1"/>
    <col min="12" max="16384" width="9.21875" style="12"/>
  </cols>
  <sheetData>
    <row r="1" spans="1:8">
      <c r="A1" s="17" t="s">
        <v>98</v>
      </c>
      <c r="B1" s="16">
        <f>Info!C2</f>
        <v>0</v>
      </c>
      <c r="C1" s="16"/>
      <c r="D1" s="227"/>
    </row>
    <row r="2" spans="1:8">
      <c r="A2" s="17" t="s">
        <v>99</v>
      </c>
      <c r="B2" s="338">
        <f>'1. key ratios'!B2</f>
        <v>45747</v>
      </c>
      <c r="C2" s="28"/>
      <c r="D2" s="18"/>
      <c r="E2" s="11"/>
      <c r="F2" s="11"/>
      <c r="G2" s="11"/>
      <c r="H2" s="11"/>
    </row>
    <row r="3" spans="1:8">
      <c r="A3" s="17"/>
      <c r="B3" s="16"/>
      <c r="C3" s="28"/>
      <c r="D3" s="18"/>
      <c r="E3" s="11"/>
      <c r="F3" s="11"/>
      <c r="G3" s="11"/>
      <c r="H3" s="11"/>
    </row>
    <row r="4" spans="1:8" ht="15" customHeight="1" thickBot="1">
      <c r="A4" s="132" t="s">
        <v>244</v>
      </c>
      <c r="B4" s="133" t="s">
        <v>97</v>
      </c>
      <c r="C4" s="134" t="s">
        <v>77</v>
      </c>
    </row>
    <row r="5" spans="1:8" ht="15" customHeight="1">
      <c r="A5" s="130" t="s">
        <v>26</v>
      </c>
      <c r="B5" s="131"/>
      <c r="C5" s="321" t="str">
        <f>INT((MONTH($B$2))/3)&amp;"Q"&amp;"-"&amp;YEAR($B$2)</f>
        <v>1Q-2025</v>
      </c>
      <c r="D5" s="321" t="str">
        <f>IF(INT(MONTH($B$2))=3, "4"&amp;"Q"&amp;"-"&amp;YEAR($B$2)-1, IF(INT(MONTH($B$2))=6, "1"&amp;"Q"&amp;"-"&amp;YEAR($B$2), IF(INT(MONTH($B$2))=9, "2"&amp;"Q"&amp;"-"&amp;YEAR($B$2),IF(INT(MONTH($B$2))=12, "3"&amp;"Q"&amp;"-"&amp;YEAR($B$2), 0))))</f>
        <v>4Q-2024</v>
      </c>
      <c r="E5" s="321" t="str">
        <f>IF(INT(MONTH($B$2))=3, "3"&amp;"Q"&amp;"-"&amp;YEAR($B$2)-1, IF(INT(MONTH($B$2))=6, "4"&amp;"Q"&amp;"-"&amp;YEAR($B$2)-1, IF(INT(MONTH($B$2))=9, "1"&amp;"Q"&amp;"-"&amp;YEAR($B$2),IF(INT(MONTH($B$2))=12, "2"&amp;"Q"&amp;"-"&amp;YEAR($B$2), 0))))</f>
        <v>3Q-2024</v>
      </c>
      <c r="F5" s="321" t="str">
        <f>IF(INT(MONTH($B$2))=3, "2"&amp;"Q"&amp;"-"&amp;YEAR($B$2)-1, IF(INT(MONTH($B$2))=6, "3"&amp;"Q"&amp;"-"&amp;YEAR($B$2)-1, IF(INT(MONTH($B$2))=9, "4"&amp;"Q"&amp;"-"&amp;YEAR($B$2)-1,IF(INT(MONTH($B$2))=12, "1"&amp;"Q"&amp;"-"&amp;YEAR($B$2), 0))))</f>
        <v>2Q-2024</v>
      </c>
      <c r="G5" s="321" t="str">
        <f>IF(INT(MONTH($B$2))=3, "1"&amp;"Q"&amp;"-"&amp;YEAR($B$2)-1, IF(INT(MONTH($B$2))=6, "2"&amp;"Q"&amp;"-"&amp;YEAR($B$2)-1, IF(INT(MONTH($B$2))=9, "3"&amp;"Q"&amp;"-"&amp;YEAR($B$2)-1,IF(INT(MONTH($B$2))=12, "4"&amp;"Q"&amp;"-"&amp;YEAR($B$2)-1, 0))))</f>
        <v>1Q-2024</v>
      </c>
    </row>
    <row r="6" spans="1:8" ht="15" customHeight="1">
      <c r="A6" s="268">
        <v>1</v>
      </c>
      <c r="B6" s="304" t="s">
        <v>102</v>
      </c>
      <c r="C6" s="269">
        <f>C7+C9+C10</f>
        <v>0</v>
      </c>
      <c r="D6" s="307">
        <f>D7+D9+D10</f>
        <v>0</v>
      </c>
      <c r="E6" s="270">
        <f t="shared" ref="E6:G6" si="0">E7+E9+E10</f>
        <v>0</v>
      </c>
      <c r="F6" s="269">
        <f t="shared" si="0"/>
        <v>0</v>
      </c>
      <c r="G6" s="308">
        <f t="shared" si="0"/>
        <v>0</v>
      </c>
    </row>
    <row r="7" spans="1:8" ht="15" customHeight="1">
      <c r="A7" s="268">
        <v>1.1000000000000001</v>
      </c>
      <c r="B7" s="271" t="s">
        <v>997</v>
      </c>
      <c r="C7" s="272"/>
      <c r="D7" s="309"/>
      <c r="E7" s="272"/>
      <c r="F7" s="272"/>
      <c r="G7" s="310"/>
    </row>
    <row r="8" spans="1:8" ht="27.6">
      <c r="A8" s="268" t="s">
        <v>148</v>
      </c>
      <c r="B8" s="273" t="s">
        <v>241</v>
      </c>
      <c r="C8" s="272"/>
      <c r="D8" s="309"/>
      <c r="E8" s="272"/>
      <c r="F8" s="272"/>
      <c r="G8" s="310"/>
    </row>
    <row r="9" spans="1:8" ht="15" customHeight="1">
      <c r="A9" s="268">
        <v>1.2</v>
      </c>
      <c r="B9" s="271" t="s">
        <v>22</v>
      </c>
      <c r="C9" s="272"/>
      <c r="D9" s="309"/>
      <c r="E9" s="272"/>
      <c r="F9" s="272"/>
      <c r="G9" s="310"/>
    </row>
    <row r="10" spans="1:8" ht="15" customHeight="1">
      <c r="A10" s="268">
        <v>1.3</v>
      </c>
      <c r="B10" s="305" t="s">
        <v>74</v>
      </c>
      <c r="C10" s="274"/>
      <c r="D10" s="309"/>
      <c r="E10" s="274"/>
      <c r="F10" s="272"/>
      <c r="G10" s="311"/>
    </row>
    <row r="11" spans="1:8" ht="15" customHeight="1">
      <c r="A11" s="268">
        <v>2</v>
      </c>
      <c r="B11" s="304" t="s">
        <v>103</v>
      </c>
      <c r="C11" s="272"/>
      <c r="D11" s="309"/>
      <c r="E11" s="272"/>
      <c r="F11" s="272"/>
      <c r="G11" s="310"/>
    </row>
    <row r="12" spans="1:8" ht="15" customHeight="1">
      <c r="A12" s="284">
        <v>3</v>
      </c>
      <c r="B12" s="306" t="s">
        <v>101</v>
      </c>
      <c r="C12" s="274"/>
      <c r="D12" s="309"/>
      <c r="E12" s="274"/>
      <c r="F12" s="272"/>
      <c r="G12" s="311"/>
    </row>
    <row r="13" spans="1:8" ht="15" customHeight="1" thickBot="1">
      <c r="A13" s="73">
        <v>4</v>
      </c>
      <c r="B13" s="314" t="s">
        <v>149</v>
      </c>
      <c r="C13" s="154">
        <f>C6+C11+C12</f>
        <v>0</v>
      </c>
      <c r="D13" s="312">
        <f>D6+D11+D12</f>
        <v>0</v>
      </c>
      <c r="E13" s="155">
        <f t="shared" ref="E13:G13" si="1">E6+E11+E12</f>
        <v>0</v>
      </c>
      <c r="F13" s="154">
        <f t="shared" si="1"/>
        <v>0</v>
      </c>
      <c r="G13" s="313">
        <f t="shared" si="1"/>
        <v>0</v>
      </c>
    </row>
    <row r="14" spans="1:8">
      <c r="B14" s="23"/>
    </row>
    <row r="15" spans="1:8">
      <c r="B15" s="65"/>
    </row>
    <row r="16" spans="1:8">
      <c r="B16" s="65"/>
    </row>
    <row r="17" spans="2:2">
      <c r="B17" s="65"/>
    </row>
    <row r="18" spans="2:2">
      <c r="B18" s="6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E36" sqref="E36"/>
    </sheetView>
  </sheetViews>
  <sheetFormatPr defaultRowHeight="14.4"/>
  <cols>
    <col min="1" max="1" width="9.5546875" style="2" bestFit="1" customWidth="1"/>
    <col min="2" max="2" width="58.77734375" style="2" customWidth="1"/>
    <col min="3" max="3" width="34.21875" style="2" customWidth="1"/>
  </cols>
  <sheetData>
    <row r="1" spans="1:8">
      <c r="A1" s="2" t="s">
        <v>98</v>
      </c>
      <c r="B1" s="227">
        <f>Info!C2</f>
        <v>0</v>
      </c>
    </row>
    <row r="2" spans="1:8">
      <c r="A2" s="2" t="s">
        <v>99</v>
      </c>
      <c r="B2" s="338">
        <f>'1. key ratios'!B2</f>
        <v>45747</v>
      </c>
    </row>
    <row r="4" spans="1:8" ht="25.5" customHeight="1" thickBot="1">
      <c r="A4" s="146" t="s">
        <v>245</v>
      </c>
      <c r="B4" s="30" t="s">
        <v>81</v>
      </c>
      <c r="C4" s="13"/>
    </row>
    <row r="5" spans="1:8">
      <c r="A5" s="10"/>
      <c r="B5" s="299" t="s">
        <v>82</v>
      </c>
      <c r="C5" s="319" t="s">
        <v>421</v>
      </c>
    </row>
    <row r="6" spans="1:8">
      <c r="A6" s="14">
        <v>1</v>
      </c>
      <c r="B6" s="31"/>
      <c r="C6" s="315"/>
    </row>
    <row r="7" spans="1:8">
      <c r="A7" s="14">
        <v>2</v>
      </c>
      <c r="B7" s="31"/>
      <c r="C7" s="315"/>
    </row>
    <row r="8" spans="1:8">
      <c r="A8" s="14">
        <v>3</v>
      </c>
      <c r="B8" s="31"/>
      <c r="C8" s="315"/>
    </row>
    <row r="9" spans="1:8">
      <c r="A9" s="14">
        <v>4</v>
      </c>
      <c r="B9" s="31"/>
      <c r="C9" s="315"/>
    </row>
    <row r="10" spans="1:8">
      <c r="A10" s="14">
        <v>5</v>
      </c>
      <c r="B10" s="31"/>
      <c r="C10" s="315"/>
    </row>
    <row r="11" spans="1:8">
      <c r="A11" s="14">
        <v>6</v>
      </c>
      <c r="B11" s="31"/>
      <c r="C11" s="315"/>
    </row>
    <row r="12" spans="1:8">
      <c r="A12" s="14">
        <v>7</v>
      </c>
      <c r="B12" s="31"/>
      <c r="C12" s="315"/>
      <c r="H12" s="4"/>
    </row>
    <row r="13" spans="1:8">
      <c r="A13" s="14">
        <v>8</v>
      </c>
      <c r="B13" s="31"/>
      <c r="C13" s="315"/>
    </row>
    <row r="14" spans="1:8">
      <c r="A14" s="14">
        <v>9</v>
      </c>
      <c r="B14" s="31"/>
      <c r="C14" s="315"/>
    </row>
    <row r="15" spans="1:8">
      <c r="A15" s="14">
        <v>10</v>
      </c>
      <c r="B15" s="31"/>
      <c r="C15" s="315"/>
    </row>
    <row r="16" spans="1:8">
      <c r="A16" s="14"/>
      <c r="B16" s="791"/>
      <c r="C16" s="792"/>
    </row>
    <row r="17" spans="1:3" ht="55.2">
      <c r="A17" s="14"/>
      <c r="B17" s="300" t="s">
        <v>83</v>
      </c>
      <c r="C17" s="320" t="s">
        <v>422</v>
      </c>
    </row>
    <row r="18" spans="1:3">
      <c r="A18" s="14">
        <v>1</v>
      </c>
      <c r="B18" s="26"/>
      <c r="C18" s="317"/>
    </row>
    <row r="19" spans="1:3">
      <c r="A19" s="14">
        <v>2</v>
      </c>
      <c r="B19" s="26"/>
      <c r="C19" s="317"/>
    </row>
    <row r="20" spans="1:3">
      <c r="A20" s="14">
        <v>3</v>
      </c>
      <c r="B20" s="26"/>
      <c r="C20" s="317"/>
    </row>
    <row r="21" spans="1:3">
      <c r="A21" s="14">
        <v>4</v>
      </c>
      <c r="B21" s="26"/>
      <c r="C21" s="317"/>
    </row>
    <row r="22" spans="1:3">
      <c r="A22" s="14">
        <v>5</v>
      </c>
      <c r="B22" s="26"/>
      <c r="C22" s="317"/>
    </row>
    <row r="23" spans="1:3">
      <c r="A23" s="14">
        <v>6</v>
      </c>
      <c r="B23" s="26"/>
      <c r="C23" s="317"/>
    </row>
    <row r="24" spans="1:3">
      <c r="A24" s="14">
        <v>7</v>
      </c>
      <c r="B24" s="26"/>
      <c r="C24" s="317"/>
    </row>
    <row r="25" spans="1:3">
      <c r="A25" s="14">
        <v>8</v>
      </c>
      <c r="B25" s="26"/>
      <c r="C25" s="317"/>
    </row>
    <row r="26" spans="1:3">
      <c r="A26" s="14">
        <v>9</v>
      </c>
      <c r="B26" s="26"/>
      <c r="C26" s="317"/>
    </row>
    <row r="27" spans="1:3" ht="15.75" customHeight="1">
      <c r="A27" s="14">
        <v>10</v>
      </c>
      <c r="B27" s="26"/>
      <c r="C27" s="318"/>
    </row>
    <row r="28" spans="1:3" ht="15.75" customHeight="1">
      <c r="A28" s="14"/>
      <c r="B28" s="26"/>
      <c r="C28" s="27"/>
    </row>
    <row r="29" spans="1:3" ht="30" customHeight="1">
      <c r="A29" s="14"/>
      <c r="B29" s="793" t="s">
        <v>84</v>
      </c>
      <c r="C29" s="794"/>
    </row>
    <row r="30" spans="1:3">
      <c r="A30" s="14">
        <v>1</v>
      </c>
      <c r="B30" s="31"/>
      <c r="C30" s="32" t="s">
        <v>141</v>
      </c>
    </row>
    <row r="31" spans="1:3" ht="15.75" customHeight="1">
      <c r="A31" s="14"/>
      <c r="B31" s="31"/>
      <c r="C31" s="32"/>
    </row>
    <row r="32" spans="1:3" ht="29.25" customHeight="1">
      <c r="A32" s="14"/>
      <c r="B32" s="793" t="s">
        <v>165</v>
      </c>
      <c r="C32" s="794"/>
    </row>
    <row r="33" spans="1:3">
      <c r="A33" s="14">
        <v>1</v>
      </c>
      <c r="B33" s="31"/>
      <c r="C33" s="315" t="s">
        <v>141</v>
      </c>
    </row>
    <row r="34" spans="1:3" ht="15" thickBot="1">
      <c r="A34" s="15"/>
      <c r="B34" s="33"/>
      <c r="C34" s="316"/>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D32" sqref="D32"/>
    </sheetView>
  </sheetViews>
  <sheetFormatPr defaultRowHeight="14.4"/>
  <cols>
    <col min="1" max="1" width="9.5546875" style="2" bestFit="1" customWidth="1"/>
    <col min="2" max="2" width="47.5546875" style="2" customWidth="1"/>
    <col min="3" max="3" width="28" style="2" customWidth="1"/>
    <col min="4" max="4" width="25.6640625" style="2" customWidth="1"/>
    <col min="5" max="5" width="18.77734375" style="2" customWidth="1"/>
    <col min="6" max="6" width="12" bestFit="1" customWidth="1"/>
    <col min="7" max="7" width="12.5546875" bestFit="1" customWidth="1"/>
  </cols>
  <sheetData>
    <row r="1" spans="1:7">
      <c r="A1" s="17" t="s">
        <v>98</v>
      </c>
      <c r="B1" s="16">
        <f>Info!C2</f>
        <v>0</v>
      </c>
    </row>
    <row r="2" spans="1:7" s="21" customFormat="1" ht="15.75" customHeight="1">
      <c r="A2" s="21" t="s">
        <v>99</v>
      </c>
      <c r="B2" s="338">
        <f>'1. key ratios'!B2</f>
        <v>45747</v>
      </c>
    </row>
    <row r="3" spans="1:7" s="21" customFormat="1" ht="15.75" customHeight="1"/>
    <row r="4" spans="1:7" s="21" customFormat="1" ht="15.75" customHeight="1" thickBot="1">
      <c r="A4" s="147" t="s">
        <v>246</v>
      </c>
      <c r="B4" s="148" t="s">
        <v>159</v>
      </c>
      <c r="C4" s="112"/>
      <c r="D4" s="112"/>
      <c r="E4" s="113" t="s">
        <v>77</v>
      </c>
    </row>
    <row r="5" spans="1:7" s="69" customFormat="1" ht="17.55" customHeight="1">
      <c r="A5" s="244"/>
      <c r="B5" s="245"/>
      <c r="C5" s="111" t="s">
        <v>0</v>
      </c>
      <c r="D5" s="111" t="s">
        <v>1</v>
      </c>
      <c r="E5" s="246" t="s">
        <v>2</v>
      </c>
    </row>
    <row r="6" spans="1:7" s="90" customFormat="1" ht="14.55" customHeight="1">
      <c r="A6" s="247"/>
      <c r="B6" s="795" t="s">
        <v>134</v>
      </c>
      <c r="C6" s="795" t="s">
        <v>826</v>
      </c>
      <c r="D6" s="796" t="s">
        <v>133</v>
      </c>
      <c r="E6" s="797"/>
      <c r="G6"/>
    </row>
    <row r="7" spans="1:7" s="90" customFormat="1" ht="99.6" customHeight="1">
      <c r="A7" s="247"/>
      <c r="B7" s="795"/>
      <c r="C7" s="795"/>
      <c r="D7" s="241" t="s">
        <v>132</v>
      </c>
      <c r="E7" s="242" t="s">
        <v>343</v>
      </c>
      <c r="G7"/>
    </row>
    <row r="8" spans="1:7" s="90" customFormat="1" ht="22.5" customHeight="1">
      <c r="A8" s="477">
        <v>1</v>
      </c>
      <c r="B8" s="412" t="s">
        <v>813</v>
      </c>
      <c r="C8" s="478">
        <f>SUM(C9:C11)</f>
        <v>0</v>
      </c>
      <c r="D8" s="478">
        <f t="shared" ref="D8:E8" si="0">SUM(D9:D11)</f>
        <v>0</v>
      </c>
      <c r="E8" s="478">
        <f t="shared" si="0"/>
        <v>0</v>
      </c>
      <c r="G8"/>
    </row>
    <row r="9" spans="1:7" s="90" customFormat="1">
      <c r="A9" s="477">
        <v>1.1000000000000001</v>
      </c>
      <c r="B9" s="415" t="s">
        <v>86</v>
      </c>
      <c r="C9" s="478"/>
      <c r="D9" s="478"/>
      <c r="E9" s="478"/>
      <c r="G9"/>
    </row>
    <row r="10" spans="1:7" s="90" customFormat="1">
      <c r="A10" s="477">
        <v>1.2</v>
      </c>
      <c r="B10" s="415" t="s">
        <v>87</v>
      </c>
      <c r="C10" s="478"/>
      <c r="D10" s="478"/>
      <c r="E10" s="478"/>
      <c r="G10"/>
    </row>
    <row r="11" spans="1:7" s="90" customFormat="1">
      <c r="A11" s="477">
        <v>1.3</v>
      </c>
      <c r="B11" s="415" t="s">
        <v>88</v>
      </c>
      <c r="C11" s="478"/>
      <c r="D11" s="478"/>
      <c r="E11" s="478"/>
      <c r="G11"/>
    </row>
    <row r="12" spans="1:7" s="90" customFormat="1">
      <c r="A12" s="477">
        <v>2</v>
      </c>
      <c r="B12" s="416" t="s">
        <v>700</v>
      </c>
      <c r="C12" s="478"/>
      <c r="D12" s="478"/>
      <c r="E12" s="478"/>
      <c r="G12"/>
    </row>
    <row r="13" spans="1:7" s="90" customFormat="1">
      <c r="A13" s="477">
        <v>2.1</v>
      </c>
      <c r="B13" s="417" t="s">
        <v>701</v>
      </c>
      <c r="C13" s="478"/>
      <c r="D13" s="478"/>
      <c r="E13" s="478"/>
      <c r="G13"/>
    </row>
    <row r="14" spans="1:7" s="90" customFormat="1" ht="34.049999999999997" customHeight="1">
      <c r="A14" s="477">
        <v>3</v>
      </c>
      <c r="B14" s="418" t="s">
        <v>702</v>
      </c>
      <c r="C14" s="478"/>
      <c r="D14" s="478"/>
      <c r="E14" s="478"/>
      <c r="G14"/>
    </row>
    <row r="15" spans="1:7" s="90" customFormat="1" ht="32.549999999999997" customHeight="1">
      <c r="A15" s="477">
        <v>4</v>
      </c>
      <c r="B15" s="419" t="s">
        <v>703</v>
      </c>
      <c r="C15" s="478"/>
      <c r="D15" s="478"/>
      <c r="E15" s="478"/>
      <c r="G15"/>
    </row>
    <row r="16" spans="1:7" s="90" customFormat="1" ht="22.95" customHeight="1">
      <c r="A16" s="477">
        <v>5</v>
      </c>
      <c r="B16" s="419" t="s">
        <v>704</v>
      </c>
      <c r="C16" s="478">
        <f>SUM(C17:C19)</f>
        <v>0</v>
      </c>
      <c r="D16" s="478">
        <f t="shared" ref="D16:E16" si="1">SUM(D17:D19)</f>
        <v>0</v>
      </c>
      <c r="E16" s="478">
        <f t="shared" si="1"/>
        <v>0</v>
      </c>
      <c r="G16"/>
    </row>
    <row r="17" spans="1:7" s="90" customFormat="1">
      <c r="A17" s="477">
        <v>5.0999999999999996</v>
      </c>
      <c r="B17" s="422" t="s">
        <v>705</v>
      </c>
      <c r="C17" s="478"/>
      <c r="D17" s="478"/>
      <c r="E17" s="478"/>
      <c r="G17"/>
    </row>
    <row r="18" spans="1:7" s="90" customFormat="1">
      <c r="A18" s="477">
        <v>5.2</v>
      </c>
      <c r="B18" s="422" t="s">
        <v>540</v>
      </c>
      <c r="C18" s="478"/>
      <c r="D18" s="478"/>
      <c r="E18" s="478"/>
      <c r="G18"/>
    </row>
    <row r="19" spans="1:7" s="90" customFormat="1">
      <c r="A19" s="477">
        <v>5.3</v>
      </c>
      <c r="B19" s="422" t="s">
        <v>706</v>
      </c>
      <c r="C19" s="478"/>
      <c r="D19" s="478"/>
      <c r="E19" s="478"/>
      <c r="G19"/>
    </row>
    <row r="20" spans="1:7" s="90" customFormat="1" ht="20.399999999999999">
      <c r="A20" s="477">
        <v>6</v>
      </c>
      <c r="B20" s="418" t="s">
        <v>707</v>
      </c>
      <c r="C20" s="478">
        <f>SUM(C21:C22)</f>
        <v>0</v>
      </c>
      <c r="D20" s="478">
        <f t="shared" ref="D20:E20" si="2">SUM(D21:D22)</f>
        <v>0</v>
      </c>
      <c r="E20" s="478">
        <f t="shared" si="2"/>
        <v>0</v>
      </c>
      <c r="G20"/>
    </row>
    <row r="21" spans="1:7">
      <c r="A21" s="477">
        <v>6.1</v>
      </c>
      <c r="B21" s="422" t="s">
        <v>540</v>
      </c>
      <c r="C21" s="479"/>
      <c r="D21" s="479"/>
      <c r="E21" s="479"/>
    </row>
    <row r="22" spans="1:7">
      <c r="A22" s="477">
        <v>6.2</v>
      </c>
      <c r="B22" s="422" t="s">
        <v>706</v>
      </c>
      <c r="C22" s="479"/>
      <c r="D22" s="479"/>
      <c r="E22" s="479"/>
    </row>
    <row r="23" spans="1:7" ht="20.399999999999999">
      <c r="A23" s="477">
        <v>7</v>
      </c>
      <c r="B23" s="423" t="s">
        <v>708</v>
      </c>
      <c r="C23" s="480"/>
      <c r="D23" s="480"/>
      <c r="E23" s="480"/>
    </row>
    <row r="24" spans="1:7" ht="20.399999999999999">
      <c r="A24" s="477">
        <v>8</v>
      </c>
      <c r="B24" s="424" t="s">
        <v>709</v>
      </c>
      <c r="C24" s="480"/>
      <c r="D24" s="480"/>
      <c r="E24" s="480"/>
    </row>
    <row r="25" spans="1:7">
      <c r="A25" s="477">
        <v>9</v>
      </c>
      <c r="B25" s="419" t="s">
        <v>710</v>
      </c>
      <c r="C25" s="480">
        <f>SUM(C26:C27)</f>
        <v>0</v>
      </c>
      <c r="D25" s="480">
        <f t="shared" ref="D25:E25" si="3">SUM(D26:D27)</f>
        <v>0</v>
      </c>
      <c r="E25" s="480">
        <f t="shared" si="3"/>
        <v>0</v>
      </c>
    </row>
    <row r="26" spans="1:7">
      <c r="A26" s="477">
        <v>9.1</v>
      </c>
      <c r="B26" s="425" t="s">
        <v>711</v>
      </c>
      <c r="C26" s="480"/>
      <c r="D26" s="480"/>
      <c r="E26" s="480"/>
    </row>
    <row r="27" spans="1:7">
      <c r="A27" s="477">
        <v>9.1999999999999993</v>
      </c>
      <c r="B27" s="425" t="s">
        <v>712</v>
      </c>
      <c r="C27" s="480"/>
      <c r="D27" s="480"/>
      <c r="E27" s="480"/>
    </row>
    <row r="28" spans="1:7">
      <c r="A28" s="477">
        <v>10</v>
      </c>
      <c r="B28" s="419" t="s">
        <v>37</v>
      </c>
      <c r="C28" s="480">
        <f>SUM(C29:C30)</f>
        <v>0</v>
      </c>
      <c r="D28" s="480">
        <f t="shared" ref="D28:E28" si="4">SUM(D29:D30)</f>
        <v>0</v>
      </c>
      <c r="E28" s="480">
        <f t="shared" si="4"/>
        <v>0</v>
      </c>
    </row>
    <row r="29" spans="1:7">
      <c r="A29" s="477">
        <v>10.1</v>
      </c>
      <c r="B29" s="425" t="s">
        <v>713</v>
      </c>
      <c r="C29" s="480"/>
      <c r="D29" s="480"/>
      <c r="E29" s="480"/>
    </row>
    <row r="30" spans="1:7">
      <c r="A30" s="477">
        <v>10.199999999999999</v>
      </c>
      <c r="B30" s="425" t="s">
        <v>714</v>
      </c>
      <c r="C30" s="480"/>
      <c r="D30" s="480"/>
      <c r="E30" s="480"/>
    </row>
    <row r="31" spans="1:7">
      <c r="A31" s="477">
        <v>11</v>
      </c>
      <c r="B31" s="419" t="s">
        <v>715</v>
      </c>
      <c r="C31" s="480">
        <f>SUM(C32:C33)</f>
        <v>0</v>
      </c>
      <c r="D31" s="480">
        <f t="shared" ref="D31:E31" si="5">SUM(D32:D33)</f>
        <v>0</v>
      </c>
      <c r="E31" s="480">
        <f t="shared" si="5"/>
        <v>0</v>
      </c>
    </row>
    <row r="32" spans="1:7">
      <c r="A32" s="477">
        <v>11.1</v>
      </c>
      <c r="B32" s="425" t="s">
        <v>716</v>
      </c>
      <c r="C32" s="480"/>
      <c r="D32" s="480"/>
      <c r="E32" s="480"/>
    </row>
    <row r="33" spans="1:7">
      <c r="A33" s="477">
        <v>11.2</v>
      </c>
      <c r="B33" s="425" t="s">
        <v>717</v>
      </c>
      <c r="C33" s="480"/>
      <c r="D33" s="480"/>
      <c r="E33" s="480"/>
    </row>
    <row r="34" spans="1:7">
      <c r="A34" s="477">
        <v>13</v>
      </c>
      <c r="B34" s="419" t="s">
        <v>89</v>
      </c>
      <c r="C34" s="479"/>
      <c r="D34" s="479"/>
      <c r="E34" s="479"/>
    </row>
    <row r="35" spans="1:7">
      <c r="A35" s="477">
        <v>13.1</v>
      </c>
      <c r="B35" s="426" t="s">
        <v>718</v>
      </c>
      <c r="C35" s="479"/>
      <c r="D35" s="479"/>
      <c r="E35" s="479"/>
    </row>
    <row r="36" spans="1:7">
      <c r="A36" s="477">
        <v>13.2</v>
      </c>
      <c r="B36" s="426" t="s">
        <v>719</v>
      </c>
      <c r="C36" s="479"/>
      <c r="D36" s="479"/>
      <c r="E36" s="479"/>
    </row>
    <row r="37" spans="1:7" ht="42" thickBot="1">
      <c r="A37" s="248"/>
      <c r="B37" s="249" t="s">
        <v>310</v>
      </c>
      <c r="C37" s="194">
        <f>SUM(C8,C12,C14,C15,C16,C20,C23,C24,C25,C28,C31,C34)</f>
        <v>0</v>
      </c>
      <c r="D37" s="194">
        <f t="shared" ref="D37:E37" si="6">SUM(D8,D12,D14,D15,D16,D20,D23,D24,D25,D28,D31,D34)</f>
        <v>0</v>
      </c>
      <c r="E37" s="194">
        <f t="shared" si="6"/>
        <v>0</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B30" sqref="B30"/>
    </sheetView>
  </sheetViews>
  <sheetFormatPr defaultRowHeight="14.4" outlineLevelRow="1"/>
  <cols>
    <col min="1" max="1" width="9.5546875" style="2" bestFit="1" customWidth="1"/>
    <col min="2" max="2" width="114.21875" style="2" customWidth="1"/>
    <col min="3" max="3" width="18.77734375" customWidth="1"/>
    <col min="4" max="4" width="25.44140625" customWidth="1"/>
    <col min="5" max="5" width="24.21875" customWidth="1"/>
    <col min="6" max="6" width="24" customWidth="1"/>
    <col min="7" max="7" width="10" bestFit="1" customWidth="1"/>
    <col min="8" max="8" width="12" bestFit="1" customWidth="1"/>
    <col min="9" max="9" width="12.5546875" bestFit="1" customWidth="1"/>
  </cols>
  <sheetData>
    <row r="1" spans="1:6">
      <c r="A1" s="17" t="s">
        <v>98</v>
      </c>
      <c r="B1" s="16">
        <f>Info!C2</f>
        <v>0</v>
      </c>
    </row>
    <row r="2" spans="1:6" s="21" customFormat="1" ht="15.75" customHeight="1">
      <c r="A2" s="21" t="s">
        <v>99</v>
      </c>
      <c r="B2" s="338">
        <f>'1. key ratios'!B2</f>
        <v>45747</v>
      </c>
      <c r="C2"/>
      <c r="D2"/>
      <c r="E2"/>
      <c r="F2"/>
    </row>
    <row r="3" spans="1:6" s="21" customFormat="1" ht="15.75" customHeight="1">
      <c r="C3"/>
      <c r="D3"/>
      <c r="E3"/>
      <c r="F3"/>
    </row>
    <row r="4" spans="1:6" s="21" customFormat="1" ht="28.2" thickBot="1">
      <c r="A4" s="21" t="s">
        <v>247</v>
      </c>
      <c r="B4" s="119" t="s">
        <v>162</v>
      </c>
      <c r="C4" s="113" t="s">
        <v>77</v>
      </c>
      <c r="D4"/>
      <c r="E4"/>
      <c r="F4"/>
    </row>
    <row r="5" spans="1:6">
      <c r="A5" s="114">
        <v>1</v>
      </c>
      <c r="B5" s="115" t="s">
        <v>697</v>
      </c>
      <c r="C5" s="156">
        <f>'7. LI1'!E37</f>
        <v>0</v>
      </c>
    </row>
    <row r="6" spans="1:6" s="104" customFormat="1">
      <c r="A6" s="68">
        <v>2.1</v>
      </c>
      <c r="B6" s="121" t="s">
        <v>831</v>
      </c>
      <c r="C6" s="157"/>
    </row>
    <row r="7" spans="1:6" s="4" customFormat="1" ht="27.6" outlineLevel="1">
      <c r="A7" s="120">
        <v>2.2000000000000002</v>
      </c>
      <c r="B7" s="116" t="s">
        <v>832</v>
      </c>
      <c r="C7" s="158"/>
    </row>
    <row r="8" spans="1:6" s="4" customFormat="1" ht="27.6">
      <c r="A8" s="120">
        <v>3</v>
      </c>
      <c r="B8" s="117" t="s">
        <v>698</v>
      </c>
      <c r="C8" s="159">
        <f>SUM(C5:C7)</f>
        <v>0</v>
      </c>
    </row>
    <row r="9" spans="1:6" s="104" customFormat="1">
      <c r="A9" s="68">
        <v>4</v>
      </c>
      <c r="B9" s="124" t="s">
        <v>160</v>
      </c>
      <c r="C9" s="157"/>
    </row>
    <row r="10" spans="1:6" s="4" customFormat="1" ht="27.6" outlineLevel="1">
      <c r="A10" s="120">
        <v>5.0999999999999996</v>
      </c>
      <c r="B10" s="116" t="s">
        <v>166</v>
      </c>
      <c r="C10" s="158"/>
    </row>
    <row r="11" spans="1:6" s="4" customFormat="1" ht="27.6" outlineLevel="1">
      <c r="A11" s="120">
        <v>5.2</v>
      </c>
      <c r="B11" s="116" t="s">
        <v>167</v>
      </c>
      <c r="C11" s="158"/>
    </row>
    <row r="12" spans="1:6" s="4" customFormat="1">
      <c r="A12" s="120">
        <v>6</v>
      </c>
      <c r="B12" s="122" t="s">
        <v>998</v>
      </c>
      <c r="C12" s="250"/>
    </row>
    <row r="13" spans="1:6" s="4" customFormat="1" ht="15" thickBot="1">
      <c r="A13" s="123">
        <v>7</v>
      </c>
      <c r="B13" s="118" t="s">
        <v>161</v>
      </c>
      <c r="C13" s="160">
        <f>SUM(C8:C12)</f>
        <v>0</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AB80C553-00AD-4EAF-B2D1-BAADE9905F7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2026-02-10T07:50:06Z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