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ebanidze\Desktop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ratio!$A$1:$D$28</definedName>
  </definedNames>
  <calcPr calcId="162913"/>
</workbook>
</file>

<file path=xl/calcChain.xml><?xml version="1.0" encoding="utf-8"?>
<calcChain xmlns="http://schemas.openxmlformats.org/spreadsheetml/2006/main">
  <c r="G16" i="2" l="1"/>
  <c r="G13" i="2" s="1"/>
  <c r="F16" i="2"/>
  <c r="F13" i="2" s="1"/>
  <c r="D63" i="2" l="1"/>
  <c r="C63" i="2"/>
  <c r="D57" i="2"/>
  <c r="C57" i="2"/>
  <c r="D53" i="2"/>
  <c r="C53" i="2"/>
  <c r="D48" i="2"/>
  <c r="C48" i="2"/>
  <c r="D43" i="2"/>
  <c r="C43" i="2"/>
  <c r="D39" i="2"/>
  <c r="C39" i="2"/>
  <c r="D35" i="2"/>
  <c r="C35" i="2"/>
  <c r="D27" i="2"/>
  <c r="C27" i="2"/>
  <c r="D16" i="2"/>
  <c r="C16" i="2"/>
  <c r="C13" i="2" s="1"/>
  <c r="D13" i="2"/>
  <c r="D9" i="2"/>
  <c r="C9" i="2"/>
  <c r="K60" i="3" l="1"/>
  <c r="L52" i="3"/>
  <c r="K52" i="3"/>
  <c r="L33" i="3"/>
  <c r="L44" i="3" s="1"/>
  <c r="L53" i="3" s="1"/>
  <c r="K33" i="3"/>
  <c r="K44" i="3" s="1"/>
  <c r="K53" i="3" s="1"/>
  <c r="L29" i="3"/>
  <c r="K29" i="3"/>
  <c r="L8" i="3"/>
  <c r="L21" i="3" s="1"/>
  <c r="L30" i="3" s="1"/>
  <c r="K8" i="3"/>
  <c r="K21" i="3" s="1"/>
  <c r="K30" i="3" s="1"/>
  <c r="L55" i="3" l="1"/>
  <c r="L62" i="3" s="1"/>
  <c r="L64" i="3" s="1"/>
  <c r="L66" i="3" s="1"/>
  <c r="K55" i="3"/>
  <c r="K62" i="3" s="1"/>
  <c r="K64" i="3" s="1"/>
  <c r="K66" i="3" s="1"/>
  <c r="L63" i="2" l="1"/>
  <c r="K63" i="2"/>
  <c r="L57" i="2"/>
  <c r="K57" i="2"/>
  <c r="L53" i="2"/>
  <c r="K53" i="2"/>
  <c r="L48" i="2"/>
  <c r="K48" i="2"/>
  <c r="L43" i="2"/>
  <c r="K43" i="2"/>
  <c r="L39" i="2"/>
  <c r="K39" i="2"/>
  <c r="L35" i="2"/>
  <c r="K35" i="2"/>
  <c r="L27" i="2"/>
  <c r="K27" i="2"/>
  <c r="L16" i="2"/>
  <c r="L13" i="2" s="1"/>
  <c r="K16" i="2"/>
  <c r="K13" i="2" s="1"/>
  <c r="L9" i="2"/>
  <c r="K9" i="2"/>
  <c r="F60" i="3"/>
  <c r="G52" i="3"/>
  <c r="F52" i="3"/>
  <c r="H52" i="3" s="1"/>
  <c r="G33" i="3"/>
  <c r="G44" i="3" s="1"/>
  <c r="F33" i="3"/>
  <c r="F44" i="3" s="1"/>
  <c r="G29" i="3"/>
  <c r="F29" i="3"/>
  <c r="G8" i="3"/>
  <c r="G21" i="3" s="1"/>
  <c r="F8" i="3"/>
  <c r="F21" i="3" s="1"/>
  <c r="C60" i="3"/>
  <c r="E60" i="3" s="1"/>
  <c r="D52" i="3"/>
  <c r="C52" i="3"/>
  <c r="D33" i="3"/>
  <c r="D44" i="3" s="1"/>
  <c r="D53" i="3" s="1"/>
  <c r="C33" i="3"/>
  <c r="C44" i="3" s="1"/>
  <c r="C53" i="3" s="1"/>
  <c r="D29" i="3"/>
  <c r="C29" i="3"/>
  <c r="D8" i="3"/>
  <c r="C8" i="3"/>
  <c r="C21" i="3" s="1"/>
  <c r="E7" i="3"/>
  <c r="H7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3" i="3"/>
  <c r="H23" i="3"/>
  <c r="E24" i="3"/>
  <c r="H24" i="3"/>
  <c r="E25" i="3"/>
  <c r="H25" i="3"/>
  <c r="E26" i="3"/>
  <c r="H26" i="3"/>
  <c r="E27" i="3"/>
  <c r="H27" i="3"/>
  <c r="E28" i="3"/>
  <c r="H28" i="3"/>
  <c r="E34" i="3"/>
  <c r="H34" i="3"/>
  <c r="E35" i="3"/>
  <c r="H35" i="3"/>
  <c r="E36" i="3"/>
  <c r="H36" i="3"/>
  <c r="E37" i="3"/>
  <c r="H37" i="3"/>
  <c r="E38" i="3"/>
  <c r="H38" i="3"/>
  <c r="E39" i="3"/>
  <c r="H39" i="3"/>
  <c r="E40" i="3"/>
  <c r="H40" i="3"/>
  <c r="E41" i="3"/>
  <c r="H41" i="3"/>
  <c r="E42" i="3"/>
  <c r="H42" i="3"/>
  <c r="E43" i="3"/>
  <c r="H43" i="3"/>
  <c r="E46" i="3"/>
  <c r="H46" i="3"/>
  <c r="E47" i="3"/>
  <c r="H47" i="3"/>
  <c r="E48" i="3"/>
  <c r="H48" i="3"/>
  <c r="E49" i="3"/>
  <c r="H49" i="3"/>
  <c r="E50" i="3"/>
  <c r="H50" i="3"/>
  <c r="E51" i="3"/>
  <c r="H51" i="3"/>
  <c r="E57" i="3"/>
  <c r="H57" i="3"/>
  <c r="E58" i="3"/>
  <c r="H58" i="3"/>
  <c r="E59" i="3"/>
  <c r="H59" i="3"/>
  <c r="H60" i="3"/>
  <c r="E63" i="3"/>
  <c r="H63" i="3"/>
  <c r="E65" i="3"/>
  <c r="H65" i="3"/>
  <c r="C39" i="1"/>
  <c r="E39" i="1" s="1"/>
  <c r="E38" i="1"/>
  <c r="E37" i="1"/>
  <c r="E36" i="1"/>
  <c r="E35" i="1"/>
  <c r="E34" i="1"/>
  <c r="E33" i="1"/>
  <c r="E32" i="1"/>
  <c r="E30" i="1"/>
  <c r="E40" i="1" s="1"/>
  <c r="D30" i="1"/>
  <c r="D40" i="1" s="1"/>
  <c r="C30" i="1"/>
  <c r="C40" i="1" s="1"/>
  <c r="E29" i="1"/>
  <c r="E28" i="1"/>
  <c r="E27" i="1"/>
  <c r="E26" i="1"/>
  <c r="E25" i="1"/>
  <c r="E24" i="1"/>
  <c r="E23" i="1"/>
  <c r="E22" i="1"/>
  <c r="E21" i="1"/>
  <c r="D19" i="1"/>
  <c r="C19" i="1"/>
  <c r="E19" i="1" s="1"/>
  <c r="E41" i="1" s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39" i="1"/>
  <c r="H39" i="1" s="1"/>
  <c r="H38" i="1"/>
  <c r="H37" i="1"/>
  <c r="H36" i="1"/>
  <c r="H35" i="1"/>
  <c r="H34" i="1"/>
  <c r="H33" i="1"/>
  <c r="H32" i="1"/>
  <c r="G30" i="1"/>
  <c r="G40" i="1" s="1"/>
  <c r="F30" i="1"/>
  <c r="F40" i="1" s="1"/>
  <c r="H29" i="1"/>
  <c r="H28" i="1"/>
  <c r="H27" i="1"/>
  <c r="H26" i="1"/>
  <c r="H25" i="1"/>
  <c r="H24" i="1"/>
  <c r="H23" i="1"/>
  <c r="H22" i="1"/>
  <c r="H21" i="1"/>
  <c r="G19" i="1"/>
  <c r="F19" i="1"/>
  <c r="H19" i="1" s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K6" i="2" l="1"/>
  <c r="K68" i="2" s="1"/>
  <c r="H30" i="1"/>
  <c r="H40" i="1" s="1"/>
  <c r="H41" i="1" s="1"/>
  <c r="H33" i="3"/>
  <c r="G53" i="3"/>
  <c r="E33" i="3"/>
  <c r="E8" i="3"/>
  <c r="E52" i="3"/>
  <c r="H29" i="3"/>
  <c r="L6" i="2"/>
  <c r="L68" i="2" s="1"/>
  <c r="E29" i="3"/>
  <c r="G30" i="3"/>
  <c r="G55" i="3" s="1"/>
  <c r="G62" i="3" s="1"/>
  <c r="G64" i="3" s="1"/>
  <c r="G66" i="3" s="1"/>
  <c r="H8" i="3"/>
  <c r="C30" i="3"/>
  <c r="C55" i="3" s="1"/>
  <c r="C62" i="3" s="1"/>
  <c r="C64" i="3" s="1"/>
  <c r="F53" i="3"/>
  <c r="H53" i="3" s="1"/>
  <c r="H21" i="3"/>
  <c r="F30" i="3"/>
  <c r="H44" i="3"/>
  <c r="D21" i="3"/>
  <c r="D30" i="3" s="1"/>
  <c r="D55" i="3" s="1"/>
  <c r="D62" i="3" s="1"/>
  <c r="D64" i="3" s="1"/>
  <c r="D66" i="3" s="1"/>
  <c r="E53" i="3"/>
  <c r="E44" i="3"/>
  <c r="F55" i="3" l="1"/>
  <c r="F62" i="3" s="1"/>
  <c r="F64" i="3" s="1"/>
  <c r="H30" i="3"/>
  <c r="E55" i="3"/>
  <c r="E21" i="3"/>
  <c r="E30" i="3"/>
  <c r="H55" i="3" l="1"/>
  <c r="H62" i="3"/>
  <c r="E62" i="3"/>
  <c r="F66" i="3" l="1"/>
  <c r="H66" i="3" s="1"/>
  <c r="H64" i="3"/>
  <c r="E64" i="3"/>
  <c r="C66" i="3"/>
  <c r="E66" i="3" s="1"/>
  <c r="B2" i="5" l="1"/>
  <c r="B1" i="5"/>
  <c r="B2" i="4"/>
  <c r="B1" i="4"/>
  <c r="B2" i="2"/>
  <c r="B1" i="2"/>
  <c r="B2" i="3"/>
  <c r="B1" i="3"/>
  <c r="B28" i="4" l="1"/>
  <c r="A28" i="4"/>
  <c r="B70" i="2"/>
  <c r="A70" i="2"/>
  <c r="B69" i="3"/>
  <c r="A69" i="3"/>
  <c r="H67" i="2" l="1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G27" i="2"/>
  <c r="F27" i="2"/>
  <c r="H27" i="2" s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9" i="2"/>
  <c r="H9" i="2" s="1"/>
  <c r="F9" i="2"/>
  <c r="H8" i="2"/>
  <c r="H7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H6" i="2" l="1"/>
  <c r="E6" i="2"/>
  <c r="F6" i="2"/>
  <c r="F68" i="2" s="1"/>
  <c r="G6" i="2"/>
  <c r="G68" i="2" s="1"/>
  <c r="C6" i="2"/>
  <c r="C68" i="2" s="1"/>
  <c r="D6" i="2"/>
  <c r="D68" i="2" s="1"/>
  <c r="H68" i="2" l="1"/>
  <c r="E68" i="2"/>
</calcChain>
</file>

<file path=xl/sharedStrings.xml><?xml version="1.0" encoding="utf-8"?>
<sst xmlns="http://schemas.openxmlformats.org/spreadsheetml/2006/main" count="305" uniqueCount="237">
  <si>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</si>
  <si>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</si>
  <si>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</si>
  <si>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</si>
  <si>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</si>
  <si>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</si>
  <si>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</si>
  <si>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</si>
  <si>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</si>
  <si>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</si>
  <si>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</si>
  <si>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</si>
  <si>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</si>
  <si>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</si>
  <si>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</si>
  <si>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</si>
  <si>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</si>
  <si>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</si>
  <si>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</si>
  <si>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</si>
  <si>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</si>
  <si>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</si>
  <si>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</si>
  <si>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</si>
  <si>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</si>
  <si>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</si>
  <si>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</si>
  <si>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</si>
  <si>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</si>
  <si>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</si>
  <si>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</si>
  <si>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</si>
  <si>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</si>
  <si>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</si>
  <si>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</si>
  <si>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</si>
  <si>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</si>
  <si>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</si>
  <si>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</si>
  <si>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</si>
  <si>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</si>
  <si>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</si>
  <si>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</si>
  <si>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</si>
  <si>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</si>
  <si>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</si>
  <si>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</si>
  <si>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</si>
  <si>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</si>
  <si>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</si>
  <si>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</si>
  <si>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</si>
  <si>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</si>
  <si>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</si>
  <si>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</si>
  <si>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</si>
  <si>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</si>
  <si>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</si>
  <si>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</si>
  <si>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</si>
  <si>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</si>
  <si>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</si>
  <si>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</si>
  <si>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</si>
  <si>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</si>
  <si>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</si>
  <si>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</si>
  <si>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</si>
  <si>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</si>
  <si>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</si>
  <si>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</si>
  <si>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</si>
  <si>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</si>
  <si>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</si>
  <si>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</si>
  <si>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</si>
  <si>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</si>
  <si>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</si>
  <si>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</si>
  <si>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</si>
  <si>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</si>
  <si>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</si>
  <si>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</si>
  <si>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</si>
  <si>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</si>
  <si>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</si>
  <si>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</si>
  <si>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</si>
  <si>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</si>
  <si>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</si>
  <si>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</si>
  <si>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</si>
  <si>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</si>
  <si>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</si>
  <si>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</si>
  <si>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</si>
  <si>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</si>
  <si>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</si>
  <si>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</si>
  <si>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</si>
  <si>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</si>
  <si>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</si>
  <si>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</si>
  <si>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</si>
  <si>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</si>
  <si>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</si>
  <si>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</si>
  <si>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</si>
  <si>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</si>
  <si>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</si>
  <si>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</si>
  <si>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</si>
  <si>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</si>
  <si>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</si>
  <si>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</si>
  <si>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</si>
  <si>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</si>
  <si>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</si>
  <si>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</si>
  <si>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</si>
  <si>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</si>
  <si>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</si>
  <si>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</si>
  <si>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</si>
  <si>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</si>
  <si>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</si>
  <si>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</si>
  <si>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</si>
  <si>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</si>
  <si>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</si>
  <si>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</si>
  <si>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</si>
  <si>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</si>
  <si>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</si>
  <si>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</si>
  <si>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</si>
  <si>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</si>
  <si>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</si>
  <si>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</si>
  <si>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</si>
  <si>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</si>
  <si>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</si>
  <si>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</si>
  <si>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</si>
  <si>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</si>
  <si>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</si>
  <si>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</si>
  <si>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</si>
  <si>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</si>
  <si>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</si>
  <si>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</si>
  <si>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</si>
  <si>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</si>
  <si>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</si>
  <si>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</si>
  <si>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</si>
  <si>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</si>
  <si>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</si>
  <si>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</si>
  <si>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</si>
  <si>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</si>
  <si>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</si>
  <si>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</si>
  <si>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</si>
  <si>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</si>
  <si>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</si>
  <si>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</si>
  <si>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</si>
  <si>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</si>
  <si>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</si>
  <si>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</si>
  <si>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</si>
  <si>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</si>
  <si>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</si>
  <si>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</si>
  <si>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</si>
  <si>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</si>
  <si>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</si>
  <si>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</si>
  <si>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</si>
  <si>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</si>
  <si>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</si>
  <si>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</si>
  <si>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</si>
  <si>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</si>
  <si>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</si>
  <si>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</si>
  <si>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</si>
  <si>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</si>
  <si>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</si>
  <si>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</si>
  <si>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</si>
  <si>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>1.5.3.2</t>
  </si>
  <si>
    <t>1.5.3.3</t>
  </si>
  <si>
    <t>1.5.3.4</t>
  </si>
  <si>
    <t>1.5.3.5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</si>
  <si>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</si>
  <si>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</si>
  <si>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</si>
  <si>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</si>
  <si>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</si>
  <si>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</si>
  <si>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</si>
  <si>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</si>
  <si>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</si>
  <si>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</si>
  <si>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</si>
  <si>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</si>
  <si>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</si>
  <si>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</si>
  <si>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</si>
  <si>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</si>
  <si>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</si>
  <si>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</si>
  <si>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</si>
  <si>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</si>
  <si>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</si>
  <si>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</si>
  <si>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</si>
  <si>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</si>
  <si>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 xml:space="preserve">  </t>
  </si>
  <si>
    <t>სს "ბანკი ქართუ"</t>
  </si>
  <si>
    <t>ნიკოლოზ ჩხეტიანი</t>
  </si>
  <si>
    <t>ეთერ დემინაშვილი</t>
  </si>
  <si>
    <t>ნათელა ყალიჩავა</t>
  </si>
  <si>
    <t>ნატო ხაინდრავა</t>
  </si>
  <si>
    <t>დავით გალუაშვილი</t>
  </si>
  <si>
    <t>ზურაბ გოგუა</t>
  </si>
  <si>
    <t>ბექა კვარაცხელია</t>
  </si>
  <si>
    <t>გივი ლებანიძე</t>
  </si>
  <si>
    <t xml:space="preserve">სს "ჯგუფი ქართუ" </t>
  </si>
  <si>
    <t xml:space="preserve">უტა ივანიშვილი </t>
  </si>
  <si>
    <t>კომპლექსური ტიპის უძრავი ქონება</t>
  </si>
  <si>
    <t>მიწის ნაკვეთები (შენობა ნაგებობების გარეშე)</t>
  </si>
  <si>
    <t>სხვა</t>
  </si>
  <si>
    <t>კომერციული</t>
  </si>
  <si>
    <t>საცხოვრებელი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</si>
</sst>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m/d/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9" xfId="3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7" xfId="0" applyFont="1" applyFill="1" applyBorder="1"/>
    <xf numFmtId="0" fontId="15" fillId="0" borderId="7" xfId="0" applyFont="1" applyFill="1" applyBorder="1" applyAlignment="1" applyProtection="1">
      <alignment horizontal="left" vertical="center" indent="10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7" fillId="0" borderId="7" xfId="0" applyFont="1" applyBorder="1" applyAlignment="1">
      <alignment wrapText="1"/>
    </xf>
    <xf numFmtId="0" fontId="0" fillId="0" borderId="9" xfId="0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F43"/>
  <sheetViews>
    <sheetView tabSelected="1" zoomScaleNormal="100" workbookViewId="0">
      <selection activeCell="B2" sqref="B2"/>
    </sheetView>
  </sheetViews>
  <sheetFormatPr defaultColWidth="9.140625" defaultRowHeight="15" x14ac:dyDescent="0.3"/>
  <cols>
    <col min="1" max="1" width="6.5703125" style="1" bestFit="1" customWidth="1"/>
    <col min="2" max="2" width="52" style="1" customWidth="1"/>
    <col min="3" max="3" width="12.85546875" style="1" customWidth="1"/>
    <col min="4" max="4" width="13.28515625" style="1" customWidth="1"/>
    <col min="5" max="5" width="14.85546875" style="1" customWidth="1"/>
    <col min="6" max="6" width="13.85546875" style="1" customWidth="1"/>
    <col min="7" max="7" width="13" style="1" customWidth="1"/>
    <col min="8" max="8" width="14.7109375" style="1" customWidth="1"/>
    <col min="9" max="16384" width="9.140625" style="1"/>
  </cols>
  <sheetData>
    <row r="1" spans="1:26" x14ac:dyDescent="0.3">
      <c r="A1" s="2" t="s">
        <v>120</v>
      </c>
      <c r="B1" s="3" t="s">
        <v>221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137">
        <v>42643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7" t="s">
        <v>211</v>
      </c>
      <c r="D3" s="5"/>
      <c r="E3" s="5"/>
      <c r="F3" s="3"/>
      <c r="G3" s="3"/>
      <c r="H3" s="8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9"/>
      <c r="B4" s="10"/>
      <c r="C4" s="154" t="s">
        <v>135</v>
      </c>
      <c r="D4" s="154"/>
      <c r="E4" s="154"/>
      <c r="F4" s="155" t="s">
        <v>147</v>
      </c>
      <c r="G4" s="155"/>
      <c r="H4" s="1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1" t="s">
        <v>106</v>
      </c>
      <c r="B5" s="12" t="s">
        <v>129</v>
      </c>
      <c r="C5" s="151" t="s">
        <v>161</v>
      </c>
      <c r="D5" s="151" t="s">
        <v>162</v>
      </c>
      <c r="E5" s="151" t="s">
        <v>163</v>
      </c>
      <c r="F5" s="151" t="s">
        <v>161</v>
      </c>
      <c r="G5" s="151" t="s">
        <v>162</v>
      </c>
      <c r="H5" s="152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1">
        <v>1</v>
      </c>
      <c r="B6" s="14" t="s">
        <v>133</v>
      </c>
      <c r="C6" s="15">
        <v>9357951</v>
      </c>
      <c r="D6" s="15">
        <v>4859036</v>
      </c>
      <c r="E6" s="16">
        <f>C6+D6</f>
        <v>14216987</v>
      </c>
      <c r="F6" s="17">
        <v>10776067</v>
      </c>
      <c r="G6" s="15">
        <v>6285747</v>
      </c>
      <c r="H6" s="18">
        <f>F6+G6</f>
        <v>17061814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2</v>
      </c>
      <c r="B7" s="14" t="s">
        <v>150</v>
      </c>
      <c r="C7" s="15">
        <v>1663715</v>
      </c>
      <c r="D7" s="15">
        <v>147777503</v>
      </c>
      <c r="E7" s="16">
        <f t="shared" ref="E7:E30" si="0">C7+D7</f>
        <v>149441218</v>
      </c>
      <c r="F7" s="17">
        <v>11952071</v>
      </c>
      <c r="G7" s="15">
        <v>67429361</v>
      </c>
      <c r="H7" s="18">
        <f t="shared" ref="H7:H14" si="1">F7+G7</f>
        <v>79381432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3</v>
      </c>
      <c r="B8" s="14" t="s">
        <v>151</v>
      </c>
      <c r="C8" s="15">
        <v>33059921</v>
      </c>
      <c r="D8" s="15">
        <v>32738233</v>
      </c>
      <c r="E8" s="16">
        <f t="shared" si="0"/>
        <v>65798154</v>
      </c>
      <c r="F8" s="17">
        <v>108839671</v>
      </c>
      <c r="G8" s="15">
        <v>26929508</v>
      </c>
      <c r="H8" s="18">
        <f t="shared" si="1"/>
        <v>135769179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4</v>
      </c>
      <c r="B9" s="14" t="s">
        <v>137</v>
      </c>
      <c r="C9" s="15">
        <v>0</v>
      </c>
      <c r="D9" s="15">
        <v>22392558</v>
      </c>
      <c r="E9" s="16">
        <f t="shared" si="0"/>
        <v>22392558</v>
      </c>
      <c r="F9" s="17">
        <v>0</v>
      </c>
      <c r="G9" s="15">
        <v>15057584</v>
      </c>
      <c r="H9" s="18">
        <f t="shared" si="1"/>
        <v>15057584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5</v>
      </c>
      <c r="B10" s="14" t="s">
        <v>138</v>
      </c>
      <c r="C10" s="15">
        <v>14226572</v>
      </c>
      <c r="D10" s="15">
        <v>0</v>
      </c>
      <c r="E10" s="16">
        <f t="shared" si="0"/>
        <v>14226572</v>
      </c>
      <c r="F10" s="17">
        <v>20845542</v>
      </c>
      <c r="G10" s="15">
        <v>0</v>
      </c>
      <c r="H10" s="18">
        <f t="shared" si="1"/>
        <v>20845542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6.1</v>
      </c>
      <c r="B11" s="19" t="s">
        <v>152</v>
      </c>
      <c r="C11" s="15">
        <v>292148491</v>
      </c>
      <c r="D11" s="15">
        <v>610214057</v>
      </c>
      <c r="E11" s="16">
        <f t="shared" si="0"/>
        <v>902362548</v>
      </c>
      <c r="F11" s="17">
        <v>207367268</v>
      </c>
      <c r="G11" s="15">
        <v>612379780</v>
      </c>
      <c r="H11" s="18">
        <f t="shared" si="1"/>
        <v>819747048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6.2</v>
      </c>
      <c r="B12" s="19" t="s">
        <v>153</v>
      </c>
      <c r="C12" s="15">
        <v>-27357757</v>
      </c>
      <c r="D12" s="15">
        <v>-62708075</v>
      </c>
      <c r="E12" s="16">
        <f t="shared" si="0"/>
        <v>-90065832</v>
      </c>
      <c r="F12" s="17">
        <v>-15568967</v>
      </c>
      <c r="G12" s="15">
        <v>-57680520</v>
      </c>
      <c r="H12" s="18">
        <f t="shared" si="1"/>
        <v>-73249487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</v>
      </c>
      <c r="B13" s="14" t="s">
        <v>154</v>
      </c>
      <c r="C13" s="15">
        <v>264790734</v>
      </c>
      <c r="D13" s="15">
        <v>547505982</v>
      </c>
      <c r="E13" s="16">
        <f t="shared" si="0"/>
        <v>812296716</v>
      </c>
      <c r="F13" s="17">
        <v>191798301</v>
      </c>
      <c r="G13" s="15">
        <v>554699260</v>
      </c>
      <c r="H13" s="18">
        <f t="shared" si="1"/>
        <v>746497561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7</v>
      </c>
      <c r="B14" s="14" t="s">
        <v>155</v>
      </c>
      <c r="C14" s="15">
        <v>6956067</v>
      </c>
      <c r="D14" s="15">
        <v>11795240</v>
      </c>
      <c r="E14" s="16">
        <f t="shared" si="0"/>
        <v>18751307</v>
      </c>
      <c r="F14" s="17">
        <v>2573085</v>
      </c>
      <c r="G14" s="15">
        <v>10988708</v>
      </c>
      <c r="H14" s="18">
        <f t="shared" si="1"/>
        <v>13561793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8</v>
      </c>
      <c r="B15" s="14" t="s">
        <v>145</v>
      </c>
      <c r="C15" s="15">
        <v>5627469</v>
      </c>
      <c r="D15" s="15" t="s">
        <v>178</v>
      </c>
      <c r="E15" s="16">
        <f>C15</f>
        <v>5627469</v>
      </c>
      <c r="F15" s="17">
        <v>3748698</v>
      </c>
      <c r="G15" s="15" t="s">
        <v>178</v>
      </c>
      <c r="H15" s="18">
        <f>F15</f>
        <v>3748698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9</v>
      </c>
      <c r="B16" s="14" t="s">
        <v>148</v>
      </c>
      <c r="C16" s="15">
        <v>4478160</v>
      </c>
      <c r="D16" s="15">
        <v>10329990</v>
      </c>
      <c r="E16" s="16">
        <f t="shared" si="0"/>
        <v>14808150</v>
      </c>
      <c r="F16" s="17">
        <v>4478160</v>
      </c>
      <c r="G16" s="15">
        <v>8895015</v>
      </c>
      <c r="H16" s="18">
        <f t="shared" ref="H16" si="2">F16+G16</f>
        <v>13373175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10</v>
      </c>
      <c r="B17" s="14" t="s">
        <v>146</v>
      </c>
      <c r="C17" s="15">
        <v>20125852</v>
      </c>
      <c r="D17" s="15" t="s">
        <v>178</v>
      </c>
      <c r="E17" s="16">
        <f>C17</f>
        <v>20125852</v>
      </c>
      <c r="F17" s="17">
        <v>20477309</v>
      </c>
      <c r="G17" s="15" t="s">
        <v>178</v>
      </c>
      <c r="H17" s="18">
        <f>F17</f>
        <v>20477309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11</v>
      </c>
      <c r="B18" s="14" t="s">
        <v>156</v>
      </c>
      <c r="C18" s="15">
        <v>10945341</v>
      </c>
      <c r="D18" s="15">
        <v>518389</v>
      </c>
      <c r="E18" s="16">
        <f t="shared" si="0"/>
        <v>11463730</v>
      </c>
      <c r="F18" s="17">
        <v>10365606</v>
      </c>
      <c r="G18" s="15">
        <v>563843</v>
      </c>
      <c r="H18" s="18">
        <f t="shared" ref="H18:H19" si="3">F18+G18</f>
        <v>10929449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12</v>
      </c>
      <c r="B19" s="20" t="s">
        <v>130</v>
      </c>
      <c r="C19" s="15">
        <f>SUM(C6:C10,C13:C18)</f>
        <v>371231782</v>
      </c>
      <c r="D19" s="15">
        <f>SUM(D6:D10,D13:D18)</f>
        <v>777916931</v>
      </c>
      <c r="E19" s="16">
        <f t="shared" si="0"/>
        <v>1149148713</v>
      </c>
      <c r="F19" s="17">
        <f>SUM(F6:F10,F13:F18)</f>
        <v>385854510</v>
      </c>
      <c r="G19" s="15">
        <f>SUM(G6:G10,G13:G18)</f>
        <v>690849026</v>
      </c>
      <c r="H19" s="18">
        <f t="shared" si="3"/>
        <v>1076703536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1"/>
      <c r="B20" s="12" t="s">
        <v>126</v>
      </c>
      <c r="C20" s="21" t="s">
        <v>220</v>
      </c>
      <c r="D20" s="21"/>
      <c r="E20" s="22"/>
      <c r="F20" s="23" t="s">
        <v>220</v>
      </c>
      <c r="G20" s="21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1">
        <v>13</v>
      </c>
      <c r="B21" s="14" t="s">
        <v>123</v>
      </c>
      <c r="C21" s="15">
        <v>55238</v>
      </c>
      <c r="D21" s="15">
        <v>43369102</v>
      </c>
      <c r="E21" s="16">
        <f t="shared" si="0"/>
        <v>43424340</v>
      </c>
      <c r="F21" s="17">
        <v>74760</v>
      </c>
      <c r="G21" s="15">
        <v>117810137</v>
      </c>
      <c r="H21" s="18">
        <f t="shared" ref="H21:H30" si="4">F21+G21</f>
        <v>117884897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14</v>
      </c>
      <c r="B22" s="14" t="s">
        <v>136</v>
      </c>
      <c r="C22" s="15">
        <v>33367403</v>
      </c>
      <c r="D22" s="15">
        <v>207567843</v>
      </c>
      <c r="E22" s="16">
        <f t="shared" si="0"/>
        <v>240935246</v>
      </c>
      <c r="F22" s="17">
        <v>34562983</v>
      </c>
      <c r="G22" s="15">
        <v>60962519</v>
      </c>
      <c r="H22" s="18">
        <f t="shared" si="4"/>
        <v>95525502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15</v>
      </c>
      <c r="B23" s="14" t="s">
        <v>157</v>
      </c>
      <c r="C23" s="15">
        <v>71935669</v>
      </c>
      <c r="D23" s="15">
        <v>82974257</v>
      </c>
      <c r="E23" s="16">
        <f t="shared" si="0"/>
        <v>154909926</v>
      </c>
      <c r="F23" s="17">
        <v>23864818</v>
      </c>
      <c r="G23" s="15">
        <v>129625098</v>
      </c>
      <c r="H23" s="18">
        <f t="shared" si="4"/>
        <v>153489916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16</v>
      </c>
      <c r="B24" s="14" t="s">
        <v>124</v>
      </c>
      <c r="C24" s="15">
        <v>16950943</v>
      </c>
      <c r="D24" s="15">
        <v>306463493</v>
      </c>
      <c r="E24" s="16">
        <f t="shared" si="0"/>
        <v>323414436</v>
      </c>
      <c r="F24" s="17">
        <v>11857753</v>
      </c>
      <c r="G24" s="15">
        <v>235761969</v>
      </c>
      <c r="H24" s="18">
        <f t="shared" si="4"/>
        <v>247619722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17</v>
      </c>
      <c r="B25" s="14" t="s">
        <v>134</v>
      </c>
      <c r="C25" s="21"/>
      <c r="D25" s="21"/>
      <c r="E25" s="16">
        <f t="shared" si="0"/>
        <v>0</v>
      </c>
      <c r="F25" s="23"/>
      <c r="G25" s="21"/>
      <c r="H25" s="18">
        <f t="shared" si="4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18</v>
      </c>
      <c r="B26" s="14" t="s">
        <v>158</v>
      </c>
      <c r="C26" s="15">
        <v>0</v>
      </c>
      <c r="D26" s="15">
        <v>0</v>
      </c>
      <c r="E26" s="16">
        <f t="shared" si="0"/>
        <v>0</v>
      </c>
      <c r="F26" s="17">
        <v>0</v>
      </c>
      <c r="G26" s="15">
        <v>1190800</v>
      </c>
      <c r="H26" s="18">
        <f t="shared" si="4"/>
        <v>1190800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19</v>
      </c>
      <c r="B27" s="14" t="s">
        <v>159</v>
      </c>
      <c r="C27" s="15">
        <v>363826</v>
      </c>
      <c r="D27" s="15">
        <v>7649058</v>
      </c>
      <c r="E27" s="16">
        <f t="shared" si="0"/>
        <v>8012884</v>
      </c>
      <c r="F27" s="17">
        <v>87635</v>
      </c>
      <c r="G27" s="15">
        <v>6373263</v>
      </c>
      <c r="H27" s="18">
        <f t="shared" si="4"/>
        <v>6460898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20</v>
      </c>
      <c r="B28" s="14" t="s">
        <v>160</v>
      </c>
      <c r="C28" s="15">
        <v>8425222</v>
      </c>
      <c r="D28" s="15">
        <v>2024118</v>
      </c>
      <c r="E28" s="16">
        <f t="shared" si="0"/>
        <v>10449340</v>
      </c>
      <c r="F28" s="17">
        <v>10916233</v>
      </c>
      <c r="G28" s="15">
        <v>2390708</v>
      </c>
      <c r="H28" s="18">
        <f t="shared" si="4"/>
        <v>13306941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21</v>
      </c>
      <c r="B29" s="14" t="s">
        <v>127</v>
      </c>
      <c r="C29" s="15">
        <v>0</v>
      </c>
      <c r="D29" s="15">
        <v>182299025</v>
      </c>
      <c r="E29" s="16">
        <f t="shared" si="0"/>
        <v>182299025</v>
      </c>
      <c r="F29" s="17">
        <v>0</v>
      </c>
      <c r="G29" s="15">
        <v>198268200</v>
      </c>
      <c r="H29" s="18">
        <f t="shared" si="4"/>
        <v>198268200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22</v>
      </c>
      <c r="B30" s="20" t="s">
        <v>128</v>
      </c>
      <c r="C30" s="15">
        <f>SUM(C21:C29)</f>
        <v>131098301</v>
      </c>
      <c r="D30" s="15">
        <f>SUM(D21:D29)</f>
        <v>832346896</v>
      </c>
      <c r="E30" s="16">
        <f t="shared" si="0"/>
        <v>963445197</v>
      </c>
      <c r="F30" s="17">
        <f>SUM(F21:F29)</f>
        <v>81364182</v>
      </c>
      <c r="G30" s="15">
        <f>SUM(G21:G29)</f>
        <v>752382694</v>
      </c>
      <c r="H30" s="18">
        <f t="shared" si="4"/>
        <v>833746876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1"/>
      <c r="B31" s="12" t="s">
        <v>139</v>
      </c>
      <c r="C31" s="21"/>
      <c r="D31" s="21"/>
      <c r="E31" s="22"/>
      <c r="F31" s="23"/>
      <c r="G31" s="21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1">
        <v>23</v>
      </c>
      <c r="B32" s="14" t="s">
        <v>140</v>
      </c>
      <c r="C32" s="15">
        <v>114430000</v>
      </c>
      <c r="D32" s="25" t="s">
        <v>178</v>
      </c>
      <c r="E32" s="16">
        <f>C32</f>
        <v>114430000</v>
      </c>
      <c r="F32" s="17">
        <v>114430000</v>
      </c>
      <c r="G32" s="25" t="s">
        <v>178</v>
      </c>
      <c r="H32" s="18">
        <f>F32</f>
        <v>114430000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24</v>
      </c>
      <c r="B33" s="14" t="s">
        <v>141</v>
      </c>
      <c r="C33" s="15">
        <v>0</v>
      </c>
      <c r="D33" s="25" t="s">
        <v>178</v>
      </c>
      <c r="E33" s="16">
        <f t="shared" ref="E33:E39" si="5">C33</f>
        <v>0</v>
      </c>
      <c r="F33" s="17">
        <v>0</v>
      </c>
      <c r="G33" s="25" t="s">
        <v>178</v>
      </c>
      <c r="H33" s="18">
        <f t="shared" ref="H33:H39" si="6">F33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25</v>
      </c>
      <c r="B34" s="19" t="s">
        <v>142</v>
      </c>
      <c r="C34" s="15">
        <v>0</v>
      </c>
      <c r="D34" s="25" t="s">
        <v>178</v>
      </c>
      <c r="E34" s="16">
        <f t="shared" si="5"/>
        <v>0</v>
      </c>
      <c r="F34" s="17">
        <v>0</v>
      </c>
      <c r="G34" s="25" t="s">
        <v>178</v>
      </c>
      <c r="H34" s="18">
        <f t="shared" si="6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26</v>
      </c>
      <c r="B35" s="14" t="s">
        <v>125</v>
      </c>
      <c r="C35" s="15">
        <v>0</v>
      </c>
      <c r="D35" s="25" t="s">
        <v>178</v>
      </c>
      <c r="E35" s="16">
        <f t="shared" si="5"/>
        <v>0</v>
      </c>
      <c r="F35" s="17">
        <v>0</v>
      </c>
      <c r="G35" s="25" t="s">
        <v>178</v>
      </c>
      <c r="H35" s="18">
        <f t="shared" si="6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27</v>
      </c>
      <c r="B36" s="14" t="s">
        <v>122</v>
      </c>
      <c r="C36" s="15">
        <v>7438034</v>
      </c>
      <c r="D36" s="25" t="s">
        <v>178</v>
      </c>
      <c r="E36" s="16">
        <f t="shared" si="5"/>
        <v>7438034</v>
      </c>
      <c r="F36" s="17">
        <v>6938034</v>
      </c>
      <c r="G36" s="25" t="s">
        <v>178</v>
      </c>
      <c r="H36" s="18">
        <f t="shared" si="6"/>
        <v>6938034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28</v>
      </c>
      <c r="B37" s="14" t="s">
        <v>149</v>
      </c>
      <c r="C37" s="15">
        <v>63835482</v>
      </c>
      <c r="D37" s="25" t="s">
        <v>178</v>
      </c>
      <c r="E37" s="16">
        <f t="shared" si="5"/>
        <v>63835482</v>
      </c>
      <c r="F37" s="17">
        <v>121588626</v>
      </c>
      <c r="G37" s="25" t="s">
        <v>178</v>
      </c>
      <c r="H37" s="18">
        <f t="shared" si="6"/>
        <v>121588626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29</v>
      </c>
      <c r="B38" s="14" t="s">
        <v>131</v>
      </c>
      <c r="C38" s="15">
        <v>0</v>
      </c>
      <c r="D38" s="25" t="s">
        <v>178</v>
      </c>
      <c r="E38" s="16">
        <f t="shared" si="5"/>
        <v>0</v>
      </c>
      <c r="F38" s="17">
        <v>0</v>
      </c>
      <c r="G38" s="25" t="s">
        <v>178</v>
      </c>
      <c r="H38" s="18">
        <f t="shared" si="6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30</v>
      </c>
      <c r="B39" s="20" t="s">
        <v>143</v>
      </c>
      <c r="C39" s="15">
        <f>SUM(C32:C38)</f>
        <v>185703516</v>
      </c>
      <c r="D39" s="25" t="s">
        <v>178</v>
      </c>
      <c r="E39" s="16">
        <f t="shared" si="5"/>
        <v>185703516</v>
      </c>
      <c r="F39" s="17">
        <f>SUM(F32:F38)</f>
        <v>242956660</v>
      </c>
      <c r="G39" s="25" t="s">
        <v>178</v>
      </c>
      <c r="H39" s="18">
        <f t="shared" si="6"/>
        <v>242956660</v>
      </c>
    </row>
    <row r="40" spans="1:58" ht="15.75" thickBot="1" x14ac:dyDescent="0.35">
      <c r="A40" s="26">
        <v>31</v>
      </c>
      <c r="B40" s="27" t="s">
        <v>144</v>
      </c>
      <c r="C40" s="28">
        <f>C30+C39</f>
        <v>316801817</v>
      </c>
      <c r="D40" s="28">
        <f>D30</f>
        <v>832346896</v>
      </c>
      <c r="E40" s="29">
        <f>E30+E39</f>
        <v>1149148713</v>
      </c>
      <c r="F40" s="30">
        <f>F30+F39</f>
        <v>324320842</v>
      </c>
      <c r="G40" s="28">
        <f>G30</f>
        <v>752382694</v>
      </c>
      <c r="H40" s="31">
        <f>H30+H39</f>
        <v>1076703536</v>
      </c>
    </row>
    <row r="41" spans="1:58" x14ac:dyDescent="0.3">
      <c r="A41" s="32"/>
      <c r="B41" s="3"/>
      <c r="C41" s="3"/>
      <c r="D41" s="33"/>
      <c r="E41" s="3">
        <f>E19-E40</f>
        <v>0</v>
      </c>
      <c r="F41" s="3"/>
      <c r="G41" s="3"/>
      <c r="H41" s="3">
        <f>H19-H40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136" t="s">
        <v>212</v>
      </c>
      <c r="B42" s="32" t="s">
        <v>210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31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9"/>
  <sheetViews>
    <sheetView zoomScaleNormal="100" workbookViewId="0">
      <selection activeCell="B2" sqref="B2"/>
    </sheetView>
  </sheetViews>
  <sheetFormatPr defaultColWidth="9.140625" defaultRowHeight="15" x14ac:dyDescent="0.3"/>
  <cols>
    <col min="1" max="1" width="7.7109375" style="35" bestFit="1" customWidth="1"/>
    <col min="2" max="2" width="51.5703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0" width="9.140625" style="36"/>
    <col min="11" max="11" width="13.42578125" style="35" bestFit="1" customWidth="1"/>
    <col min="12" max="12" width="12.7109375" style="35" bestFit="1" customWidth="1"/>
    <col min="13" max="16384" width="9.140625" style="36"/>
  </cols>
  <sheetData>
    <row r="1" spans="1:12" x14ac:dyDescent="0.3">
      <c r="A1" s="6" t="s">
        <v>120</v>
      </c>
      <c r="B1" s="37" t="str">
        <f>'RC'!B1</f>
        <v>სს "ბანკი ქართუ"</v>
      </c>
      <c r="C1" s="3"/>
      <c r="D1" s="3"/>
      <c r="E1" s="3"/>
      <c r="H1" s="3"/>
      <c r="K1" s="3"/>
      <c r="L1" s="3"/>
    </row>
    <row r="2" spans="1:12" x14ac:dyDescent="0.3">
      <c r="A2" s="6" t="s">
        <v>132</v>
      </c>
      <c r="B2" s="138">
        <f>'RC'!B2</f>
        <v>42643</v>
      </c>
      <c r="C2" s="3"/>
      <c r="D2" s="3"/>
      <c r="E2" s="3"/>
      <c r="H2" s="1"/>
      <c r="K2" s="3"/>
      <c r="L2" s="3"/>
    </row>
    <row r="3" spans="1:12" x14ac:dyDescent="0.3">
      <c r="A3" s="38"/>
      <c r="B3" s="39" t="s">
        <v>213</v>
      </c>
      <c r="C3" s="3"/>
      <c r="D3" s="3"/>
      <c r="E3" s="3"/>
      <c r="H3" s="40" t="s">
        <v>121</v>
      </c>
      <c r="K3" s="3"/>
      <c r="L3" s="3"/>
    </row>
    <row r="4" spans="1:12" ht="18" x14ac:dyDescent="0.35">
      <c r="A4" s="78"/>
      <c r="B4" s="79"/>
      <c r="C4" s="157" t="s">
        <v>135</v>
      </c>
      <c r="D4" s="158"/>
      <c r="E4" s="158"/>
      <c r="F4" s="157" t="s">
        <v>147</v>
      </c>
      <c r="G4" s="158"/>
      <c r="H4" s="158"/>
      <c r="K4" s="121"/>
      <c r="L4" s="121"/>
    </row>
    <row r="5" spans="1:12" s="121" customFormat="1" ht="12.75" x14ac:dyDescent="0.2">
      <c r="A5" s="78" t="s">
        <v>106</v>
      </c>
      <c r="B5" s="79"/>
      <c r="C5" s="99" t="s">
        <v>161</v>
      </c>
      <c r="D5" s="99" t="s">
        <v>177</v>
      </c>
      <c r="E5" s="100" t="s">
        <v>163</v>
      </c>
      <c r="F5" s="99" t="s">
        <v>161</v>
      </c>
      <c r="G5" s="99" t="s">
        <v>177</v>
      </c>
      <c r="H5" s="100" t="s">
        <v>163</v>
      </c>
      <c r="K5" s="99" t="s">
        <v>161</v>
      </c>
      <c r="L5" s="99" t="s">
        <v>177</v>
      </c>
    </row>
    <row r="6" spans="1:12" s="121" customFormat="1" ht="12.75" x14ac:dyDescent="0.2">
      <c r="A6" s="80"/>
      <c r="B6" s="81" t="s">
        <v>57</v>
      </c>
      <c r="C6" s="101"/>
      <c r="D6" s="101"/>
      <c r="E6" s="102"/>
      <c r="F6" s="101"/>
      <c r="G6" s="101"/>
      <c r="H6" s="102"/>
      <c r="K6" s="101"/>
      <c r="L6" s="101"/>
    </row>
    <row r="7" spans="1:12" s="121" customFormat="1" ht="25.5" x14ac:dyDescent="0.2">
      <c r="A7" s="80">
        <v>1</v>
      </c>
      <c r="B7" s="82" t="s">
        <v>66</v>
      </c>
      <c r="C7" s="101">
        <v>2976568</v>
      </c>
      <c r="D7" s="101">
        <v>149877</v>
      </c>
      <c r="E7" s="103">
        <f t="shared" ref="E7:E20" si="0">C7+D7</f>
        <v>3126445</v>
      </c>
      <c r="F7" s="101">
        <v>2665971</v>
      </c>
      <c r="G7" s="101">
        <v>587083</v>
      </c>
      <c r="H7" s="103">
        <f t="shared" ref="H7:H17" si="1">F7+G7</f>
        <v>3253054</v>
      </c>
      <c r="K7" s="101"/>
      <c r="L7" s="101"/>
    </row>
    <row r="8" spans="1:12" s="121" customFormat="1" ht="12.75" x14ac:dyDescent="0.2">
      <c r="A8" s="80">
        <v>2</v>
      </c>
      <c r="B8" s="82" t="s">
        <v>67</v>
      </c>
      <c r="C8" s="104">
        <f>SUM(C9:C17)</f>
        <v>18488175</v>
      </c>
      <c r="D8" s="104">
        <f>SUM(D9:D17)</f>
        <v>44849612</v>
      </c>
      <c r="E8" s="103">
        <f t="shared" si="0"/>
        <v>63337787</v>
      </c>
      <c r="F8" s="104">
        <f>SUM(F9:F17)</f>
        <v>15616073</v>
      </c>
      <c r="G8" s="104">
        <f>SUM(G9:G17)</f>
        <v>38143455</v>
      </c>
      <c r="H8" s="103">
        <f t="shared" si="1"/>
        <v>53759528</v>
      </c>
      <c r="K8" s="104">
        <f>SUM(K9:K17)</f>
        <v>0</v>
      </c>
      <c r="L8" s="104">
        <f>SUM(L9:L17)</f>
        <v>0</v>
      </c>
    </row>
    <row r="9" spans="1:12" s="121" customFormat="1" ht="12.75" x14ac:dyDescent="0.2">
      <c r="A9" s="80">
        <v>2.1</v>
      </c>
      <c r="B9" s="83" t="s">
        <v>68</v>
      </c>
      <c r="C9" s="101">
        <v>839748</v>
      </c>
      <c r="D9" s="101">
        <v>0</v>
      </c>
      <c r="E9" s="103">
        <f t="shared" si="0"/>
        <v>839748</v>
      </c>
      <c r="F9" s="101">
        <v>1327655</v>
      </c>
      <c r="G9" s="101">
        <v>0</v>
      </c>
      <c r="H9" s="103">
        <f t="shared" si="1"/>
        <v>1327655</v>
      </c>
      <c r="K9" s="101"/>
      <c r="L9" s="101"/>
    </row>
    <row r="10" spans="1:12" s="121" customFormat="1" ht="25.5" x14ac:dyDescent="0.2">
      <c r="A10" s="80">
        <v>2.2000000000000002</v>
      </c>
      <c r="B10" s="83" t="s">
        <v>164</v>
      </c>
      <c r="C10" s="101">
        <v>11353625.830000002</v>
      </c>
      <c r="D10" s="101">
        <v>26959680.569999997</v>
      </c>
      <c r="E10" s="103">
        <f t="shared" si="0"/>
        <v>38313306.399999999</v>
      </c>
      <c r="F10" s="101">
        <v>9437135.3999999985</v>
      </c>
      <c r="G10" s="101">
        <v>21946616.669999998</v>
      </c>
      <c r="H10" s="103">
        <f t="shared" si="1"/>
        <v>31383752.069999997</v>
      </c>
      <c r="K10" s="101"/>
      <c r="L10" s="101"/>
    </row>
    <row r="11" spans="1:12" s="121" customFormat="1" ht="12.75" x14ac:dyDescent="0.2">
      <c r="A11" s="80">
        <v>2.2999999999999998</v>
      </c>
      <c r="B11" s="83" t="s">
        <v>69</v>
      </c>
      <c r="C11" s="101">
        <v>0</v>
      </c>
      <c r="D11" s="101">
        <v>296085.23</v>
      </c>
      <c r="E11" s="103">
        <f t="shared" si="0"/>
        <v>296085.23</v>
      </c>
      <c r="F11" s="101">
        <v>0</v>
      </c>
      <c r="G11" s="101">
        <v>299477.89999999997</v>
      </c>
      <c r="H11" s="103">
        <f t="shared" si="1"/>
        <v>299477.89999999997</v>
      </c>
      <c r="K11" s="101"/>
      <c r="L11" s="101"/>
    </row>
    <row r="12" spans="1:12" s="121" customFormat="1" ht="25.5" x14ac:dyDescent="0.2">
      <c r="A12" s="80">
        <v>2.4</v>
      </c>
      <c r="B12" s="83" t="s">
        <v>165</v>
      </c>
      <c r="C12" s="101">
        <v>1028844.96</v>
      </c>
      <c r="D12" s="101">
        <v>3164949.11</v>
      </c>
      <c r="E12" s="103">
        <f t="shared" si="0"/>
        <v>4193794.07</v>
      </c>
      <c r="F12" s="101">
        <v>155189.54</v>
      </c>
      <c r="G12" s="101">
        <v>2268685.66</v>
      </c>
      <c r="H12" s="103">
        <f t="shared" si="1"/>
        <v>2423875.2000000002</v>
      </c>
      <c r="K12" s="101"/>
      <c r="L12" s="101"/>
    </row>
    <row r="13" spans="1:12" s="121" customFormat="1" ht="12.75" x14ac:dyDescent="0.2">
      <c r="A13" s="80">
        <v>2.5</v>
      </c>
      <c r="B13" s="83" t="s">
        <v>70</v>
      </c>
      <c r="C13" s="101">
        <v>2062778.73</v>
      </c>
      <c r="D13" s="101">
        <v>4712976.99</v>
      </c>
      <c r="E13" s="103">
        <f t="shared" si="0"/>
        <v>6775755.7200000007</v>
      </c>
      <c r="F13" s="101">
        <v>1087155.79</v>
      </c>
      <c r="G13" s="101">
        <v>3718323.5700000003</v>
      </c>
      <c r="H13" s="103">
        <f t="shared" si="1"/>
        <v>4805479.3600000003</v>
      </c>
      <c r="K13" s="101"/>
      <c r="L13" s="101"/>
    </row>
    <row r="14" spans="1:12" s="121" customFormat="1" ht="25.5" x14ac:dyDescent="0.2">
      <c r="A14" s="80">
        <v>2.6</v>
      </c>
      <c r="B14" s="83" t="s">
        <v>71</v>
      </c>
      <c r="C14" s="101">
        <v>1267932.3299999998</v>
      </c>
      <c r="D14" s="101">
        <v>3742431.13</v>
      </c>
      <c r="E14" s="103">
        <f t="shared" si="0"/>
        <v>5010363.46</v>
      </c>
      <c r="F14" s="101">
        <v>1176971.1800000002</v>
      </c>
      <c r="G14" s="101">
        <v>4872622.9799999995</v>
      </c>
      <c r="H14" s="103">
        <f t="shared" si="1"/>
        <v>6049594.1600000001</v>
      </c>
      <c r="K14" s="101"/>
      <c r="L14" s="101"/>
    </row>
    <row r="15" spans="1:12" s="121" customFormat="1" ht="25.5" x14ac:dyDescent="0.2">
      <c r="A15" s="80">
        <v>2.7</v>
      </c>
      <c r="B15" s="83" t="s">
        <v>72</v>
      </c>
      <c r="C15" s="101">
        <v>1638.79</v>
      </c>
      <c r="D15" s="101">
        <v>2837.96</v>
      </c>
      <c r="E15" s="103">
        <f t="shared" si="0"/>
        <v>4476.75</v>
      </c>
      <c r="F15" s="101">
        <v>2123.58</v>
      </c>
      <c r="G15" s="101">
        <v>3923.2799999999997</v>
      </c>
      <c r="H15" s="103">
        <f t="shared" si="1"/>
        <v>6046.86</v>
      </c>
      <c r="K15" s="101"/>
      <c r="L15" s="101"/>
    </row>
    <row r="16" spans="1:12" s="121" customFormat="1" ht="12.75" x14ac:dyDescent="0.2">
      <c r="A16" s="80">
        <v>2.8</v>
      </c>
      <c r="B16" s="83" t="s">
        <v>73</v>
      </c>
      <c r="C16" s="101">
        <v>329932</v>
      </c>
      <c r="D16" s="101">
        <v>4464107</v>
      </c>
      <c r="E16" s="103">
        <f t="shared" si="0"/>
        <v>4794039</v>
      </c>
      <c r="F16" s="101">
        <v>259616</v>
      </c>
      <c r="G16" s="101">
        <v>4305112</v>
      </c>
      <c r="H16" s="103">
        <f t="shared" si="1"/>
        <v>4564728</v>
      </c>
      <c r="K16" s="101"/>
      <c r="L16" s="101"/>
    </row>
    <row r="17" spans="1:12" s="121" customFormat="1" ht="12.75" x14ac:dyDescent="0.2">
      <c r="A17" s="80">
        <v>2.9</v>
      </c>
      <c r="B17" s="83" t="s">
        <v>74</v>
      </c>
      <c r="C17" s="101">
        <v>1603674.3599999975</v>
      </c>
      <c r="D17" s="101">
        <v>1506544.0099999979</v>
      </c>
      <c r="E17" s="103">
        <f t="shared" si="0"/>
        <v>3110218.3699999955</v>
      </c>
      <c r="F17" s="101">
        <v>2170226.5100000035</v>
      </c>
      <c r="G17" s="101">
        <v>728692.94000000134</v>
      </c>
      <c r="H17" s="103">
        <f t="shared" si="1"/>
        <v>2898919.4500000048</v>
      </c>
      <c r="K17" s="101"/>
      <c r="L17" s="101"/>
    </row>
    <row r="18" spans="1:12" s="121" customFormat="1" ht="25.5" x14ac:dyDescent="0.2">
      <c r="A18" s="80">
        <v>3</v>
      </c>
      <c r="B18" s="82" t="s">
        <v>166</v>
      </c>
      <c r="C18" s="101">
        <v>2289652</v>
      </c>
      <c r="D18" s="101">
        <v>2366775</v>
      </c>
      <c r="E18" s="103">
        <f>C18+D18</f>
        <v>4656427</v>
      </c>
      <c r="F18" s="101">
        <v>5579939</v>
      </c>
      <c r="G18" s="101">
        <v>17423719</v>
      </c>
      <c r="H18" s="103">
        <f>F18+G18</f>
        <v>23003658</v>
      </c>
      <c r="K18" s="101"/>
      <c r="L18" s="101"/>
    </row>
    <row r="19" spans="1:12" s="121" customFormat="1" ht="25.5" x14ac:dyDescent="0.2">
      <c r="A19" s="80">
        <v>4</v>
      </c>
      <c r="B19" s="82" t="s">
        <v>58</v>
      </c>
      <c r="C19" s="101">
        <v>1250107</v>
      </c>
      <c r="D19" s="101">
        <v>0</v>
      </c>
      <c r="E19" s="103">
        <f t="shared" si="0"/>
        <v>1250107</v>
      </c>
      <c r="F19" s="101">
        <v>612186</v>
      </c>
      <c r="G19" s="101">
        <v>0</v>
      </c>
      <c r="H19" s="103">
        <f t="shared" ref="H19:H20" si="2">F19+G19</f>
        <v>612186</v>
      </c>
      <c r="K19" s="101"/>
      <c r="L19" s="101"/>
    </row>
    <row r="20" spans="1:12" s="121" customFormat="1" ht="12.75" x14ac:dyDescent="0.2">
      <c r="A20" s="80">
        <v>5</v>
      </c>
      <c r="B20" s="82" t="s">
        <v>75</v>
      </c>
      <c r="C20" s="101">
        <v>0</v>
      </c>
      <c r="D20" s="101">
        <v>0</v>
      </c>
      <c r="E20" s="103">
        <f t="shared" si="0"/>
        <v>0</v>
      </c>
      <c r="F20" s="101">
        <v>0</v>
      </c>
      <c r="G20" s="101">
        <v>0</v>
      </c>
      <c r="H20" s="103">
        <f t="shared" si="2"/>
        <v>0</v>
      </c>
      <c r="K20" s="101"/>
      <c r="L20" s="101"/>
    </row>
    <row r="21" spans="1:12" s="121" customFormat="1" ht="12.75" x14ac:dyDescent="0.2">
      <c r="A21" s="80">
        <v>6</v>
      </c>
      <c r="B21" s="84" t="s">
        <v>167</v>
      </c>
      <c r="C21" s="104">
        <f>C7+C8+C18+C19+C20</f>
        <v>25004502</v>
      </c>
      <c r="D21" s="104">
        <f>D7+D8+D18+D19+D20</f>
        <v>47366264</v>
      </c>
      <c r="E21" s="103">
        <f>C21+D21</f>
        <v>72370766</v>
      </c>
      <c r="F21" s="104">
        <f>F7+F8+F18+F19+F20</f>
        <v>24474169</v>
      </c>
      <c r="G21" s="104">
        <f>G7+G8+G18+G19+G20</f>
        <v>56154257</v>
      </c>
      <c r="H21" s="103">
        <f>F21+G21</f>
        <v>80628426</v>
      </c>
      <c r="K21" s="104">
        <f>K7+K8+K19+K20+K18</f>
        <v>0</v>
      </c>
      <c r="L21" s="104">
        <f>L7+L8+L19+L20+L18</f>
        <v>0</v>
      </c>
    </row>
    <row r="22" spans="1:12" s="121" customFormat="1" ht="12.75" x14ac:dyDescent="0.2">
      <c r="A22" s="80"/>
      <c r="B22" s="81" t="s">
        <v>87</v>
      </c>
      <c r="C22" s="101"/>
      <c r="D22" s="101"/>
      <c r="E22" s="102"/>
      <c r="F22" s="101"/>
      <c r="G22" s="101"/>
      <c r="H22" s="102"/>
      <c r="K22" s="101"/>
      <c r="L22" s="101"/>
    </row>
    <row r="23" spans="1:12" s="121" customFormat="1" ht="25.5" x14ac:dyDescent="0.2">
      <c r="A23" s="80">
        <v>7</v>
      </c>
      <c r="B23" s="82" t="s">
        <v>76</v>
      </c>
      <c r="C23" s="101">
        <v>1481657</v>
      </c>
      <c r="D23" s="101">
        <v>1993780</v>
      </c>
      <c r="E23" s="105">
        <f t="shared" ref="E23:E28" si="3">C23+D23</f>
        <v>3475437</v>
      </c>
      <c r="F23" s="101">
        <v>404348</v>
      </c>
      <c r="G23" s="101">
        <v>1706648</v>
      </c>
      <c r="H23" s="105">
        <f t="shared" ref="H23:H28" si="4">F23+G23</f>
        <v>2110996</v>
      </c>
      <c r="K23" s="101"/>
      <c r="L23" s="101"/>
    </row>
    <row r="24" spans="1:12" s="121" customFormat="1" ht="12.75" x14ac:dyDescent="0.2">
      <c r="A24" s="80">
        <v>8</v>
      </c>
      <c r="B24" s="82" t="s">
        <v>77</v>
      </c>
      <c r="C24" s="101">
        <v>482088</v>
      </c>
      <c r="D24" s="101">
        <v>13606418</v>
      </c>
      <c r="E24" s="105">
        <f t="shared" si="3"/>
        <v>14088506</v>
      </c>
      <c r="F24" s="101">
        <v>157438</v>
      </c>
      <c r="G24" s="101">
        <v>9756720</v>
      </c>
      <c r="H24" s="105">
        <f t="shared" si="4"/>
        <v>9914158</v>
      </c>
      <c r="K24" s="101"/>
      <c r="L24" s="101"/>
    </row>
    <row r="25" spans="1:12" s="121" customFormat="1" ht="12.75" x14ac:dyDescent="0.2">
      <c r="A25" s="80">
        <v>9</v>
      </c>
      <c r="B25" s="82" t="s">
        <v>168</v>
      </c>
      <c r="C25" s="101">
        <v>25362</v>
      </c>
      <c r="D25" s="101">
        <v>1709072</v>
      </c>
      <c r="E25" s="105">
        <f t="shared" si="3"/>
        <v>1734434</v>
      </c>
      <c r="F25" s="101">
        <v>5058</v>
      </c>
      <c r="G25" s="101">
        <v>1168575</v>
      </c>
      <c r="H25" s="105">
        <f t="shared" si="4"/>
        <v>1173633</v>
      </c>
      <c r="K25" s="101"/>
      <c r="L25" s="101"/>
    </row>
    <row r="26" spans="1:12" s="121" customFormat="1" ht="25.5" x14ac:dyDescent="0.2">
      <c r="A26" s="80">
        <v>10</v>
      </c>
      <c r="B26" s="82" t="s">
        <v>169</v>
      </c>
      <c r="C26" s="101">
        <v>0</v>
      </c>
      <c r="D26" s="101">
        <v>0</v>
      </c>
      <c r="E26" s="105">
        <f t="shared" si="3"/>
        <v>0</v>
      </c>
      <c r="F26" s="101">
        <v>0</v>
      </c>
      <c r="G26" s="101">
        <v>0</v>
      </c>
      <c r="H26" s="105">
        <f t="shared" si="4"/>
        <v>0</v>
      </c>
      <c r="K26" s="101"/>
      <c r="L26" s="101"/>
    </row>
    <row r="27" spans="1:12" s="121" customFormat="1" ht="12.75" x14ac:dyDescent="0.2">
      <c r="A27" s="80">
        <v>11</v>
      </c>
      <c r="B27" s="82" t="s">
        <v>78</v>
      </c>
      <c r="C27" s="101">
        <v>0</v>
      </c>
      <c r="D27" s="101">
        <v>8221542</v>
      </c>
      <c r="E27" s="105">
        <f t="shared" si="3"/>
        <v>8221542</v>
      </c>
      <c r="F27" s="101">
        <v>0</v>
      </c>
      <c r="G27" s="101">
        <v>7790677</v>
      </c>
      <c r="H27" s="105">
        <f t="shared" si="4"/>
        <v>7790677</v>
      </c>
      <c r="K27" s="101"/>
      <c r="L27" s="101"/>
    </row>
    <row r="28" spans="1:12" s="121" customFormat="1" ht="12.75" x14ac:dyDescent="0.2">
      <c r="A28" s="80">
        <v>12</v>
      </c>
      <c r="B28" s="82" t="s">
        <v>88</v>
      </c>
      <c r="C28" s="101"/>
      <c r="D28" s="101"/>
      <c r="E28" s="105">
        <f t="shared" si="3"/>
        <v>0</v>
      </c>
      <c r="F28" s="101"/>
      <c r="G28" s="101"/>
      <c r="H28" s="105">
        <f t="shared" si="4"/>
        <v>0</v>
      </c>
      <c r="K28" s="101"/>
      <c r="L28" s="101"/>
    </row>
    <row r="29" spans="1:12" s="121" customFormat="1" ht="12.75" x14ac:dyDescent="0.2">
      <c r="A29" s="80">
        <v>13</v>
      </c>
      <c r="B29" s="85" t="s">
        <v>89</v>
      </c>
      <c r="C29" s="104">
        <f>SUM(C23:C28)</f>
        <v>1989107</v>
      </c>
      <c r="D29" s="104">
        <f>SUM(D23:D28)</f>
        <v>25530812</v>
      </c>
      <c r="E29" s="105">
        <f>C29+D29</f>
        <v>27519919</v>
      </c>
      <c r="F29" s="104">
        <f>SUM(F23:F28)</f>
        <v>566844</v>
      </c>
      <c r="G29" s="104">
        <f>SUM(G23:G28)</f>
        <v>20422620</v>
      </c>
      <c r="H29" s="105">
        <f>F29+G29</f>
        <v>20989464</v>
      </c>
      <c r="K29" s="104">
        <f>SUM(K23:K28)</f>
        <v>0</v>
      </c>
      <c r="L29" s="104">
        <f>SUM(L23:L28)</f>
        <v>0</v>
      </c>
    </row>
    <row r="30" spans="1:12" s="121" customFormat="1" ht="12.75" x14ac:dyDescent="0.2">
      <c r="A30" s="80">
        <v>14</v>
      </c>
      <c r="B30" s="85" t="s">
        <v>62</v>
      </c>
      <c r="C30" s="104">
        <f>C21-C29</f>
        <v>23015395</v>
      </c>
      <c r="D30" s="104">
        <f>D21-D29</f>
        <v>21835452</v>
      </c>
      <c r="E30" s="103">
        <f>C30+D30</f>
        <v>44850847</v>
      </c>
      <c r="F30" s="104">
        <f>F21-F29</f>
        <v>23907325</v>
      </c>
      <c r="G30" s="104">
        <f>G21-G29</f>
        <v>35731637</v>
      </c>
      <c r="H30" s="103">
        <f>F30+G30</f>
        <v>59638962</v>
      </c>
      <c r="K30" s="104">
        <f>K21-K29</f>
        <v>0</v>
      </c>
      <c r="L30" s="104">
        <f>L21-L29</f>
        <v>0</v>
      </c>
    </row>
    <row r="31" spans="1:12" s="121" customFormat="1" ht="12.75" x14ac:dyDescent="0.2">
      <c r="A31" s="80"/>
      <c r="B31" s="81"/>
      <c r="C31" s="101"/>
      <c r="D31" s="101"/>
      <c r="E31" s="102"/>
      <c r="F31" s="101"/>
      <c r="G31" s="101"/>
      <c r="H31" s="102"/>
      <c r="K31" s="101"/>
      <c r="L31" s="101"/>
    </row>
    <row r="32" spans="1:12" s="121" customFormat="1" ht="12.75" x14ac:dyDescent="0.2">
      <c r="A32" s="80"/>
      <c r="B32" s="81" t="s">
        <v>59</v>
      </c>
      <c r="C32" s="101"/>
      <c r="D32" s="101"/>
      <c r="E32" s="106"/>
      <c r="F32" s="101"/>
      <c r="G32" s="101"/>
      <c r="H32" s="106"/>
      <c r="K32" s="101"/>
      <c r="L32" s="101"/>
    </row>
    <row r="33" spans="1:12" s="121" customFormat="1" ht="12.75" x14ac:dyDescent="0.2">
      <c r="A33" s="80">
        <v>15</v>
      </c>
      <c r="B33" s="86" t="s">
        <v>170</v>
      </c>
      <c r="C33" s="107">
        <f>C34-C35</f>
        <v>1038472</v>
      </c>
      <c r="D33" s="107">
        <f>D34-D35</f>
        <v>-1937688</v>
      </c>
      <c r="E33" s="108">
        <f>C33+D33</f>
        <v>-899216</v>
      </c>
      <c r="F33" s="107">
        <f>F34-F35</f>
        <v>738240</v>
      </c>
      <c r="G33" s="107">
        <f>G34-G35</f>
        <v>-997291</v>
      </c>
      <c r="H33" s="108">
        <f>F33+G33</f>
        <v>-259051</v>
      </c>
      <c r="K33" s="107">
        <f>K34-K35</f>
        <v>0</v>
      </c>
      <c r="L33" s="107">
        <f>L34-L35</f>
        <v>0</v>
      </c>
    </row>
    <row r="34" spans="1:12" s="121" customFormat="1" ht="25.5" x14ac:dyDescent="0.2">
      <c r="A34" s="80">
        <v>15.1</v>
      </c>
      <c r="B34" s="83" t="s">
        <v>171</v>
      </c>
      <c r="C34" s="101">
        <v>2686465</v>
      </c>
      <c r="D34" s="101">
        <v>1382804</v>
      </c>
      <c r="E34" s="108">
        <f>C34+D34</f>
        <v>4069269</v>
      </c>
      <c r="F34" s="101">
        <v>2341777</v>
      </c>
      <c r="G34" s="101">
        <v>1332822</v>
      </c>
      <c r="H34" s="108">
        <f>F34+G34</f>
        <v>3674599</v>
      </c>
      <c r="K34" s="101"/>
      <c r="L34" s="101"/>
    </row>
    <row r="35" spans="1:12" s="121" customFormat="1" ht="25.5" x14ac:dyDescent="0.2">
      <c r="A35" s="80">
        <v>15.2</v>
      </c>
      <c r="B35" s="83" t="s">
        <v>172</v>
      </c>
      <c r="C35" s="101">
        <v>1647993</v>
      </c>
      <c r="D35" s="101">
        <v>3320492</v>
      </c>
      <c r="E35" s="108">
        <f>C35+D35</f>
        <v>4968485</v>
      </c>
      <c r="F35" s="101">
        <v>1603537</v>
      </c>
      <c r="G35" s="101">
        <v>2330113</v>
      </c>
      <c r="H35" s="108">
        <f>F35+G35</f>
        <v>3933650</v>
      </c>
      <c r="K35" s="101"/>
      <c r="L35" s="101"/>
    </row>
    <row r="36" spans="1:12" s="121" customFormat="1" ht="12.75" x14ac:dyDescent="0.2">
      <c r="A36" s="80">
        <v>16</v>
      </c>
      <c r="B36" s="82" t="s">
        <v>55</v>
      </c>
      <c r="C36" s="101">
        <v>0</v>
      </c>
      <c r="D36" s="101">
        <v>76186</v>
      </c>
      <c r="E36" s="103">
        <f t="shared" ref="E36:E65" si="5">C36+D36</f>
        <v>76186</v>
      </c>
      <c r="F36" s="101">
        <v>0</v>
      </c>
      <c r="G36" s="101">
        <v>83498</v>
      </c>
      <c r="H36" s="103">
        <f t="shared" ref="H36:H44" si="6">F36+G36</f>
        <v>83498</v>
      </c>
      <c r="K36" s="101"/>
      <c r="L36" s="101"/>
    </row>
    <row r="37" spans="1:12" s="121" customFormat="1" ht="12.75" x14ac:dyDescent="0.2">
      <c r="A37" s="80">
        <v>17</v>
      </c>
      <c r="B37" s="82" t="s">
        <v>56</v>
      </c>
      <c r="C37" s="101">
        <v>0</v>
      </c>
      <c r="D37" s="101">
        <v>9115034</v>
      </c>
      <c r="E37" s="103">
        <f t="shared" si="5"/>
        <v>9115034</v>
      </c>
      <c r="F37" s="101">
        <v>0</v>
      </c>
      <c r="G37" s="101">
        <v>-11084675</v>
      </c>
      <c r="H37" s="103">
        <f t="shared" si="6"/>
        <v>-11084675</v>
      </c>
      <c r="K37" s="101"/>
      <c r="L37" s="101"/>
    </row>
    <row r="38" spans="1:12" s="121" customFormat="1" ht="25.5" x14ac:dyDescent="0.2">
      <c r="A38" s="80">
        <v>18</v>
      </c>
      <c r="B38" s="82" t="s">
        <v>60</v>
      </c>
      <c r="C38" s="101">
        <v>0</v>
      </c>
      <c r="D38" s="101">
        <v>0</v>
      </c>
      <c r="E38" s="103">
        <f t="shared" si="5"/>
        <v>0</v>
      </c>
      <c r="F38" s="101">
        <v>47680</v>
      </c>
      <c r="G38" s="101">
        <v>20130</v>
      </c>
      <c r="H38" s="103">
        <f t="shared" si="6"/>
        <v>67810</v>
      </c>
      <c r="K38" s="101"/>
      <c r="L38" s="101"/>
    </row>
    <row r="39" spans="1:12" s="121" customFormat="1" ht="25.5" x14ac:dyDescent="0.2">
      <c r="A39" s="80">
        <v>19</v>
      </c>
      <c r="B39" s="82" t="s">
        <v>173</v>
      </c>
      <c r="C39" s="101">
        <v>4067507</v>
      </c>
      <c r="D39" s="101"/>
      <c r="E39" s="103">
        <f t="shared" si="5"/>
        <v>4067507</v>
      </c>
      <c r="F39" s="101">
        <v>6527266</v>
      </c>
      <c r="G39" s="101"/>
      <c r="H39" s="103">
        <f t="shared" si="6"/>
        <v>6527266</v>
      </c>
      <c r="K39" s="101"/>
      <c r="L39" s="101"/>
    </row>
    <row r="40" spans="1:12" s="121" customFormat="1" ht="25.5" x14ac:dyDescent="0.2">
      <c r="A40" s="80">
        <v>20</v>
      </c>
      <c r="B40" s="82" t="s">
        <v>79</v>
      </c>
      <c r="C40" s="101">
        <v>1934748</v>
      </c>
      <c r="D40" s="101"/>
      <c r="E40" s="103">
        <f t="shared" si="5"/>
        <v>1934748</v>
      </c>
      <c r="F40" s="101">
        <v>3015485</v>
      </c>
      <c r="G40" s="101"/>
      <c r="H40" s="103">
        <f t="shared" si="6"/>
        <v>3015485</v>
      </c>
      <c r="K40" s="101"/>
      <c r="L40" s="101"/>
    </row>
    <row r="41" spans="1:12" s="121" customFormat="1" ht="12.75" x14ac:dyDescent="0.2">
      <c r="A41" s="80">
        <v>21</v>
      </c>
      <c r="B41" s="82" t="s">
        <v>174</v>
      </c>
      <c r="C41" s="101">
        <v>6367</v>
      </c>
      <c r="D41" s="101">
        <v>0</v>
      </c>
      <c r="E41" s="103">
        <f t="shared" si="5"/>
        <v>6367</v>
      </c>
      <c r="F41" s="101">
        <v>-22920</v>
      </c>
      <c r="G41" s="101">
        <v>0</v>
      </c>
      <c r="H41" s="103">
        <f t="shared" si="6"/>
        <v>-22920</v>
      </c>
      <c r="K41" s="101"/>
      <c r="L41" s="101"/>
    </row>
    <row r="42" spans="1:12" s="121" customFormat="1" ht="25.5" x14ac:dyDescent="0.2">
      <c r="A42" s="80">
        <v>22</v>
      </c>
      <c r="B42" s="82" t="s">
        <v>175</v>
      </c>
      <c r="C42" s="101">
        <v>3613561</v>
      </c>
      <c r="D42" s="101">
        <v>911907</v>
      </c>
      <c r="E42" s="103">
        <f t="shared" si="5"/>
        <v>4525468</v>
      </c>
      <c r="F42" s="101">
        <v>15931259</v>
      </c>
      <c r="G42" s="101">
        <v>1048309</v>
      </c>
      <c r="H42" s="103">
        <f t="shared" si="6"/>
        <v>16979568</v>
      </c>
      <c r="K42" s="101"/>
      <c r="L42" s="101"/>
    </row>
    <row r="43" spans="1:12" s="121" customFormat="1" ht="12.75" x14ac:dyDescent="0.2">
      <c r="A43" s="87">
        <v>23</v>
      </c>
      <c r="B43" s="88" t="s">
        <v>80</v>
      </c>
      <c r="C43" s="109">
        <v>826710</v>
      </c>
      <c r="D43" s="109">
        <v>13419</v>
      </c>
      <c r="E43" s="110">
        <f t="shared" si="5"/>
        <v>840129</v>
      </c>
      <c r="F43" s="109">
        <v>1934400</v>
      </c>
      <c r="G43" s="109">
        <v>463</v>
      </c>
      <c r="H43" s="110">
        <f t="shared" si="6"/>
        <v>1934863</v>
      </c>
      <c r="K43" s="109"/>
      <c r="L43" s="109"/>
    </row>
    <row r="44" spans="1:12" s="121" customFormat="1" ht="12.75" x14ac:dyDescent="0.2">
      <c r="A44" s="89">
        <v>24</v>
      </c>
      <c r="B44" s="90" t="s">
        <v>61</v>
      </c>
      <c r="C44" s="111">
        <f>C33+C36+C37+C38+C39+C40+C41+C42+C43</f>
        <v>11487365</v>
      </c>
      <c r="D44" s="111">
        <f>D33+D36+D37+D38+D39+D40+D41+D42+D43</f>
        <v>8178858</v>
      </c>
      <c r="E44" s="112">
        <f t="shared" si="5"/>
        <v>19666223</v>
      </c>
      <c r="F44" s="111">
        <f>F33+F36+F37+F38+F39+F40+F41+F42+F43</f>
        <v>28171410</v>
      </c>
      <c r="G44" s="111">
        <f>G33+G36+G37+G38+G39+G40+G41+G42+G43</f>
        <v>-10929566</v>
      </c>
      <c r="H44" s="112">
        <f t="shared" si="6"/>
        <v>17241844</v>
      </c>
      <c r="K44" s="111">
        <f>K33+K36+K37+K38+K39+K40+K41+K42+K43</f>
        <v>0</v>
      </c>
      <c r="L44" s="111">
        <f>L33+L36+L37+L38+L39+L40+L41+L42+L43</f>
        <v>0</v>
      </c>
    </row>
    <row r="45" spans="1:12" s="121" customFormat="1" ht="12.75" x14ac:dyDescent="0.2">
      <c r="A45" s="91"/>
      <c r="B45" s="92" t="s">
        <v>90</v>
      </c>
      <c r="C45" s="113"/>
      <c r="D45" s="113"/>
      <c r="E45" s="114"/>
      <c r="F45" s="113"/>
      <c r="G45" s="113"/>
      <c r="H45" s="114"/>
      <c r="K45" s="113"/>
      <c r="L45" s="113"/>
    </row>
    <row r="46" spans="1:12" s="121" customFormat="1" ht="25.5" x14ac:dyDescent="0.2">
      <c r="A46" s="80">
        <v>25</v>
      </c>
      <c r="B46" s="93" t="s">
        <v>91</v>
      </c>
      <c r="C46" s="115">
        <v>2198347</v>
      </c>
      <c r="D46" s="115">
        <v>197796</v>
      </c>
      <c r="E46" s="116">
        <f t="shared" si="5"/>
        <v>2396143</v>
      </c>
      <c r="F46" s="115">
        <v>1396011</v>
      </c>
      <c r="G46" s="115">
        <v>184949</v>
      </c>
      <c r="H46" s="116">
        <f t="shared" ref="H46:H53" si="7">F46+G46</f>
        <v>1580960</v>
      </c>
      <c r="K46" s="115"/>
      <c r="L46" s="115"/>
    </row>
    <row r="47" spans="1:12" s="121" customFormat="1" ht="25.5" x14ac:dyDescent="0.2">
      <c r="A47" s="80">
        <v>26</v>
      </c>
      <c r="B47" s="82" t="s">
        <v>92</v>
      </c>
      <c r="C47" s="101">
        <v>318111</v>
      </c>
      <c r="D47" s="101">
        <v>84023</v>
      </c>
      <c r="E47" s="103">
        <f t="shared" si="5"/>
        <v>402134</v>
      </c>
      <c r="F47" s="101">
        <v>379886</v>
      </c>
      <c r="G47" s="101">
        <v>100420</v>
      </c>
      <c r="H47" s="103">
        <f t="shared" si="7"/>
        <v>480306</v>
      </c>
      <c r="K47" s="101"/>
      <c r="L47" s="101"/>
    </row>
    <row r="48" spans="1:12" s="121" customFormat="1" ht="12.75" x14ac:dyDescent="0.2">
      <c r="A48" s="80">
        <v>27</v>
      </c>
      <c r="B48" s="82" t="s">
        <v>93</v>
      </c>
      <c r="C48" s="101">
        <v>6327300</v>
      </c>
      <c r="D48" s="101"/>
      <c r="E48" s="103">
        <f t="shared" si="5"/>
        <v>6327300</v>
      </c>
      <c r="F48" s="101">
        <v>6199282</v>
      </c>
      <c r="G48" s="101"/>
      <c r="H48" s="103">
        <f t="shared" si="7"/>
        <v>6199282</v>
      </c>
      <c r="K48" s="101"/>
      <c r="L48" s="101"/>
    </row>
    <row r="49" spans="1:12" s="121" customFormat="1" ht="12.75" x14ac:dyDescent="0.2">
      <c r="A49" s="80">
        <v>28</v>
      </c>
      <c r="B49" s="82" t="s">
        <v>94</v>
      </c>
      <c r="C49" s="101">
        <v>130864</v>
      </c>
      <c r="D49" s="101"/>
      <c r="E49" s="103">
        <f t="shared" si="5"/>
        <v>130864</v>
      </c>
      <c r="F49" s="101">
        <v>27214</v>
      </c>
      <c r="G49" s="101"/>
      <c r="H49" s="103">
        <f t="shared" si="7"/>
        <v>27214</v>
      </c>
      <c r="K49" s="101"/>
      <c r="L49" s="101"/>
    </row>
    <row r="50" spans="1:12" s="121" customFormat="1" ht="12.75" x14ac:dyDescent="0.2">
      <c r="A50" s="80">
        <v>29</v>
      </c>
      <c r="B50" s="82" t="s">
        <v>95</v>
      </c>
      <c r="C50" s="101">
        <v>1846288</v>
      </c>
      <c r="D50" s="101"/>
      <c r="E50" s="103">
        <f t="shared" si="5"/>
        <v>1846288</v>
      </c>
      <c r="F50" s="101">
        <v>1301947</v>
      </c>
      <c r="G50" s="101"/>
      <c r="H50" s="103">
        <f t="shared" si="7"/>
        <v>1301947</v>
      </c>
      <c r="K50" s="101"/>
      <c r="L50" s="101"/>
    </row>
    <row r="51" spans="1:12" s="121" customFormat="1" ht="12.75" x14ac:dyDescent="0.2">
      <c r="A51" s="80">
        <v>30</v>
      </c>
      <c r="B51" s="82" t="s">
        <v>96</v>
      </c>
      <c r="C51" s="101">
        <v>2120465</v>
      </c>
      <c r="D51" s="101">
        <v>300452</v>
      </c>
      <c r="E51" s="103">
        <f t="shared" si="5"/>
        <v>2420917</v>
      </c>
      <c r="F51" s="101">
        <v>8194513</v>
      </c>
      <c r="G51" s="101">
        <v>244455</v>
      </c>
      <c r="H51" s="103">
        <f t="shared" si="7"/>
        <v>8438968</v>
      </c>
      <c r="K51" s="101"/>
      <c r="L51" s="101"/>
    </row>
    <row r="52" spans="1:12" s="121" customFormat="1" ht="12.75" x14ac:dyDescent="0.2">
      <c r="A52" s="80">
        <v>31</v>
      </c>
      <c r="B52" s="85" t="s">
        <v>97</v>
      </c>
      <c r="C52" s="104">
        <f>SUM(C46:C51)</f>
        <v>12941375</v>
      </c>
      <c r="D52" s="104">
        <f>SUM(D46:D51)</f>
        <v>582271</v>
      </c>
      <c r="E52" s="103">
        <f t="shared" si="5"/>
        <v>13523646</v>
      </c>
      <c r="F52" s="104">
        <f>SUM(F46:F51)</f>
        <v>17498853</v>
      </c>
      <c r="G52" s="104">
        <f>SUM(G46:G51)</f>
        <v>529824</v>
      </c>
      <c r="H52" s="103">
        <f t="shared" si="7"/>
        <v>18028677</v>
      </c>
      <c r="K52" s="104">
        <f>SUM(K46:K51)</f>
        <v>0</v>
      </c>
      <c r="L52" s="104">
        <f>SUM(L46:L51)</f>
        <v>0</v>
      </c>
    </row>
    <row r="53" spans="1:12" s="121" customFormat="1" ht="12.75" x14ac:dyDescent="0.2">
      <c r="A53" s="80">
        <v>32</v>
      </c>
      <c r="B53" s="85" t="s">
        <v>63</v>
      </c>
      <c r="C53" s="104">
        <f>C44-C52</f>
        <v>-1454010</v>
      </c>
      <c r="D53" s="104">
        <f>D44-D52</f>
        <v>7596587</v>
      </c>
      <c r="E53" s="103">
        <f t="shared" si="5"/>
        <v>6142577</v>
      </c>
      <c r="F53" s="104">
        <f>F44-F52</f>
        <v>10672557</v>
      </c>
      <c r="G53" s="104">
        <f>G44-G52</f>
        <v>-11459390</v>
      </c>
      <c r="H53" s="103">
        <f t="shared" si="7"/>
        <v>-786833</v>
      </c>
      <c r="K53" s="104">
        <f>K44-K52</f>
        <v>0</v>
      </c>
      <c r="L53" s="104">
        <f>L44-L52</f>
        <v>0</v>
      </c>
    </row>
    <row r="54" spans="1:12" s="121" customFormat="1" ht="12.75" x14ac:dyDescent="0.2">
      <c r="A54" s="80"/>
      <c r="B54" s="81"/>
      <c r="C54" s="117"/>
      <c r="D54" s="117"/>
      <c r="E54" s="118"/>
      <c r="F54" s="117"/>
      <c r="G54" s="117"/>
      <c r="H54" s="118"/>
      <c r="K54" s="117"/>
      <c r="L54" s="117"/>
    </row>
    <row r="55" spans="1:12" s="121" customFormat="1" ht="12.75" x14ac:dyDescent="0.2">
      <c r="A55" s="80">
        <v>33</v>
      </c>
      <c r="B55" s="85" t="s">
        <v>64</v>
      </c>
      <c r="C55" s="104">
        <f>C30+C53</f>
        <v>21561385</v>
      </c>
      <c r="D55" s="104">
        <f>D30+D53</f>
        <v>29432039</v>
      </c>
      <c r="E55" s="103">
        <f t="shared" si="5"/>
        <v>50993424</v>
      </c>
      <c r="F55" s="104">
        <f>F30+F53</f>
        <v>34579882</v>
      </c>
      <c r="G55" s="104">
        <f>G30+G53</f>
        <v>24272247</v>
      </c>
      <c r="H55" s="103">
        <f t="shared" ref="H55" si="8">F55+G55</f>
        <v>58852129</v>
      </c>
      <c r="K55" s="104">
        <f>K30+K53</f>
        <v>0</v>
      </c>
      <c r="L55" s="104">
        <f>L30+L53</f>
        <v>0</v>
      </c>
    </row>
    <row r="56" spans="1:12" s="121" customFormat="1" ht="12.75" x14ac:dyDescent="0.2">
      <c r="A56" s="80"/>
      <c r="B56" s="81"/>
      <c r="C56" s="117"/>
      <c r="D56" s="117"/>
      <c r="E56" s="118"/>
      <c r="F56" s="117"/>
      <c r="G56" s="117"/>
      <c r="H56" s="118"/>
      <c r="K56" s="117"/>
      <c r="L56" s="117"/>
    </row>
    <row r="57" spans="1:12" s="121" customFormat="1" ht="12.75" x14ac:dyDescent="0.2">
      <c r="A57" s="80">
        <v>34</v>
      </c>
      <c r="B57" s="82" t="s">
        <v>81</v>
      </c>
      <c r="C57" s="101">
        <v>12067104</v>
      </c>
      <c r="D57" s="101" t="s">
        <v>178</v>
      </c>
      <c r="E57" s="103">
        <f>C57</f>
        <v>12067104</v>
      </c>
      <c r="F57" s="101">
        <v>18655642</v>
      </c>
      <c r="G57" s="101" t="s">
        <v>178</v>
      </c>
      <c r="H57" s="103">
        <f>F57</f>
        <v>18655642</v>
      </c>
      <c r="K57" s="101"/>
      <c r="L57" s="101" t="s">
        <v>178</v>
      </c>
    </row>
    <row r="58" spans="1:12" s="121" customFormat="1" ht="25.5" x14ac:dyDescent="0.2">
      <c r="A58" s="80">
        <v>35</v>
      </c>
      <c r="B58" s="82" t="s">
        <v>82</v>
      </c>
      <c r="C58" s="101">
        <v>0</v>
      </c>
      <c r="D58" s="101" t="s">
        <v>178</v>
      </c>
      <c r="E58" s="103">
        <f>C58</f>
        <v>0</v>
      </c>
      <c r="F58" s="101">
        <v>0</v>
      </c>
      <c r="G58" s="101" t="s">
        <v>178</v>
      </c>
      <c r="H58" s="103">
        <f>F58</f>
        <v>0</v>
      </c>
      <c r="K58" s="101"/>
      <c r="L58" s="101" t="s">
        <v>178</v>
      </c>
    </row>
    <row r="59" spans="1:12" s="121" customFormat="1" ht="25.5" x14ac:dyDescent="0.2">
      <c r="A59" s="80">
        <v>36</v>
      </c>
      <c r="B59" s="82" t="s">
        <v>83</v>
      </c>
      <c r="C59" s="101">
        <v>1626448</v>
      </c>
      <c r="D59" s="101" t="s">
        <v>178</v>
      </c>
      <c r="E59" s="103">
        <f>C59</f>
        <v>1626448</v>
      </c>
      <c r="F59" s="101">
        <v>1289313</v>
      </c>
      <c r="G59" s="101" t="s">
        <v>178</v>
      </c>
      <c r="H59" s="103">
        <f>F59</f>
        <v>1289313</v>
      </c>
      <c r="K59" s="101"/>
      <c r="L59" s="101" t="s">
        <v>178</v>
      </c>
    </row>
    <row r="60" spans="1:12" s="121" customFormat="1" ht="12.75" x14ac:dyDescent="0.2">
      <c r="A60" s="80">
        <v>37</v>
      </c>
      <c r="B60" s="85" t="s">
        <v>84</v>
      </c>
      <c r="C60" s="104">
        <f>SUM(C57:C59)</f>
        <v>13693552</v>
      </c>
      <c r="D60" s="104">
        <v>0</v>
      </c>
      <c r="E60" s="103">
        <f>C60</f>
        <v>13693552</v>
      </c>
      <c r="F60" s="104">
        <f>SUM(F57:F59)</f>
        <v>19944955</v>
      </c>
      <c r="G60" s="104">
        <v>0</v>
      </c>
      <c r="H60" s="103">
        <f>F60</f>
        <v>19944955</v>
      </c>
      <c r="K60" s="104">
        <f>SUM(K57:K59)</f>
        <v>0</v>
      </c>
      <c r="L60" s="104">
        <v>0</v>
      </c>
    </row>
    <row r="61" spans="1:12" s="121" customFormat="1" ht="12.75" x14ac:dyDescent="0.2">
      <c r="A61" s="80"/>
      <c r="B61" s="94"/>
      <c r="C61" s="101"/>
      <c r="D61" s="101"/>
      <c r="E61" s="106"/>
      <c r="F61" s="101"/>
      <c r="G61" s="101"/>
      <c r="H61" s="106"/>
      <c r="K61" s="101"/>
      <c r="L61" s="101"/>
    </row>
    <row r="62" spans="1:12" s="121" customFormat="1" ht="25.5" x14ac:dyDescent="0.2">
      <c r="A62" s="87">
        <v>38</v>
      </c>
      <c r="B62" s="95" t="s">
        <v>176</v>
      </c>
      <c r="C62" s="119">
        <f>C55-C60</f>
        <v>7867833</v>
      </c>
      <c r="D62" s="119">
        <f>D55-D60</f>
        <v>29432039</v>
      </c>
      <c r="E62" s="103">
        <f t="shared" si="5"/>
        <v>37299872</v>
      </c>
      <c r="F62" s="119">
        <f>F55-F60</f>
        <v>14634927</v>
      </c>
      <c r="G62" s="119">
        <f>G55-G60</f>
        <v>24272247</v>
      </c>
      <c r="H62" s="103">
        <f t="shared" ref="H62:H65" si="9">F62+G62</f>
        <v>38907174</v>
      </c>
      <c r="K62" s="119">
        <f>K55-K60</f>
        <v>0</v>
      </c>
      <c r="L62" s="119">
        <f>L55-L60</f>
        <v>0</v>
      </c>
    </row>
    <row r="63" spans="1:12" s="122" customFormat="1" ht="12.75" x14ac:dyDescent="0.2">
      <c r="A63" s="96">
        <v>39</v>
      </c>
      <c r="B63" s="82" t="s">
        <v>85</v>
      </c>
      <c r="C63" s="120">
        <v>4262383</v>
      </c>
      <c r="D63" s="120"/>
      <c r="E63" s="103">
        <f t="shared" si="5"/>
        <v>4262383</v>
      </c>
      <c r="F63" s="120">
        <v>8255977</v>
      </c>
      <c r="G63" s="120"/>
      <c r="H63" s="103">
        <f t="shared" si="9"/>
        <v>8255977</v>
      </c>
      <c r="K63" s="120"/>
      <c r="L63" s="120"/>
    </row>
    <row r="64" spans="1:12" s="121" customFormat="1" ht="12.75" x14ac:dyDescent="0.2">
      <c r="A64" s="87">
        <v>40</v>
      </c>
      <c r="B64" s="85" t="s">
        <v>86</v>
      </c>
      <c r="C64" s="104">
        <f>C62-C63</f>
        <v>3605450</v>
      </c>
      <c r="D64" s="104">
        <f>D62-D63</f>
        <v>29432039</v>
      </c>
      <c r="E64" s="103">
        <f t="shared" si="5"/>
        <v>33037489</v>
      </c>
      <c r="F64" s="104">
        <f>F62-F63</f>
        <v>6378950</v>
      </c>
      <c r="G64" s="104">
        <f>G62-G63</f>
        <v>24272247</v>
      </c>
      <c r="H64" s="103">
        <f t="shared" si="9"/>
        <v>30651197</v>
      </c>
      <c r="K64" s="104">
        <f>K62-K63</f>
        <v>0</v>
      </c>
      <c r="L64" s="104">
        <f>L62-L63</f>
        <v>0</v>
      </c>
    </row>
    <row r="65" spans="1:12" s="122" customFormat="1" ht="12.75" x14ac:dyDescent="0.2">
      <c r="A65" s="96">
        <v>41</v>
      </c>
      <c r="B65" s="82" t="s">
        <v>98</v>
      </c>
      <c r="C65" s="120">
        <v>0</v>
      </c>
      <c r="D65" s="120"/>
      <c r="E65" s="103">
        <f t="shared" si="5"/>
        <v>0</v>
      </c>
      <c r="F65" s="120">
        <v>0</v>
      </c>
      <c r="G65" s="120"/>
      <c r="H65" s="103">
        <f t="shared" si="9"/>
        <v>0</v>
      </c>
      <c r="K65" s="120"/>
      <c r="L65" s="120"/>
    </row>
    <row r="66" spans="1:12" s="121" customFormat="1" ht="12.75" x14ac:dyDescent="0.2">
      <c r="A66" s="97">
        <v>42</v>
      </c>
      <c r="B66" s="98" t="s">
        <v>65</v>
      </c>
      <c r="C66" s="111">
        <f>C64+C65</f>
        <v>3605450</v>
      </c>
      <c r="D66" s="111">
        <f>D64+D65</f>
        <v>29432039</v>
      </c>
      <c r="E66" s="112">
        <f>C66+D66</f>
        <v>33037489</v>
      </c>
      <c r="F66" s="111">
        <f>F64+F65</f>
        <v>6378950</v>
      </c>
      <c r="G66" s="111">
        <f>G64+G65</f>
        <v>24272247</v>
      </c>
      <c r="H66" s="112">
        <f>F66+G66</f>
        <v>30651197</v>
      </c>
      <c r="K66" s="111">
        <f>K64+K65</f>
        <v>0</v>
      </c>
      <c r="L66" s="111">
        <f>L64+L65</f>
        <v>0</v>
      </c>
    </row>
    <row r="67" spans="1:12" x14ac:dyDescent="0.3">
      <c r="A67" s="32"/>
      <c r="B67" s="34"/>
      <c r="C67" s="41"/>
      <c r="D67" s="41"/>
      <c r="E67" s="41"/>
      <c r="K67" s="41"/>
      <c r="L67" s="41"/>
    </row>
    <row r="68" spans="1:12" x14ac:dyDescent="0.3">
      <c r="A68" s="32"/>
      <c r="B68" s="3"/>
      <c r="C68" s="41"/>
      <c r="D68" s="41"/>
      <c r="E68" s="42"/>
      <c r="K68" s="41"/>
      <c r="L68" s="41"/>
    </row>
    <row r="69" spans="1:12" x14ac:dyDescent="0.3">
      <c r="A69" s="150" t="str">
        <f>'RC'!A42</f>
        <v>*</v>
      </c>
      <c r="B69" s="41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69" s="41"/>
      <c r="D69" s="41"/>
      <c r="E69" s="41"/>
      <c r="K69" s="41"/>
      <c r="L69" s="41"/>
    </row>
  </sheetData>
  <mergeCells count="2">
    <mergeCell ref="C4:E4"/>
    <mergeCell ref="F4:H4"/>
  </mergeCells>
  <phoneticPr fontId="2" type="noConversion"/>
  <pageMargins left="0.71" right="0.25" top="0.27" bottom="0.28000000000000003" header="0.22" footer="0.2"/>
  <pageSetup scale="60" orientation="portrait" r:id="rId1"/>
  <headerFooter alignWithMargins="0"/>
  <ignoredErrors>
    <ignoredError sqref="A69:B6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71"/>
  <sheetViews>
    <sheetView topLeftCell="A43" zoomScaleNormal="100" workbookViewId="0">
      <selection activeCell="H68" sqref="H68"/>
    </sheetView>
  </sheetViews>
  <sheetFormatPr defaultColWidth="9.140625" defaultRowHeight="15" x14ac:dyDescent="0.3"/>
  <cols>
    <col min="1" max="1" width="8" style="35" bestFit="1" customWidth="1"/>
    <col min="2" max="2" width="57.140625" style="35" customWidth="1"/>
    <col min="3" max="3" width="14.140625" style="35" customWidth="1"/>
    <col min="4" max="4" width="14.7109375" style="35" customWidth="1"/>
    <col min="5" max="5" width="13.7109375" style="35" customWidth="1"/>
    <col min="6" max="6" width="14" style="35" bestFit="1" customWidth="1"/>
    <col min="7" max="7" width="13.42578125" style="35" customWidth="1"/>
    <col min="8" max="8" width="13.7109375" style="35" customWidth="1"/>
    <col min="9" max="10" width="9.140625" style="35"/>
    <col min="11" max="11" width="16.5703125" style="35" customWidth="1"/>
    <col min="12" max="12" width="15.28515625" style="35" customWidth="1"/>
    <col min="13" max="16384" width="9.140625" style="35"/>
  </cols>
  <sheetData>
    <row r="1" spans="1:48" x14ac:dyDescent="0.3">
      <c r="A1" s="6" t="s">
        <v>120</v>
      </c>
      <c r="B1" s="37" t="str">
        <f>'RC'!B1</f>
        <v>სს "ბანკი ქართუ"</v>
      </c>
      <c r="C1" s="3"/>
      <c r="D1" s="3"/>
      <c r="E1" s="3"/>
      <c r="F1" s="41"/>
      <c r="G1" s="41"/>
      <c r="H1" s="3"/>
      <c r="I1" s="41"/>
      <c r="J1" s="41"/>
      <c r="K1" s="3"/>
      <c r="L1" s="3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x14ac:dyDescent="0.3">
      <c r="A2" s="6" t="s">
        <v>132</v>
      </c>
      <c r="B2" s="138">
        <f>'RC'!B2</f>
        <v>42643</v>
      </c>
      <c r="C2" s="3"/>
      <c r="D2" s="3"/>
      <c r="E2" s="3"/>
      <c r="F2" s="41"/>
      <c r="G2" s="41"/>
      <c r="H2" s="1"/>
      <c r="I2" s="41"/>
      <c r="J2" s="41"/>
      <c r="K2" s="3"/>
      <c r="L2" s="3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ht="15.75" x14ac:dyDescent="0.3">
      <c r="B3" s="44" t="s">
        <v>218</v>
      </c>
      <c r="C3" s="36"/>
      <c r="D3" s="36"/>
      <c r="E3" s="36"/>
      <c r="H3" s="40" t="s">
        <v>121</v>
      </c>
      <c r="K3" s="36"/>
      <c r="L3" s="36"/>
    </row>
    <row r="4" spans="1:48" ht="18" x14ac:dyDescent="0.35">
      <c r="A4" s="146"/>
      <c r="B4" s="147"/>
      <c r="C4" s="157" t="s">
        <v>135</v>
      </c>
      <c r="D4" s="158"/>
      <c r="E4" s="158"/>
      <c r="F4" s="157" t="s">
        <v>147</v>
      </c>
      <c r="G4" s="158"/>
      <c r="H4" s="158"/>
    </row>
    <row r="5" spans="1:48" s="46" customFormat="1" x14ac:dyDescent="0.2">
      <c r="A5" s="126" t="s">
        <v>106</v>
      </c>
      <c r="B5" s="127"/>
      <c r="C5" s="151" t="s">
        <v>161</v>
      </c>
      <c r="D5" s="151" t="s">
        <v>162</v>
      </c>
      <c r="E5" s="151" t="s">
        <v>163</v>
      </c>
      <c r="F5" s="151" t="s">
        <v>161</v>
      </c>
      <c r="G5" s="151" t="s">
        <v>162</v>
      </c>
      <c r="H5" s="151" t="s">
        <v>163</v>
      </c>
      <c r="I5" s="45"/>
      <c r="J5" s="45"/>
      <c r="K5" s="13" t="s">
        <v>161</v>
      </c>
      <c r="L5" s="13" t="s">
        <v>162</v>
      </c>
    </row>
    <row r="6" spans="1:48" x14ac:dyDescent="0.3">
      <c r="A6" s="126">
        <v>1</v>
      </c>
      <c r="B6" s="128" t="s">
        <v>99</v>
      </c>
      <c r="C6" s="123">
        <f>SUM(C7:C8)+C9+C12+C13+C26</f>
        <v>337458763.35665774</v>
      </c>
      <c r="D6" s="123">
        <f t="shared" ref="D6:E6" si="0">SUM(D7:D8)+D9+D12+D13+D26</f>
        <v>2466691360.7439494</v>
      </c>
      <c r="E6" s="123">
        <f t="shared" si="0"/>
        <v>2804150124.1006069</v>
      </c>
      <c r="F6" s="123">
        <f>SUM(F7:F8)+F9+F12+F13+F26</f>
        <v>290439285.94265175</v>
      </c>
      <c r="G6" s="123">
        <f t="shared" ref="G6:H6" si="1">SUM(G7:G8)+G9+G12+G13+G26</f>
        <v>2303863331.0478292</v>
      </c>
      <c r="H6" s="123">
        <f t="shared" si="1"/>
        <v>2594302616.9904809</v>
      </c>
      <c r="I6" s="41"/>
      <c r="J6" s="41"/>
      <c r="K6" s="123">
        <f>SUM(K7:K8)+K9+K12+K13+K26</f>
        <v>0</v>
      </c>
      <c r="L6" s="123">
        <f t="shared" ref="L6" si="2">SUM(L7:L8)+L9+L12+L13+L26</f>
        <v>0</v>
      </c>
    </row>
    <row r="7" spans="1:48" x14ac:dyDescent="0.3">
      <c r="A7" s="126">
        <v>1.1000000000000001</v>
      </c>
      <c r="B7" s="134" t="s">
        <v>8</v>
      </c>
      <c r="C7" s="124">
        <v>0</v>
      </c>
      <c r="D7" s="124">
        <v>0</v>
      </c>
      <c r="E7" s="123">
        <f t="shared" ref="E7:E67" si="3">C7+D7</f>
        <v>0</v>
      </c>
      <c r="F7" s="124">
        <v>0</v>
      </c>
      <c r="G7" s="124">
        <v>0</v>
      </c>
      <c r="H7" s="123">
        <f t="shared" ref="H7:H67" si="4">F7+G7</f>
        <v>0</v>
      </c>
      <c r="I7" s="41"/>
      <c r="J7" s="41"/>
      <c r="K7" s="124"/>
      <c r="L7" s="124"/>
    </row>
    <row r="8" spans="1:48" x14ac:dyDescent="0.3">
      <c r="A8" s="126">
        <v>1.2</v>
      </c>
      <c r="B8" s="134" t="s">
        <v>9</v>
      </c>
      <c r="C8" s="124">
        <v>36672112</v>
      </c>
      <c r="D8" s="124">
        <v>35143650</v>
      </c>
      <c r="E8" s="123">
        <f t="shared" si="3"/>
        <v>71815762</v>
      </c>
      <c r="F8" s="124">
        <v>36672112</v>
      </c>
      <c r="G8" s="124">
        <v>35143650</v>
      </c>
      <c r="H8" s="123">
        <f t="shared" si="4"/>
        <v>71815762</v>
      </c>
      <c r="I8" s="41"/>
      <c r="J8" s="41"/>
      <c r="K8" s="124"/>
      <c r="L8" s="124"/>
    </row>
    <row r="9" spans="1:48" x14ac:dyDescent="0.3">
      <c r="A9" s="126">
        <v>1.3</v>
      </c>
      <c r="B9" s="134" t="s">
        <v>214</v>
      </c>
      <c r="C9" s="123">
        <f>SUM(C10:C11)</f>
        <v>102666700.47555771</v>
      </c>
      <c r="D9" s="123">
        <f>SUM(D10:D11)</f>
        <v>341118619.42365491</v>
      </c>
      <c r="E9" s="123">
        <f t="shared" si="3"/>
        <v>443785319.8992126</v>
      </c>
      <c r="F9" s="123">
        <f>SUM(F10:F11)</f>
        <v>65501974.909851767</v>
      </c>
      <c r="G9" s="123">
        <f>SUM(G10:G11)</f>
        <v>288787784.50664479</v>
      </c>
      <c r="H9" s="123">
        <f t="shared" si="4"/>
        <v>354289759.41649657</v>
      </c>
      <c r="I9" s="41"/>
      <c r="J9" s="41"/>
      <c r="K9" s="123">
        <f>SUM(K10:K11)</f>
        <v>0</v>
      </c>
      <c r="L9" s="123">
        <f>SUM(L10:L11)</f>
        <v>0</v>
      </c>
    </row>
    <row r="10" spans="1:48" x14ac:dyDescent="0.3">
      <c r="A10" s="129" t="s">
        <v>181</v>
      </c>
      <c r="B10" s="130" t="s">
        <v>182</v>
      </c>
      <c r="C10" s="124">
        <v>96221405.680754006</v>
      </c>
      <c r="D10" s="124">
        <v>323509605.97095865</v>
      </c>
      <c r="E10" s="123">
        <f t="shared" si="3"/>
        <v>419731011.65171266</v>
      </c>
      <c r="F10" s="124">
        <v>65362522.109284423</v>
      </c>
      <c r="G10" s="124">
        <v>287498277.30721211</v>
      </c>
      <c r="H10" s="123">
        <f t="shared" si="4"/>
        <v>352860799.41649652</v>
      </c>
      <c r="I10" s="41"/>
      <c r="J10" s="41"/>
      <c r="K10" s="124"/>
      <c r="L10" s="124"/>
    </row>
    <row r="11" spans="1:48" x14ac:dyDescent="0.3">
      <c r="A11" s="129" t="s">
        <v>183</v>
      </c>
      <c r="B11" s="131" t="s">
        <v>184</v>
      </c>
      <c r="C11" s="124">
        <v>6445294.7948037116</v>
      </c>
      <c r="D11" s="124">
        <v>17609013.45269629</v>
      </c>
      <c r="E11" s="123">
        <f t="shared" si="3"/>
        <v>24054308.247500002</v>
      </c>
      <c r="F11" s="124">
        <v>139452.80056734337</v>
      </c>
      <c r="G11" s="124">
        <v>1289507.1994326564</v>
      </c>
      <c r="H11" s="123">
        <f t="shared" si="4"/>
        <v>1428959.9999999998</v>
      </c>
      <c r="I11" s="41"/>
      <c r="J11" s="41"/>
      <c r="K11" s="124"/>
      <c r="L11" s="124"/>
    </row>
    <row r="12" spans="1:48" x14ac:dyDescent="0.3">
      <c r="A12" s="126">
        <v>1.4</v>
      </c>
      <c r="B12" s="135" t="s">
        <v>20</v>
      </c>
      <c r="C12" s="124"/>
      <c r="D12" s="124"/>
      <c r="E12" s="123">
        <f t="shared" si="3"/>
        <v>0</v>
      </c>
      <c r="F12" s="124"/>
      <c r="G12" s="124"/>
      <c r="H12" s="123">
        <f t="shared" si="4"/>
        <v>0</v>
      </c>
      <c r="I12" s="41"/>
      <c r="J12" s="41"/>
      <c r="K12" s="124"/>
      <c r="L12" s="124"/>
    </row>
    <row r="13" spans="1:48" x14ac:dyDescent="0.3">
      <c r="A13" s="126">
        <v>1.5</v>
      </c>
      <c r="B13" s="135" t="s">
        <v>215</v>
      </c>
      <c r="C13" s="123">
        <f>SUM(C14:C16)+SUM(C22:C25)</f>
        <v>198106864.8811</v>
      </c>
      <c r="D13" s="123">
        <f>SUM(D14:D16)+SUM(D22:D25)</f>
        <v>2090091709.3202944</v>
      </c>
      <c r="E13" s="123">
        <f t="shared" si="3"/>
        <v>2288198574.2013946</v>
      </c>
      <c r="F13" s="123">
        <f>SUM(F14:F16)+SUM(F22:F25)</f>
        <v>188249257.03279996</v>
      </c>
      <c r="G13" s="123">
        <f>SUM(G14:G16)+SUM(G22:G25)</f>
        <v>1969256838.5411844</v>
      </c>
      <c r="H13" s="123">
        <f t="shared" si="4"/>
        <v>2157506095.5739841</v>
      </c>
      <c r="I13" s="41"/>
      <c r="J13" s="41"/>
      <c r="K13" s="123">
        <f>SUM(K14:K16)+SUM(K22:K25)</f>
        <v>0</v>
      </c>
      <c r="L13" s="123">
        <f>SUM(L14:L16)+SUM(L22:L25)</f>
        <v>0</v>
      </c>
    </row>
    <row r="14" spans="1:48" x14ac:dyDescent="0.3">
      <c r="A14" s="126" t="s">
        <v>185</v>
      </c>
      <c r="B14" s="132" t="s">
        <v>186</v>
      </c>
      <c r="C14" s="124">
        <v>699055.11</v>
      </c>
      <c r="D14" s="124">
        <v>30701023.390218001</v>
      </c>
      <c r="E14" s="123">
        <f t="shared" si="3"/>
        <v>31400078.500218</v>
      </c>
      <c r="F14" s="124">
        <v>105000</v>
      </c>
      <c r="G14" s="124">
        <v>20153810.044728</v>
      </c>
      <c r="H14" s="123">
        <f t="shared" si="4"/>
        <v>20258810.044728</v>
      </c>
      <c r="I14" s="41"/>
      <c r="J14" s="41"/>
      <c r="K14" s="124"/>
      <c r="L14" s="124"/>
    </row>
    <row r="15" spans="1:48" x14ac:dyDescent="0.3">
      <c r="A15" s="126" t="s">
        <v>187</v>
      </c>
      <c r="B15" s="132" t="s">
        <v>188</v>
      </c>
      <c r="C15" s="124">
        <v>0</v>
      </c>
      <c r="D15" s="124">
        <v>0</v>
      </c>
      <c r="E15" s="123">
        <f t="shared" si="3"/>
        <v>0</v>
      </c>
      <c r="F15" s="124">
        <v>0</v>
      </c>
      <c r="G15" s="124">
        <v>0</v>
      </c>
      <c r="H15" s="123">
        <f t="shared" si="4"/>
        <v>0</v>
      </c>
      <c r="I15" s="41"/>
      <c r="J15" s="41"/>
      <c r="K15" s="124"/>
      <c r="L15" s="124"/>
    </row>
    <row r="16" spans="1:48" x14ac:dyDescent="0.3">
      <c r="A16" s="126" t="s">
        <v>189</v>
      </c>
      <c r="B16" s="132" t="s">
        <v>190</v>
      </c>
      <c r="C16" s="123">
        <f>SUM(C17:C21)</f>
        <v>3349788.3200000003</v>
      </c>
      <c r="D16" s="123">
        <f>SUM(D17:D21)</f>
        <v>1677046289.0177002</v>
      </c>
      <c r="E16" s="123">
        <f t="shared" si="3"/>
        <v>1680396077.3377001</v>
      </c>
      <c r="F16" s="123">
        <f>SUM(F17:F21)</f>
        <v>3229909.4</v>
      </c>
      <c r="G16" s="123">
        <f>SUM(G17:G21)</f>
        <v>1644178211.5304003</v>
      </c>
      <c r="H16" s="123">
        <f t="shared" si="4"/>
        <v>1647408120.9304004</v>
      </c>
      <c r="I16" s="41"/>
      <c r="J16" s="41"/>
      <c r="K16" s="123">
        <f>SUM(K17:K21)</f>
        <v>0</v>
      </c>
      <c r="L16" s="123">
        <f>SUM(L17:L21)</f>
        <v>0</v>
      </c>
    </row>
    <row r="17" spans="1:12" x14ac:dyDescent="0.3">
      <c r="A17" s="126" t="s">
        <v>191</v>
      </c>
      <c r="B17" s="148" t="s">
        <v>236</v>
      </c>
      <c r="C17" s="124">
        <v>186435.82</v>
      </c>
      <c r="D17" s="124">
        <v>159937029.12769994</v>
      </c>
      <c r="E17" s="123">
        <f t="shared" si="3"/>
        <v>160123464.94769993</v>
      </c>
      <c r="F17" s="124">
        <v>0</v>
      </c>
      <c r="G17" s="124">
        <v>162781350.20160002</v>
      </c>
      <c r="H17" s="123">
        <f t="shared" si="4"/>
        <v>162781350.20160002</v>
      </c>
      <c r="I17" s="41"/>
      <c r="J17" s="41"/>
      <c r="K17" s="124"/>
      <c r="L17" s="124"/>
    </row>
    <row r="18" spans="1:12" x14ac:dyDescent="0.3">
      <c r="A18" s="126" t="s">
        <v>192</v>
      </c>
      <c r="B18" s="148" t="s">
        <v>235</v>
      </c>
      <c r="C18" s="124">
        <v>775410</v>
      </c>
      <c r="D18" s="124">
        <v>834800434.17449999</v>
      </c>
      <c r="E18" s="123">
        <f t="shared" si="3"/>
        <v>835575844.17449999</v>
      </c>
      <c r="F18" s="124">
        <v>790980</v>
      </c>
      <c r="G18" s="124">
        <v>880776991.91040015</v>
      </c>
      <c r="H18" s="123">
        <f t="shared" si="4"/>
        <v>881567971.91040015</v>
      </c>
      <c r="I18" s="41"/>
      <c r="J18" s="41"/>
      <c r="K18" s="124"/>
      <c r="L18" s="124"/>
    </row>
    <row r="19" spans="1:12" x14ac:dyDescent="0.3">
      <c r="A19" s="126" t="s">
        <v>193</v>
      </c>
      <c r="B19" s="148" t="s">
        <v>232</v>
      </c>
      <c r="C19" s="124">
        <v>0</v>
      </c>
      <c r="D19" s="124">
        <v>202870236.39510009</v>
      </c>
      <c r="E19" s="123">
        <f t="shared" si="3"/>
        <v>202870236.39510009</v>
      </c>
      <c r="F19" s="124">
        <v>0</v>
      </c>
      <c r="G19" s="124">
        <v>200654951.40080005</v>
      </c>
      <c r="H19" s="123">
        <f t="shared" si="4"/>
        <v>200654951.40080005</v>
      </c>
      <c r="I19" s="41"/>
      <c r="J19" s="41"/>
      <c r="K19" s="124"/>
      <c r="L19" s="124"/>
    </row>
    <row r="20" spans="1:12" x14ac:dyDescent="0.3">
      <c r="A20" s="126" t="s">
        <v>194</v>
      </c>
      <c r="B20" s="148" t="s">
        <v>233</v>
      </c>
      <c r="C20" s="124">
        <v>2387942.5</v>
      </c>
      <c r="D20" s="124">
        <v>435874364.17040002</v>
      </c>
      <c r="E20" s="123">
        <f t="shared" si="3"/>
        <v>438262306.67040002</v>
      </c>
      <c r="F20" s="124">
        <v>2438929.4</v>
      </c>
      <c r="G20" s="124">
        <v>360836420.81760001</v>
      </c>
      <c r="H20" s="123">
        <f t="shared" si="4"/>
        <v>363275350.21759999</v>
      </c>
      <c r="I20" s="41"/>
      <c r="J20" s="41"/>
      <c r="K20" s="124"/>
      <c r="L20" s="124"/>
    </row>
    <row r="21" spans="1:12" x14ac:dyDescent="0.3">
      <c r="A21" s="126" t="s">
        <v>195</v>
      </c>
      <c r="B21" s="148" t="s">
        <v>234</v>
      </c>
      <c r="C21" s="124">
        <v>0</v>
      </c>
      <c r="D21" s="124">
        <v>43564225.149999999</v>
      </c>
      <c r="E21" s="123">
        <f t="shared" si="3"/>
        <v>43564225.149999999</v>
      </c>
      <c r="F21" s="124">
        <v>0</v>
      </c>
      <c r="G21" s="124">
        <v>39128497.200000003</v>
      </c>
      <c r="H21" s="123">
        <f t="shared" si="4"/>
        <v>39128497.200000003</v>
      </c>
      <c r="I21" s="41"/>
      <c r="J21" s="41"/>
      <c r="K21" s="124"/>
      <c r="L21" s="124"/>
    </row>
    <row r="22" spans="1:12" x14ac:dyDescent="0.3">
      <c r="A22" s="126" t="s">
        <v>196</v>
      </c>
      <c r="B22" s="132" t="s">
        <v>197</v>
      </c>
      <c r="C22" s="124">
        <v>181680833.8671</v>
      </c>
      <c r="D22" s="124">
        <v>247452243.43917602</v>
      </c>
      <c r="E22" s="123">
        <f t="shared" si="3"/>
        <v>429133077.30627602</v>
      </c>
      <c r="F22" s="124">
        <v>184200744.28079996</v>
      </c>
      <c r="G22" s="124">
        <v>192206925.56045601</v>
      </c>
      <c r="H22" s="123">
        <f t="shared" si="4"/>
        <v>376407669.84125596</v>
      </c>
      <c r="I22" s="41"/>
      <c r="J22" s="41"/>
      <c r="K22" s="124"/>
      <c r="L22" s="124"/>
    </row>
    <row r="23" spans="1:12" x14ac:dyDescent="0.3">
      <c r="A23" s="126" t="s">
        <v>198</v>
      </c>
      <c r="B23" s="132" t="s">
        <v>199</v>
      </c>
      <c r="C23" s="124">
        <v>11759293</v>
      </c>
      <c r="D23" s="124">
        <v>88423763.5</v>
      </c>
      <c r="E23" s="123">
        <f t="shared" si="3"/>
        <v>100183056.5</v>
      </c>
      <c r="F23" s="124">
        <v>61000</v>
      </c>
      <c r="G23" s="124">
        <v>80902952</v>
      </c>
      <c r="H23" s="123">
        <f t="shared" si="4"/>
        <v>80963952</v>
      </c>
      <c r="I23" s="41"/>
      <c r="J23" s="41"/>
      <c r="K23" s="124"/>
      <c r="L23" s="124"/>
    </row>
    <row r="24" spans="1:12" x14ac:dyDescent="0.3">
      <c r="A24" s="126" t="s">
        <v>200</v>
      </c>
      <c r="B24" s="132" t="s">
        <v>201</v>
      </c>
      <c r="C24" s="124">
        <v>411704.58399999992</v>
      </c>
      <c r="D24" s="124">
        <v>5334537.7412</v>
      </c>
      <c r="E24" s="123">
        <f t="shared" si="3"/>
        <v>5746242.3251999998</v>
      </c>
      <c r="F24" s="124">
        <v>420876.35200000007</v>
      </c>
      <c r="G24" s="124">
        <v>1880978.1535999998</v>
      </c>
      <c r="H24" s="123">
        <f t="shared" si="4"/>
        <v>2301854.5055999998</v>
      </c>
      <c r="I24" s="41"/>
      <c r="J24" s="41"/>
      <c r="K24" s="124"/>
      <c r="L24" s="124"/>
    </row>
    <row r="25" spans="1:12" x14ac:dyDescent="0.3">
      <c r="A25" s="126" t="s">
        <v>202</v>
      </c>
      <c r="B25" s="132" t="s">
        <v>203</v>
      </c>
      <c r="C25" s="124">
        <v>206190.00000000006</v>
      </c>
      <c r="D25" s="124">
        <v>41133852.231999993</v>
      </c>
      <c r="E25" s="123">
        <f t="shared" si="3"/>
        <v>41340042.231999993</v>
      </c>
      <c r="F25" s="124">
        <v>231727</v>
      </c>
      <c r="G25" s="124">
        <v>29933961.252000012</v>
      </c>
      <c r="H25" s="123">
        <f t="shared" si="4"/>
        <v>30165688.252000012</v>
      </c>
      <c r="I25" s="41"/>
      <c r="J25" s="41"/>
      <c r="K25" s="124"/>
      <c r="L25" s="124"/>
    </row>
    <row r="26" spans="1:12" x14ac:dyDescent="0.3">
      <c r="A26" s="126">
        <v>1.6</v>
      </c>
      <c r="B26" s="134" t="s">
        <v>21</v>
      </c>
      <c r="C26" s="124">
        <v>13086</v>
      </c>
      <c r="D26" s="124">
        <v>337382</v>
      </c>
      <c r="E26" s="123">
        <f t="shared" si="3"/>
        <v>350468</v>
      </c>
      <c r="F26" s="124">
        <v>15942</v>
      </c>
      <c r="G26" s="124">
        <v>10675058</v>
      </c>
      <c r="H26" s="123">
        <f t="shared" si="4"/>
        <v>10691000</v>
      </c>
      <c r="I26" s="41"/>
      <c r="J26" s="41"/>
      <c r="K26" s="124"/>
      <c r="L26" s="124"/>
    </row>
    <row r="27" spans="1:12" x14ac:dyDescent="0.3">
      <c r="A27" s="126">
        <v>2</v>
      </c>
      <c r="B27" s="128" t="s">
        <v>102</v>
      </c>
      <c r="C27" s="123">
        <f>SUM(C28:C34)</f>
        <v>7540807</v>
      </c>
      <c r="D27" s="123">
        <f>SUM(D28:D34)</f>
        <v>12393935</v>
      </c>
      <c r="E27" s="123">
        <f t="shared" si="3"/>
        <v>19934742</v>
      </c>
      <c r="F27" s="123">
        <f>SUM(F28:F34)</f>
        <v>2874422</v>
      </c>
      <c r="G27" s="123">
        <f>SUM(G28:G34)</f>
        <v>21565901</v>
      </c>
      <c r="H27" s="123">
        <f t="shared" si="4"/>
        <v>24440323</v>
      </c>
      <c r="I27" s="41"/>
      <c r="J27" s="41"/>
      <c r="K27" s="123">
        <f>SUM(K28:K34)</f>
        <v>0</v>
      </c>
      <c r="L27" s="123">
        <f>SUM(L28:L34)</f>
        <v>0</v>
      </c>
    </row>
    <row r="28" spans="1:12" x14ac:dyDescent="0.3">
      <c r="A28" s="126">
        <v>2.1</v>
      </c>
      <c r="B28" s="133" t="s">
        <v>105</v>
      </c>
      <c r="C28" s="124">
        <v>7540807</v>
      </c>
      <c r="D28" s="124">
        <v>12369453</v>
      </c>
      <c r="E28" s="123">
        <f t="shared" si="3"/>
        <v>19910260</v>
      </c>
      <c r="F28" s="124">
        <v>2874422</v>
      </c>
      <c r="G28" s="124">
        <v>21152926</v>
      </c>
      <c r="H28" s="123">
        <f t="shared" si="4"/>
        <v>24027348</v>
      </c>
      <c r="I28" s="41"/>
      <c r="J28" s="41"/>
      <c r="K28" s="124"/>
      <c r="L28" s="124"/>
    </row>
    <row r="29" spans="1:12" x14ac:dyDescent="0.3">
      <c r="A29" s="126">
        <v>2.2000000000000002</v>
      </c>
      <c r="B29" s="133" t="s">
        <v>22</v>
      </c>
      <c r="C29" s="124">
        <v>0</v>
      </c>
      <c r="D29" s="124">
        <v>0</v>
      </c>
      <c r="E29" s="123">
        <f t="shared" si="3"/>
        <v>0</v>
      </c>
      <c r="F29" s="124">
        <v>0</v>
      </c>
      <c r="G29" s="124">
        <v>349986</v>
      </c>
      <c r="H29" s="123">
        <f t="shared" si="4"/>
        <v>349986</v>
      </c>
      <c r="I29" s="41"/>
      <c r="J29" s="41"/>
      <c r="K29" s="124"/>
      <c r="L29" s="124"/>
    </row>
    <row r="30" spans="1:12" x14ac:dyDescent="0.3">
      <c r="A30" s="126">
        <v>2.2999999999999998</v>
      </c>
      <c r="B30" s="133" t="s">
        <v>0</v>
      </c>
      <c r="C30" s="124">
        <v>0</v>
      </c>
      <c r="D30" s="124">
        <v>0</v>
      </c>
      <c r="E30" s="123">
        <f t="shared" si="3"/>
        <v>0</v>
      </c>
      <c r="F30" s="124">
        <v>0</v>
      </c>
      <c r="G30" s="124">
        <v>0</v>
      </c>
      <c r="H30" s="123">
        <f t="shared" si="4"/>
        <v>0</v>
      </c>
      <c r="I30" s="41"/>
      <c r="J30" s="41"/>
      <c r="K30" s="124"/>
      <c r="L30" s="124"/>
    </row>
    <row r="31" spans="1:12" s="48" customFormat="1" x14ac:dyDescent="0.2">
      <c r="A31" s="126">
        <v>2.4</v>
      </c>
      <c r="B31" s="133" t="s">
        <v>3</v>
      </c>
      <c r="C31" s="124">
        <v>0</v>
      </c>
      <c r="D31" s="124">
        <v>24482</v>
      </c>
      <c r="E31" s="123">
        <f t="shared" si="3"/>
        <v>24482</v>
      </c>
      <c r="F31" s="124">
        <v>0</v>
      </c>
      <c r="G31" s="124">
        <v>0</v>
      </c>
      <c r="H31" s="123">
        <f t="shared" si="4"/>
        <v>0</v>
      </c>
      <c r="I31" s="47"/>
      <c r="J31" s="47"/>
      <c r="K31" s="124"/>
      <c r="L31" s="124"/>
    </row>
    <row r="32" spans="1:12" s="48" customFormat="1" x14ac:dyDescent="0.2">
      <c r="A32" s="126">
        <v>2.5</v>
      </c>
      <c r="B32" s="133" t="s">
        <v>10</v>
      </c>
      <c r="C32" s="124">
        <v>0</v>
      </c>
      <c r="D32" s="124">
        <v>0</v>
      </c>
      <c r="E32" s="123">
        <f t="shared" si="3"/>
        <v>0</v>
      </c>
      <c r="F32" s="124">
        <v>0</v>
      </c>
      <c r="G32" s="124">
        <v>0</v>
      </c>
      <c r="H32" s="123">
        <f t="shared" si="4"/>
        <v>0</v>
      </c>
      <c r="I32" s="47"/>
      <c r="J32" s="47"/>
      <c r="K32" s="124"/>
      <c r="L32" s="124"/>
    </row>
    <row r="33" spans="1:12" x14ac:dyDescent="0.3">
      <c r="A33" s="126">
        <v>2.6</v>
      </c>
      <c r="B33" s="133" t="s">
        <v>11</v>
      </c>
      <c r="C33" s="124">
        <v>0</v>
      </c>
      <c r="D33" s="124">
        <v>0</v>
      </c>
      <c r="E33" s="123">
        <f t="shared" si="3"/>
        <v>0</v>
      </c>
      <c r="F33" s="124">
        <v>0</v>
      </c>
      <c r="G33" s="124">
        <v>0</v>
      </c>
      <c r="H33" s="123">
        <f t="shared" si="4"/>
        <v>0</v>
      </c>
      <c r="I33" s="41"/>
      <c r="J33" s="41"/>
      <c r="K33" s="124"/>
      <c r="L33" s="124"/>
    </row>
    <row r="34" spans="1:12" x14ac:dyDescent="0.3">
      <c r="A34" s="126">
        <v>2.7</v>
      </c>
      <c r="B34" s="133" t="s">
        <v>5</v>
      </c>
      <c r="C34" s="124">
        <v>0</v>
      </c>
      <c r="D34" s="124">
        <v>0</v>
      </c>
      <c r="E34" s="123">
        <f t="shared" si="3"/>
        <v>0</v>
      </c>
      <c r="F34" s="124">
        <v>0</v>
      </c>
      <c r="G34" s="124">
        <v>62989</v>
      </c>
      <c r="H34" s="123">
        <f t="shared" si="4"/>
        <v>62989</v>
      </c>
      <c r="I34" s="41"/>
      <c r="J34" s="41"/>
      <c r="K34" s="124"/>
      <c r="L34" s="124"/>
    </row>
    <row r="35" spans="1:12" x14ac:dyDescent="0.3">
      <c r="A35" s="126">
        <v>3</v>
      </c>
      <c r="B35" s="128" t="s">
        <v>160</v>
      </c>
      <c r="C35" s="123">
        <f>SUM(C36:C38)</f>
        <v>36685198</v>
      </c>
      <c r="D35" s="123">
        <f>SUM(D36:D38)</f>
        <v>35481032</v>
      </c>
      <c r="E35" s="123">
        <f t="shared" si="3"/>
        <v>72166230</v>
      </c>
      <c r="F35" s="123">
        <v>30687087</v>
      </c>
      <c r="G35" s="123">
        <v>56913175</v>
      </c>
      <c r="H35" s="123">
        <f t="shared" si="4"/>
        <v>87600262</v>
      </c>
      <c r="I35" s="41"/>
      <c r="J35" s="41"/>
      <c r="K35" s="123">
        <f>SUM(K36:K38)</f>
        <v>0</v>
      </c>
      <c r="L35" s="123">
        <f>SUM(L36:L38)</f>
        <v>0</v>
      </c>
    </row>
    <row r="36" spans="1:12" x14ac:dyDescent="0.3">
      <c r="A36" s="126">
        <v>3.1</v>
      </c>
      <c r="B36" s="133" t="s">
        <v>100</v>
      </c>
      <c r="C36" s="124">
        <v>0</v>
      </c>
      <c r="D36" s="124">
        <v>0</v>
      </c>
      <c r="E36" s="123">
        <f t="shared" si="3"/>
        <v>0</v>
      </c>
      <c r="F36" s="124">
        <v>0</v>
      </c>
      <c r="G36" s="124">
        <v>0</v>
      </c>
      <c r="H36" s="123">
        <f t="shared" si="4"/>
        <v>0</v>
      </c>
      <c r="I36" s="41"/>
      <c r="J36" s="41"/>
      <c r="K36" s="124"/>
      <c r="L36" s="124"/>
    </row>
    <row r="37" spans="1:12" x14ac:dyDescent="0.3">
      <c r="A37" s="126">
        <v>3.2</v>
      </c>
      <c r="B37" s="133" t="s">
        <v>101</v>
      </c>
      <c r="C37" s="124">
        <v>36672112</v>
      </c>
      <c r="D37" s="124">
        <v>35143650</v>
      </c>
      <c r="E37" s="123">
        <f t="shared" si="3"/>
        <v>71815762</v>
      </c>
      <c r="F37" s="124">
        <v>30671145</v>
      </c>
      <c r="G37" s="124">
        <v>46238117</v>
      </c>
      <c r="H37" s="123">
        <f t="shared" si="4"/>
        <v>76909262</v>
      </c>
      <c r="I37" s="41"/>
      <c r="J37" s="41"/>
      <c r="K37" s="124"/>
      <c r="L37" s="124"/>
    </row>
    <row r="38" spans="1:12" x14ac:dyDescent="0.3">
      <c r="A38" s="126">
        <v>3.3</v>
      </c>
      <c r="B38" s="133" t="s">
        <v>23</v>
      </c>
      <c r="C38" s="124">
        <v>13086</v>
      </c>
      <c r="D38" s="124">
        <v>337382</v>
      </c>
      <c r="E38" s="123">
        <f t="shared" si="3"/>
        <v>350468</v>
      </c>
      <c r="F38" s="124">
        <v>15942</v>
      </c>
      <c r="G38" s="124">
        <v>10675058</v>
      </c>
      <c r="H38" s="123">
        <f t="shared" si="4"/>
        <v>10691000</v>
      </c>
      <c r="I38" s="41"/>
      <c r="J38" s="41"/>
      <c r="K38" s="124"/>
      <c r="L38" s="124"/>
    </row>
    <row r="39" spans="1:12" x14ac:dyDescent="0.3">
      <c r="A39" s="126">
        <v>4</v>
      </c>
      <c r="B39" s="128" t="s">
        <v>204</v>
      </c>
      <c r="C39" s="123">
        <f>SUM(C40:C42)</f>
        <v>44</v>
      </c>
      <c r="D39" s="123">
        <f>SUM(D40:D42)</f>
        <v>0</v>
      </c>
      <c r="E39" s="123">
        <f t="shared" si="3"/>
        <v>44</v>
      </c>
      <c r="F39" s="123">
        <v>48</v>
      </c>
      <c r="G39" s="123">
        <v>0</v>
      </c>
      <c r="H39" s="123">
        <f t="shared" si="4"/>
        <v>48</v>
      </c>
      <c r="I39" s="41"/>
      <c r="J39" s="41"/>
      <c r="K39" s="123">
        <f>SUM(K40:K42)</f>
        <v>0</v>
      </c>
      <c r="L39" s="123">
        <f>SUM(L40:L42)</f>
        <v>0</v>
      </c>
    </row>
    <row r="40" spans="1:12" x14ac:dyDescent="0.3">
      <c r="A40" s="126">
        <v>4.0999999999999996</v>
      </c>
      <c r="B40" s="133" t="s">
        <v>16</v>
      </c>
      <c r="C40" s="124">
        <v>1</v>
      </c>
      <c r="D40" s="124">
        <v>0</v>
      </c>
      <c r="E40" s="123">
        <f t="shared" si="3"/>
        <v>1</v>
      </c>
      <c r="F40" s="124">
        <v>1</v>
      </c>
      <c r="G40" s="124">
        <v>0</v>
      </c>
      <c r="H40" s="123">
        <f t="shared" si="4"/>
        <v>1</v>
      </c>
      <c r="I40" s="41"/>
      <c r="J40" s="41"/>
      <c r="K40" s="124"/>
      <c r="L40" s="124"/>
    </row>
    <row r="41" spans="1:12" x14ac:dyDescent="0.3">
      <c r="A41" s="126">
        <v>4.2</v>
      </c>
      <c r="B41" s="133" t="s">
        <v>1</v>
      </c>
      <c r="C41" s="124">
        <v>1</v>
      </c>
      <c r="D41" s="124">
        <v>0</v>
      </c>
      <c r="E41" s="123">
        <f t="shared" si="3"/>
        <v>1</v>
      </c>
      <c r="F41" s="124">
        <v>1</v>
      </c>
      <c r="G41" s="124">
        <v>0</v>
      </c>
      <c r="H41" s="123">
        <f t="shared" si="4"/>
        <v>1</v>
      </c>
      <c r="I41" s="41"/>
      <c r="J41" s="41"/>
      <c r="K41" s="124"/>
      <c r="L41" s="124"/>
    </row>
    <row r="42" spans="1:12" x14ac:dyDescent="0.3">
      <c r="A42" s="126">
        <v>4.3</v>
      </c>
      <c r="B42" s="133" t="s">
        <v>24</v>
      </c>
      <c r="C42" s="124">
        <v>42</v>
      </c>
      <c r="D42" s="124">
        <v>0</v>
      </c>
      <c r="E42" s="123">
        <f t="shared" si="3"/>
        <v>42</v>
      </c>
      <c r="F42" s="124">
        <v>46</v>
      </c>
      <c r="G42" s="124">
        <v>0</v>
      </c>
      <c r="H42" s="123">
        <f t="shared" si="4"/>
        <v>46</v>
      </c>
      <c r="I42" s="41"/>
      <c r="J42" s="41"/>
      <c r="K42" s="124"/>
      <c r="L42" s="124"/>
    </row>
    <row r="43" spans="1:12" x14ac:dyDescent="0.3">
      <c r="A43" s="126">
        <v>5</v>
      </c>
      <c r="B43" s="128" t="s">
        <v>12</v>
      </c>
      <c r="C43" s="123">
        <f>SUM(C44:C47)</f>
        <v>0</v>
      </c>
      <c r="D43" s="123">
        <f>SUM(D44:D47)</f>
        <v>0</v>
      </c>
      <c r="E43" s="123">
        <f t="shared" si="3"/>
        <v>0</v>
      </c>
      <c r="F43" s="123">
        <v>0</v>
      </c>
      <c r="G43" s="123">
        <v>0</v>
      </c>
      <c r="H43" s="123">
        <f t="shared" si="4"/>
        <v>0</v>
      </c>
      <c r="I43" s="41"/>
      <c r="J43" s="41"/>
      <c r="K43" s="123">
        <f>SUM(K44:K47)</f>
        <v>0</v>
      </c>
      <c r="L43" s="123">
        <f>SUM(L44:L47)</f>
        <v>0</v>
      </c>
    </row>
    <row r="44" spans="1:12" x14ac:dyDescent="0.3">
      <c r="A44" s="126">
        <v>5.0999999999999996</v>
      </c>
      <c r="B44" s="133" t="s">
        <v>205</v>
      </c>
      <c r="C44" s="124">
        <v>0</v>
      </c>
      <c r="D44" s="124">
        <v>0</v>
      </c>
      <c r="E44" s="123">
        <f t="shared" si="3"/>
        <v>0</v>
      </c>
      <c r="F44" s="124">
        <v>0</v>
      </c>
      <c r="G44" s="124">
        <v>0</v>
      </c>
      <c r="H44" s="123">
        <f t="shared" si="4"/>
        <v>0</v>
      </c>
      <c r="I44" s="41"/>
      <c r="J44" s="41"/>
      <c r="K44" s="124"/>
      <c r="L44" s="124"/>
    </row>
    <row r="45" spans="1:12" x14ac:dyDescent="0.3">
      <c r="A45" s="126">
        <v>5.2</v>
      </c>
      <c r="B45" s="133" t="s">
        <v>103</v>
      </c>
      <c r="C45" s="124">
        <v>0</v>
      </c>
      <c r="D45" s="124">
        <v>0</v>
      </c>
      <c r="E45" s="123">
        <f t="shared" si="3"/>
        <v>0</v>
      </c>
      <c r="F45" s="124">
        <v>0</v>
      </c>
      <c r="G45" s="124">
        <v>0</v>
      </c>
      <c r="H45" s="123">
        <f t="shared" si="4"/>
        <v>0</v>
      </c>
      <c r="I45" s="41"/>
      <c r="J45" s="41"/>
      <c r="K45" s="124"/>
      <c r="L45" s="124"/>
    </row>
    <row r="46" spans="1:12" x14ac:dyDescent="0.3">
      <c r="A46" s="126">
        <v>5.3</v>
      </c>
      <c r="B46" s="133" t="s">
        <v>206</v>
      </c>
      <c r="C46" s="124">
        <v>0</v>
      </c>
      <c r="D46" s="124">
        <v>0</v>
      </c>
      <c r="E46" s="123">
        <f t="shared" si="3"/>
        <v>0</v>
      </c>
      <c r="F46" s="124">
        <v>0</v>
      </c>
      <c r="G46" s="124">
        <v>0</v>
      </c>
      <c r="H46" s="123">
        <f t="shared" si="4"/>
        <v>0</v>
      </c>
      <c r="I46" s="41"/>
      <c r="J46" s="41"/>
      <c r="K46" s="124"/>
      <c r="L46" s="124"/>
    </row>
    <row r="47" spans="1:12" x14ac:dyDescent="0.3">
      <c r="A47" s="126">
        <v>5.4</v>
      </c>
      <c r="B47" s="133" t="s">
        <v>13</v>
      </c>
      <c r="C47" s="124">
        <v>0</v>
      </c>
      <c r="D47" s="124">
        <v>0</v>
      </c>
      <c r="E47" s="123">
        <f t="shared" si="3"/>
        <v>0</v>
      </c>
      <c r="F47" s="124">
        <v>0</v>
      </c>
      <c r="G47" s="124">
        <v>0</v>
      </c>
      <c r="H47" s="123">
        <f t="shared" si="4"/>
        <v>0</v>
      </c>
      <c r="I47" s="41"/>
      <c r="J47" s="41"/>
      <c r="K47" s="124"/>
      <c r="L47" s="124"/>
    </row>
    <row r="48" spans="1:12" x14ac:dyDescent="0.3">
      <c r="A48" s="126">
        <v>6</v>
      </c>
      <c r="B48" s="128" t="s">
        <v>25</v>
      </c>
      <c r="C48" s="123">
        <f>SUM(C49:C52)</f>
        <v>0</v>
      </c>
      <c r="D48" s="123">
        <f>SUM(D49:D52)</f>
        <v>0</v>
      </c>
      <c r="E48" s="123">
        <f t="shared" si="3"/>
        <v>0</v>
      </c>
      <c r="F48" s="123">
        <v>0</v>
      </c>
      <c r="G48" s="123">
        <v>0</v>
      </c>
      <c r="H48" s="123">
        <f t="shared" si="4"/>
        <v>0</v>
      </c>
      <c r="I48" s="41"/>
      <c r="J48" s="41"/>
      <c r="K48" s="123">
        <f>SUM(K49:K52)</f>
        <v>0</v>
      </c>
      <c r="L48" s="123">
        <f>SUM(L49:L52)</f>
        <v>0</v>
      </c>
    </row>
    <row r="49" spans="1:12" x14ac:dyDescent="0.3">
      <c r="A49" s="126">
        <v>6.1</v>
      </c>
      <c r="B49" s="133" t="s">
        <v>26</v>
      </c>
      <c r="C49" s="124">
        <v>0</v>
      </c>
      <c r="D49" s="124">
        <v>0</v>
      </c>
      <c r="E49" s="123">
        <f t="shared" si="3"/>
        <v>0</v>
      </c>
      <c r="F49" s="124">
        <v>0</v>
      </c>
      <c r="G49" s="124">
        <v>0</v>
      </c>
      <c r="H49" s="123">
        <f t="shared" si="4"/>
        <v>0</v>
      </c>
      <c r="I49" s="41"/>
      <c r="J49" s="41"/>
      <c r="K49" s="124"/>
      <c r="L49" s="124"/>
    </row>
    <row r="50" spans="1:12" x14ac:dyDescent="0.3">
      <c r="A50" s="126">
        <v>6.2</v>
      </c>
      <c r="B50" s="133" t="s">
        <v>104</v>
      </c>
      <c r="C50" s="124">
        <v>0</v>
      </c>
      <c r="D50" s="124">
        <v>0</v>
      </c>
      <c r="E50" s="123">
        <f t="shared" si="3"/>
        <v>0</v>
      </c>
      <c r="F50" s="124">
        <v>0</v>
      </c>
      <c r="G50" s="124">
        <v>0</v>
      </c>
      <c r="H50" s="123">
        <f t="shared" si="4"/>
        <v>0</v>
      </c>
      <c r="I50" s="41"/>
      <c r="J50" s="41"/>
      <c r="K50" s="124"/>
      <c r="L50" s="124"/>
    </row>
    <row r="51" spans="1:12" x14ac:dyDescent="0.3">
      <c r="A51" s="126">
        <v>6.3</v>
      </c>
      <c r="B51" s="133" t="s">
        <v>6</v>
      </c>
      <c r="C51" s="124">
        <v>0</v>
      </c>
      <c r="D51" s="124">
        <v>0</v>
      </c>
      <c r="E51" s="123">
        <f t="shared" si="3"/>
        <v>0</v>
      </c>
      <c r="F51" s="124">
        <v>0</v>
      </c>
      <c r="G51" s="124">
        <v>0</v>
      </c>
      <c r="H51" s="123">
        <f t="shared" si="4"/>
        <v>0</v>
      </c>
      <c r="I51" s="41"/>
      <c r="J51" s="41"/>
      <c r="K51" s="124"/>
      <c r="L51" s="124"/>
    </row>
    <row r="52" spans="1:12" x14ac:dyDescent="0.3">
      <c r="A52" s="126">
        <v>6.4</v>
      </c>
      <c r="B52" s="133" t="s">
        <v>13</v>
      </c>
      <c r="C52" s="124">
        <v>0</v>
      </c>
      <c r="D52" s="124">
        <v>0</v>
      </c>
      <c r="E52" s="123">
        <f t="shared" si="3"/>
        <v>0</v>
      </c>
      <c r="F52" s="124">
        <v>0</v>
      </c>
      <c r="G52" s="124">
        <v>0</v>
      </c>
      <c r="H52" s="123">
        <f t="shared" si="4"/>
        <v>0</v>
      </c>
      <c r="I52" s="41"/>
      <c r="J52" s="41"/>
      <c r="K52" s="124"/>
      <c r="L52" s="124"/>
    </row>
    <row r="53" spans="1:12" x14ac:dyDescent="0.3">
      <c r="A53" s="126">
        <v>7</v>
      </c>
      <c r="B53" s="128" t="s">
        <v>2</v>
      </c>
      <c r="C53" s="125">
        <f>SUM(C54:C56)</f>
        <v>434100356</v>
      </c>
      <c r="D53" s="125">
        <f>SUM(D54:D56)</f>
        <v>3428286</v>
      </c>
      <c r="E53" s="123">
        <f t="shared" si="3"/>
        <v>437528642</v>
      </c>
      <c r="F53" s="125">
        <v>451186286</v>
      </c>
      <c r="G53" s="125">
        <v>308346</v>
      </c>
      <c r="H53" s="123">
        <f t="shared" si="4"/>
        <v>451494632</v>
      </c>
      <c r="I53" s="41"/>
      <c r="J53" s="41"/>
      <c r="K53" s="125">
        <f>SUM(K54:K56)</f>
        <v>0</v>
      </c>
      <c r="L53" s="125">
        <f>SUM(L54:L56)</f>
        <v>0</v>
      </c>
    </row>
    <row r="54" spans="1:12" x14ac:dyDescent="0.3">
      <c r="A54" s="126" t="s">
        <v>107</v>
      </c>
      <c r="B54" s="133" t="s">
        <v>27</v>
      </c>
      <c r="C54" s="124">
        <v>428530356</v>
      </c>
      <c r="D54" s="124">
        <v>3428286</v>
      </c>
      <c r="E54" s="123">
        <f t="shared" si="3"/>
        <v>431958642</v>
      </c>
      <c r="F54" s="124">
        <v>445616286</v>
      </c>
      <c r="G54" s="124">
        <v>308346</v>
      </c>
      <c r="H54" s="123">
        <f t="shared" si="4"/>
        <v>445924632</v>
      </c>
      <c r="I54" s="41"/>
      <c r="J54" s="41"/>
      <c r="K54" s="124"/>
      <c r="L54" s="124"/>
    </row>
    <row r="55" spans="1:12" x14ac:dyDescent="0.3">
      <c r="A55" s="126" t="s">
        <v>108</v>
      </c>
      <c r="B55" s="133" t="s">
        <v>4</v>
      </c>
      <c r="C55" s="124">
        <v>0</v>
      </c>
      <c r="D55" s="124">
        <v>0</v>
      </c>
      <c r="E55" s="123">
        <f t="shared" si="3"/>
        <v>0</v>
      </c>
      <c r="F55" s="124">
        <v>0</v>
      </c>
      <c r="G55" s="124">
        <v>0</v>
      </c>
      <c r="H55" s="123">
        <f t="shared" si="4"/>
        <v>0</v>
      </c>
      <c r="I55" s="41"/>
      <c r="K55" s="124"/>
      <c r="L55" s="124"/>
    </row>
    <row r="56" spans="1:12" x14ac:dyDescent="0.3">
      <c r="A56" s="126" t="s">
        <v>109</v>
      </c>
      <c r="B56" s="133" t="s">
        <v>17</v>
      </c>
      <c r="C56" s="124">
        <v>5570000</v>
      </c>
      <c r="D56" s="124">
        <v>0</v>
      </c>
      <c r="E56" s="123">
        <f t="shared" si="3"/>
        <v>5570000</v>
      </c>
      <c r="F56" s="124">
        <v>5570000</v>
      </c>
      <c r="G56" s="124">
        <v>0</v>
      </c>
      <c r="H56" s="123">
        <f t="shared" si="4"/>
        <v>5570000</v>
      </c>
      <c r="I56" s="41"/>
      <c r="K56" s="124"/>
      <c r="L56" s="124"/>
    </row>
    <row r="57" spans="1:12" x14ac:dyDescent="0.3">
      <c r="A57" s="126">
        <v>8</v>
      </c>
      <c r="B57" s="128" t="s">
        <v>18</v>
      </c>
      <c r="C57" s="125">
        <f>SUM(C58:C62)</f>
        <v>45729910</v>
      </c>
      <c r="D57" s="125">
        <f>SUM(D58:D62)</f>
        <v>101948256</v>
      </c>
      <c r="E57" s="123">
        <f t="shared" si="3"/>
        <v>147678166</v>
      </c>
      <c r="F57" s="125">
        <v>39810830</v>
      </c>
      <c r="G57" s="125">
        <v>110608106</v>
      </c>
      <c r="H57" s="123">
        <f t="shared" si="4"/>
        <v>150418936</v>
      </c>
      <c r="I57" s="41"/>
      <c r="K57" s="125">
        <f>SUM(K58:K62)</f>
        <v>0</v>
      </c>
      <c r="L57" s="125">
        <f>SUM(L58:L62)</f>
        <v>0</v>
      </c>
    </row>
    <row r="58" spans="1:12" x14ac:dyDescent="0.3">
      <c r="A58" s="126" t="s">
        <v>110</v>
      </c>
      <c r="B58" s="133" t="s">
        <v>207</v>
      </c>
      <c r="C58" s="124">
        <v>0</v>
      </c>
      <c r="D58" s="124">
        <v>0</v>
      </c>
      <c r="E58" s="123">
        <f t="shared" si="3"/>
        <v>0</v>
      </c>
      <c r="F58" s="124">
        <v>0</v>
      </c>
      <c r="G58" s="124">
        <v>0</v>
      </c>
      <c r="H58" s="123">
        <f t="shared" si="4"/>
        <v>0</v>
      </c>
      <c r="I58" s="41"/>
      <c r="K58" s="124"/>
      <c r="L58" s="124"/>
    </row>
    <row r="59" spans="1:12" x14ac:dyDescent="0.3">
      <c r="A59" s="126" t="s">
        <v>111</v>
      </c>
      <c r="B59" s="133" t="s">
        <v>208</v>
      </c>
      <c r="C59" s="124">
        <v>18831140</v>
      </c>
      <c r="D59" s="124">
        <v>48752095</v>
      </c>
      <c r="E59" s="123">
        <f t="shared" si="3"/>
        <v>67583235</v>
      </c>
      <c r="F59" s="124">
        <v>12175227</v>
      </c>
      <c r="G59" s="124">
        <v>55763004</v>
      </c>
      <c r="H59" s="123">
        <f t="shared" si="4"/>
        <v>67938231</v>
      </c>
      <c r="K59" s="124"/>
      <c r="L59" s="124"/>
    </row>
    <row r="60" spans="1:12" x14ac:dyDescent="0.3">
      <c r="A60" s="126" t="s">
        <v>112</v>
      </c>
      <c r="B60" s="133" t="s">
        <v>19</v>
      </c>
      <c r="C60" s="124">
        <v>0</v>
      </c>
      <c r="D60" s="124">
        <v>0</v>
      </c>
      <c r="E60" s="123">
        <f t="shared" si="3"/>
        <v>0</v>
      </c>
      <c r="F60" s="124">
        <v>0</v>
      </c>
      <c r="G60" s="124">
        <v>0</v>
      </c>
      <c r="H60" s="123">
        <f t="shared" si="4"/>
        <v>0</v>
      </c>
      <c r="K60" s="124"/>
      <c r="L60" s="124"/>
    </row>
    <row r="61" spans="1:12" x14ac:dyDescent="0.3">
      <c r="A61" s="126" t="s">
        <v>113</v>
      </c>
      <c r="B61" s="133" t="s">
        <v>209</v>
      </c>
      <c r="C61" s="124">
        <v>17541374</v>
      </c>
      <c r="D61" s="124">
        <v>53192830</v>
      </c>
      <c r="E61" s="123">
        <f t="shared" si="3"/>
        <v>70734204</v>
      </c>
      <c r="F61" s="124">
        <v>19452512</v>
      </c>
      <c r="G61" s="124">
        <v>54755444</v>
      </c>
      <c r="H61" s="123">
        <f t="shared" si="4"/>
        <v>74207956</v>
      </c>
      <c r="K61" s="124"/>
      <c r="L61" s="124"/>
    </row>
    <row r="62" spans="1:12" x14ac:dyDescent="0.3">
      <c r="A62" s="126" t="s">
        <v>114</v>
      </c>
      <c r="B62" s="133" t="s">
        <v>28</v>
      </c>
      <c r="C62" s="124">
        <v>9357396</v>
      </c>
      <c r="D62" s="124">
        <v>3331</v>
      </c>
      <c r="E62" s="123">
        <f t="shared" si="3"/>
        <v>9360727</v>
      </c>
      <c r="F62" s="124">
        <v>8183091</v>
      </c>
      <c r="G62" s="124">
        <v>89658</v>
      </c>
      <c r="H62" s="123">
        <f t="shared" si="4"/>
        <v>8272749</v>
      </c>
      <c r="K62" s="124"/>
      <c r="L62" s="124"/>
    </row>
    <row r="63" spans="1:12" x14ac:dyDescent="0.3">
      <c r="A63" s="126">
        <v>9</v>
      </c>
      <c r="B63" s="128" t="s">
        <v>29</v>
      </c>
      <c r="C63" s="125">
        <f>SUM(C64:C67)</f>
        <v>451770</v>
      </c>
      <c r="D63" s="125">
        <f>SUM(D64:D67)</f>
        <v>0</v>
      </c>
      <c r="E63" s="123">
        <f t="shared" si="3"/>
        <v>451770</v>
      </c>
      <c r="F63" s="125">
        <v>419284</v>
      </c>
      <c r="G63" s="125">
        <v>0</v>
      </c>
      <c r="H63" s="123">
        <f t="shared" si="4"/>
        <v>419284</v>
      </c>
      <c r="K63" s="125">
        <f>SUM(K64:K67)</f>
        <v>0</v>
      </c>
      <c r="L63" s="125">
        <f>SUM(L64:L67)</f>
        <v>0</v>
      </c>
    </row>
    <row r="64" spans="1:12" x14ac:dyDescent="0.3">
      <c r="A64" s="126" t="s">
        <v>115</v>
      </c>
      <c r="B64" s="133" t="s">
        <v>7</v>
      </c>
      <c r="C64" s="124">
        <v>0</v>
      </c>
      <c r="D64" s="124">
        <v>0</v>
      </c>
      <c r="E64" s="123">
        <f t="shared" si="3"/>
        <v>0</v>
      </c>
      <c r="F64" s="124">
        <v>0</v>
      </c>
      <c r="G64" s="124">
        <v>0</v>
      </c>
      <c r="H64" s="123">
        <f t="shared" si="4"/>
        <v>0</v>
      </c>
      <c r="K64" s="124"/>
      <c r="L64" s="124"/>
    </row>
    <row r="65" spans="1:12" x14ac:dyDescent="0.3">
      <c r="A65" s="126" t="s">
        <v>116</v>
      </c>
      <c r="B65" s="133" t="s">
        <v>14</v>
      </c>
      <c r="C65" s="124">
        <v>426822</v>
      </c>
      <c r="D65" s="124">
        <v>0</v>
      </c>
      <c r="E65" s="123">
        <f t="shared" si="3"/>
        <v>426822</v>
      </c>
      <c r="F65" s="124">
        <v>408139</v>
      </c>
      <c r="G65" s="124">
        <v>0</v>
      </c>
      <c r="H65" s="123">
        <f t="shared" si="4"/>
        <v>408139</v>
      </c>
      <c r="K65" s="124"/>
      <c r="L65" s="124"/>
    </row>
    <row r="66" spans="1:12" x14ac:dyDescent="0.3">
      <c r="A66" s="126" t="s">
        <v>117</v>
      </c>
      <c r="B66" s="133" t="s">
        <v>30</v>
      </c>
      <c r="C66" s="124">
        <v>24948</v>
      </c>
      <c r="D66" s="124">
        <v>0</v>
      </c>
      <c r="E66" s="123">
        <f t="shared" si="3"/>
        <v>24948</v>
      </c>
      <c r="F66" s="124">
        <v>11145</v>
      </c>
      <c r="G66" s="124">
        <v>0</v>
      </c>
      <c r="H66" s="123">
        <f t="shared" si="4"/>
        <v>11145</v>
      </c>
      <c r="K66" s="124"/>
      <c r="L66" s="124"/>
    </row>
    <row r="67" spans="1:12" x14ac:dyDescent="0.3">
      <c r="A67" s="126" t="s">
        <v>118</v>
      </c>
      <c r="B67" s="133" t="s">
        <v>15</v>
      </c>
      <c r="C67" s="124">
        <v>0</v>
      </c>
      <c r="D67" s="124">
        <v>0</v>
      </c>
      <c r="E67" s="123">
        <f t="shared" si="3"/>
        <v>0</v>
      </c>
      <c r="F67" s="124">
        <v>0</v>
      </c>
      <c r="G67" s="124">
        <v>0</v>
      </c>
      <c r="H67" s="123">
        <f t="shared" si="4"/>
        <v>0</v>
      </c>
      <c r="K67" s="124"/>
      <c r="L67" s="124"/>
    </row>
    <row r="68" spans="1:12" x14ac:dyDescent="0.3">
      <c r="A68" s="126">
        <v>10</v>
      </c>
      <c r="B68" s="128" t="s">
        <v>163</v>
      </c>
      <c r="C68" s="125">
        <f>C6+C27+C35+C39+C43+C48+C53+C57+C63</f>
        <v>861966848.35665774</v>
      </c>
      <c r="D68" s="125">
        <f>D6+D27+D35+D39+D43+D48+D53+D57+D63</f>
        <v>2619942869.7439494</v>
      </c>
      <c r="E68" s="123">
        <f>C68+D68</f>
        <v>3481909718.1006069</v>
      </c>
      <c r="F68" s="125">
        <f>F6+F27+F35+F39+F43+F48+F53+F57+F63</f>
        <v>815417242.94265175</v>
      </c>
      <c r="G68" s="125">
        <f>G6+G27+G35+G39+G43+G48+G53+G57+G63</f>
        <v>2493258859.0478292</v>
      </c>
      <c r="H68" s="123">
        <f>F68+G68</f>
        <v>3308676101.9904809</v>
      </c>
      <c r="K68" s="125">
        <f>K6+K27+K35+K39+K43+K48+K53+K57+K63</f>
        <v>0</v>
      </c>
      <c r="L68" s="125">
        <f>L6+L27+L35+L39+L43+L48+L53+L57+L63</f>
        <v>0</v>
      </c>
    </row>
    <row r="70" spans="1:12" x14ac:dyDescent="0.3">
      <c r="A70" s="149" t="str">
        <f>'RC'!A42</f>
        <v>*</v>
      </c>
      <c r="B70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12" x14ac:dyDescent="0.3">
      <c r="A71" s="149" t="s">
        <v>216</v>
      </c>
      <c r="B71" s="35" t="s">
        <v>217</v>
      </c>
    </row>
  </sheetData>
  <mergeCells count="2">
    <mergeCell ref="C4:E4"/>
    <mergeCell ref="F4:H4"/>
  </mergeCells>
  <phoneticPr fontId="2" type="noConversion"/>
  <pageMargins left="0.2" right="0.17" top="0.2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2"/>
  <sheetViews>
    <sheetView zoomScaleNormal="100" workbookViewId="0">
      <selection activeCell="C4" sqref="C4"/>
    </sheetView>
  </sheetViews>
  <sheetFormatPr defaultColWidth="9.140625" defaultRowHeight="15" x14ac:dyDescent="0.3"/>
  <cols>
    <col min="1" max="1" width="6.7109375" style="34" customWidth="1"/>
    <col min="2" max="2" width="59.7109375" style="34" customWidth="1"/>
    <col min="3" max="3" width="14.28515625" style="34" customWidth="1"/>
    <col min="4" max="4" width="15.42578125" style="34" customWidth="1"/>
    <col min="5" max="5" width="5.28515625" style="34" customWidth="1"/>
    <col min="6" max="16384" width="9.140625" style="34"/>
  </cols>
  <sheetData>
    <row r="1" spans="1:4" x14ac:dyDescent="0.3">
      <c r="A1" s="6" t="s">
        <v>120</v>
      </c>
      <c r="B1" s="37" t="str">
        <f>'RC'!B1</f>
        <v>სს "ბანკი ქართუ"</v>
      </c>
      <c r="C1" s="3"/>
      <c r="D1" s="49"/>
    </row>
    <row r="2" spans="1:4" x14ac:dyDescent="0.3">
      <c r="A2" s="6" t="s">
        <v>132</v>
      </c>
      <c r="B2" s="138">
        <f>'RC'!B2</f>
        <v>42643</v>
      </c>
      <c r="C2" s="3"/>
      <c r="D2" s="50"/>
    </row>
    <row r="3" spans="1:4" ht="16.5" thickBot="1" x14ac:dyDescent="0.35">
      <c r="B3" s="51" t="s">
        <v>219</v>
      </c>
      <c r="C3" s="3"/>
      <c r="D3" s="52"/>
    </row>
    <row r="4" spans="1:4" ht="45" x14ac:dyDescent="0.3">
      <c r="A4" s="53"/>
      <c r="B4" s="54"/>
      <c r="C4" s="139" t="s">
        <v>135</v>
      </c>
      <c r="D4" s="140" t="s">
        <v>147</v>
      </c>
    </row>
    <row r="5" spans="1:4" x14ac:dyDescent="0.3">
      <c r="A5" s="142"/>
      <c r="B5" s="55" t="s">
        <v>33</v>
      </c>
      <c r="C5" s="56"/>
      <c r="D5" s="57"/>
    </row>
    <row r="6" spans="1:4" x14ac:dyDescent="0.3">
      <c r="A6" s="142">
        <v>1</v>
      </c>
      <c r="B6" s="58" t="s">
        <v>179</v>
      </c>
      <c r="C6" s="59">
        <v>0.10832751914865216</v>
      </c>
      <c r="D6" s="60">
        <v>0.17214021699574605</v>
      </c>
    </row>
    <row r="7" spans="1:4" x14ac:dyDescent="0.3">
      <c r="A7" s="142">
        <v>2</v>
      </c>
      <c r="B7" s="58" t="s">
        <v>180</v>
      </c>
      <c r="C7" s="59">
        <v>0.21342579453502497</v>
      </c>
      <c r="D7" s="60">
        <v>0.32670555106644156</v>
      </c>
    </row>
    <row r="8" spans="1:4" x14ac:dyDescent="0.3">
      <c r="A8" s="142">
        <v>3</v>
      </c>
      <c r="B8" s="61" t="s">
        <v>41</v>
      </c>
      <c r="C8" s="59">
        <v>1.1917115171663009</v>
      </c>
      <c r="D8" s="60">
        <v>1.2655396985972123</v>
      </c>
    </row>
    <row r="9" spans="1:4" x14ac:dyDescent="0.3">
      <c r="A9" s="142">
        <v>4</v>
      </c>
      <c r="B9" s="61" t="s">
        <v>37</v>
      </c>
      <c r="C9" s="59">
        <v>0.67498811397853442</v>
      </c>
      <c r="D9" s="60">
        <v>0.22361809607080643</v>
      </c>
    </row>
    <row r="10" spans="1:4" x14ac:dyDescent="0.3">
      <c r="A10" s="142"/>
      <c r="B10" s="62" t="s">
        <v>31</v>
      </c>
      <c r="C10" s="59"/>
      <c r="D10" s="60"/>
    </row>
    <row r="11" spans="1:4" ht="16.149999999999999" customHeight="1" x14ac:dyDescent="0.3">
      <c r="A11" s="142">
        <v>5</v>
      </c>
      <c r="B11" s="61" t="s">
        <v>38</v>
      </c>
      <c r="C11" s="59">
        <v>7.9268127842169897E-2</v>
      </c>
      <c r="D11" s="60">
        <v>0.11063045523680236</v>
      </c>
    </row>
    <row r="12" spans="1:4" x14ac:dyDescent="0.3">
      <c r="A12" s="142">
        <v>6</v>
      </c>
      <c r="B12" s="61" t="s">
        <v>50</v>
      </c>
      <c r="C12" s="59">
        <v>3.0142729973290049E-2</v>
      </c>
      <c r="D12" s="60">
        <v>2.879969351623551E-2</v>
      </c>
    </row>
    <row r="13" spans="1:4" x14ac:dyDescent="0.3">
      <c r="A13" s="142">
        <v>7</v>
      </c>
      <c r="B13" s="61" t="s">
        <v>39</v>
      </c>
      <c r="C13" s="59">
        <v>4.374353340916546E-2</v>
      </c>
      <c r="D13" s="60">
        <v>9.1761307418821381E-2</v>
      </c>
    </row>
    <row r="14" spans="1:4" x14ac:dyDescent="0.3">
      <c r="A14" s="142">
        <v>8</v>
      </c>
      <c r="B14" s="61" t="s">
        <v>40</v>
      </c>
      <c r="C14" s="59">
        <v>4.9125397868879851E-2</v>
      </c>
      <c r="D14" s="60">
        <v>8.1830761720566844E-2</v>
      </c>
    </row>
    <row r="15" spans="1:4" x14ac:dyDescent="0.3">
      <c r="A15" s="142">
        <v>9</v>
      </c>
      <c r="B15" s="61" t="s">
        <v>35</v>
      </c>
      <c r="C15" s="63">
        <v>3.6186157013127121E-2</v>
      </c>
      <c r="D15" s="60">
        <v>4.2056580363641363E-2</v>
      </c>
    </row>
    <row r="16" spans="1:4" x14ac:dyDescent="0.3">
      <c r="A16" s="142">
        <v>10</v>
      </c>
      <c r="B16" s="61" t="s">
        <v>36</v>
      </c>
      <c r="C16" s="63">
        <v>0.1959465882646238</v>
      </c>
      <c r="D16" s="60">
        <v>0.1658383466194622</v>
      </c>
    </row>
    <row r="17" spans="1:4" x14ac:dyDescent="0.3">
      <c r="A17" s="142"/>
      <c r="B17" s="62" t="s">
        <v>42</v>
      </c>
      <c r="C17" s="59"/>
      <c r="D17" s="60"/>
    </row>
    <row r="18" spans="1:4" x14ac:dyDescent="0.3">
      <c r="A18" s="142">
        <v>11</v>
      </c>
      <c r="B18" s="61" t="s">
        <v>43</v>
      </c>
      <c r="C18" s="59">
        <v>0.1663552486001447</v>
      </c>
      <c r="D18" s="60">
        <v>0.17272049023590993</v>
      </c>
    </row>
    <row r="19" spans="1:4" x14ac:dyDescent="0.3">
      <c r="A19" s="142">
        <v>12</v>
      </c>
      <c r="B19" s="61" t="s">
        <v>44</v>
      </c>
      <c r="C19" s="59">
        <v>9.981113710849622E-2</v>
      </c>
      <c r="D19" s="60">
        <v>8.9356207111342956E-2</v>
      </c>
    </row>
    <row r="20" spans="1:4" x14ac:dyDescent="0.3">
      <c r="A20" s="142">
        <v>13</v>
      </c>
      <c r="B20" s="61" t="s">
        <v>45</v>
      </c>
      <c r="C20" s="59">
        <v>0.67624045163718383</v>
      </c>
      <c r="D20" s="60">
        <v>0.74703505367182488</v>
      </c>
    </row>
    <row r="21" spans="1:4" x14ac:dyDescent="0.3">
      <c r="A21" s="142">
        <v>14</v>
      </c>
      <c r="B21" s="61" t="s">
        <v>46</v>
      </c>
      <c r="C21" s="59">
        <v>0.67695061761775654</v>
      </c>
      <c r="D21" s="60">
        <v>0.64163347003255311</v>
      </c>
    </row>
    <row r="22" spans="1:4" x14ac:dyDescent="0.3">
      <c r="A22" s="142">
        <v>15</v>
      </c>
      <c r="B22" s="61" t="s">
        <v>47</v>
      </c>
      <c r="C22" s="59">
        <v>5.8238393414487444E-2</v>
      </c>
      <c r="D22" s="60">
        <v>0.4650436013736956</v>
      </c>
    </row>
    <row r="23" spans="1:4" x14ac:dyDescent="0.3">
      <c r="A23" s="142"/>
      <c r="B23" s="62" t="s">
        <v>32</v>
      </c>
      <c r="C23" s="59"/>
      <c r="D23" s="60"/>
    </row>
    <row r="24" spans="1:4" x14ac:dyDescent="0.3">
      <c r="A24" s="142">
        <v>16</v>
      </c>
      <c r="B24" s="61" t="s">
        <v>34</v>
      </c>
      <c r="C24" s="59">
        <v>0.24160543005368185</v>
      </c>
      <c r="D24" s="60">
        <v>0.15929551846479678</v>
      </c>
    </row>
    <row r="25" spans="1:4" ht="30" x14ac:dyDescent="0.3">
      <c r="A25" s="142">
        <v>17</v>
      </c>
      <c r="B25" s="61" t="s">
        <v>48</v>
      </c>
      <c r="C25" s="59">
        <v>0.86392759919482998</v>
      </c>
      <c r="D25" s="60">
        <v>0.90241141005486658</v>
      </c>
    </row>
    <row r="26" spans="1:4" ht="15.75" thickBot="1" x14ac:dyDescent="0.35">
      <c r="A26" s="143">
        <v>18</v>
      </c>
      <c r="B26" s="64" t="s">
        <v>49</v>
      </c>
      <c r="C26" s="65">
        <v>0.34446818546800217</v>
      </c>
      <c r="D26" s="66">
        <v>0.23127575017084367</v>
      </c>
    </row>
    <row r="27" spans="1:4" x14ac:dyDescent="0.3">
      <c r="A27" s="67"/>
      <c r="B27" s="68"/>
      <c r="C27" s="67"/>
      <c r="D27" s="67"/>
    </row>
    <row r="28" spans="1:4" x14ac:dyDescent="0.3">
      <c r="A28" s="153" t="str">
        <f>'RC'!A42</f>
        <v>*</v>
      </c>
      <c r="B28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8" s="67"/>
    </row>
    <row r="29" spans="1:4" x14ac:dyDescent="0.3">
      <c r="A29" s="67"/>
      <c r="B29" s="32"/>
      <c r="C29" s="67"/>
      <c r="D29" s="67"/>
    </row>
    <row r="30" spans="1:4" x14ac:dyDescent="0.3">
      <c r="A30" s="67"/>
      <c r="B30" s="32"/>
      <c r="C30" s="69"/>
      <c r="D30" s="67"/>
    </row>
    <row r="31" spans="1:4" x14ac:dyDescent="0.3">
      <c r="A31" s="67"/>
      <c r="B31" s="68"/>
      <c r="C31" s="67"/>
      <c r="D31" s="67"/>
    </row>
    <row r="32" spans="1:4" x14ac:dyDescent="0.3">
      <c r="A32" s="67"/>
      <c r="B32" s="68"/>
      <c r="C32" s="67"/>
      <c r="D32" s="67"/>
    </row>
    <row r="33" spans="1:5" x14ac:dyDescent="0.3">
      <c r="A33" s="67"/>
      <c r="B33" s="68"/>
      <c r="C33" s="67"/>
      <c r="D33" s="67"/>
    </row>
    <row r="34" spans="1:5" x14ac:dyDescent="0.3">
      <c r="A34" s="67"/>
      <c r="B34" s="68"/>
      <c r="C34" s="67"/>
      <c r="D34" s="67"/>
    </row>
    <row r="35" spans="1:5" x14ac:dyDescent="0.3">
      <c r="A35" s="67"/>
      <c r="B35" s="68"/>
      <c r="C35" s="67"/>
      <c r="D35" s="67"/>
    </row>
    <row r="36" spans="1:5" x14ac:dyDescent="0.3">
      <c r="A36" s="67"/>
      <c r="B36" s="68"/>
      <c r="C36" s="69"/>
      <c r="D36" s="67"/>
    </row>
    <row r="37" spans="1:5" x14ac:dyDescent="0.3">
      <c r="C37" s="67"/>
      <c r="D37" s="67"/>
      <c r="E37" s="67"/>
    </row>
    <row r="38" spans="1:5" x14ac:dyDescent="0.3">
      <c r="C38" s="69"/>
      <c r="D38" s="67"/>
      <c r="E38" s="67"/>
    </row>
    <row r="39" spans="1:5" x14ac:dyDescent="0.3">
      <c r="C39" s="67"/>
      <c r="D39" s="67"/>
      <c r="E39" s="67"/>
    </row>
    <row r="40" spans="1:5" x14ac:dyDescent="0.3">
      <c r="B40" s="70"/>
      <c r="C40" s="69"/>
      <c r="D40" s="67"/>
      <c r="E40" s="67"/>
    </row>
    <row r="41" spans="1:5" x14ac:dyDescent="0.3">
      <c r="B41" s="71"/>
      <c r="C41" s="67"/>
      <c r="D41" s="67"/>
      <c r="E41" s="67"/>
    </row>
    <row r="42" spans="1:5" x14ac:dyDescent="0.3">
      <c r="C42" s="67"/>
      <c r="D42" s="67"/>
      <c r="E42" s="67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1"/>
  <sheetViews>
    <sheetView zoomScaleNormal="100" workbookViewId="0">
      <selection activeCell="B2" sqref="B2"/>
    </sheetView>
  </sheetViews>
  <sheetFormatPr defaultColWidth="9.140625" defaultRowHeight="15" x14ac:dyDescent="0.3"/>
  <cols>
    <col min="1" max="1" width="7.7109375" style="34" bestFit="1" customWidth="1"/>
    <col min="2" max="2" width="56.85546875" style="34" customWidth="1"/>
    <col min="3" max="3" width="17.85546875" style="34" customWidth="1"/>
    <col min="4" max="16384" width="9.140625" style="34"/>
  </cols>
  <sheetData>
    <row r="1" spans="1:3" x14ac:dyDescent="0.3">
      <c r="A1" s="6" t="s">
        <v>120</v>
      </c>
      <c r="B1" s="34" t="str">
        <f>'RC'!B1</f>
        <v>სს "ბანკი ქართუ"</v>
      </c>
      <c r="C1" s="37"/>
    </row>
    <row r="2" spans="1:3" x14ac:dyDescent="0.3">
      <c r="A2" s="6" t="s">
        <v>132</v>
      </c>
      <c r="B2" s="145">
        <f>'RC'!B2</f>
        <v>42643</v>
      </c>
      <c r="C2" s="43"/>
    </row>
    <row r="3" spans="1:3" ht="31.5" thickBot="1" x14ac:dyDescent="0.35">
      <c r="A3" s="68"/>
      <c r="B3" s="72" t="s">
        <v>54</v>
      </c>
      <c r="C3" s="73"/>
    </row>
    <row r="4" spans="1:3" x14ac:dyDescent="0.3">
      <c r="A4" s="53"/>
      <c r="B4" s="168" t="s">
        <v>52</v>
      </c>
      <c r="C4" s="169"/>
    </row>
    <row r="5" spans="1:3" x14ac:dyDescent="0.3">
      <c r="A5" s="141">
        <v>1</v>
      </c>
      <c r="B5" s="164" t="s">
        <v>222</v>
      </c>
      <c r="C5" s="165"/>
    </row>
    <row r="6" spans="1:3" x14ac:dyDescent="0.3">
      <c r="A6" s="141">
        <v>2</v>
      </c>
      <c r="B6" s="164" t="s">
        <v>223</v>
      </c>
      <c r="C6" s="165"/>
    </row>
    <row r="7" spans="1:3" x14ac:dyDescent="0.3">
      <c r="A7" s="141">
        <v>3</v>
      </c>
      <c r="B7" s="164" t="s">
        <v>224</v>
      </c>
      <c r="C7" s="165"/>
    </row>
    <row r="8" spans="1:3" x14ac:dyDescent="0.3">
      <c r="A8" s="142"/>
      <c r="B8" s="166"/>
      <c r="C8" s="167"/>
    </row>
    <row r="9" spans="1:3" x14ac:dyDescent="0.3">
      <c r="A9" s="142"/>
      <c r="B9" s="166"/>
      <c r="C9" s="167"/>
    </row>
    <row r="10" spans="1:3" x14ac:dyDescent="0.3">
      <c r="A10" s="142"/>
      <c r="B10" s="159" t="s">
        <v>53</v>
      </c>
      <c r="C10" s="167"/>
    </row>
    <row r="11" spans="1:3" x14ac:dyDescent="0.3">
      <c r="A11" s="141">
        <v>1</v>
      </c>
      <c r="B11" s="164" t="s">
        <v>225</v>
      </c>
      <c r="C11" s="165"/>
    </row>
    <row r="12" spans="1:3" x14ac:dyDescent="0.3">
      <c r="A12" s="141">
        <v>2</v>
      </c>
      <c r="B12" s="164" t="s">
        <v>226</v>
      </c>
      <c r="C12" s="165"/>
    </row>
    <row r="13" spans="1:3" x14ac:dyDescent="0.3">
      <c r="A13" s="141">
        <v>3</v>
      </c>
      <c r="B13" s="164" t="s">
        <v>227</v>
      </c>
      <c r="C13" s="165"/>
    </row>
    <row r="14" spans="1:3" x14ac:dyDescent="0.3">
      <c r="A14" s="141">
        <v>4</v>
      </c>
      <c r="B14" s="164" t="s">
        <v>228</v>
      </c>
      <c r="C14" s="165"/>
    </row>
    <row r="15" spans="1:3" x14ac:dyDescent="0.3">
      <c r="A15" s="141">
        <v>5</v>
      </c>
      <c r="B15" s="164" t="s">
        <v>229</v>
      </c>
      <c r="C15" s="165"/>
    </row>
    <row r="16" spans="1:3" x14ac:dyDescent="0.3">
      <c r="A16" s="142"/>
      <c r="B16" s="166"/>
      <c r="C16" s="167"/>
    </row>
    <row r="17" spans="1:3" x14ac:dyDescent="0.3">
      <c r="A17" s="142"/>
      <c r="B17" s="166"/>
      <c r="C17" s="167"/>
    </row>
    <row r="18" spans="1:3" x14ac:dyDescent="0.3">
      <c r="A18" s="142"/>
      <c r="B18" s="166"/>
      <c r="C18" s="167"/>
    </row>
    <row r="19" spans="1:3" ht="36.75" customHeight="1" x14ac:dyDescent="0.3">
      <c r="A19" s="142"/>
      <c r="B19" s="159" t="s">
        <v>51</v>
      </c>
      <c r="C19" s="160"/>
    </row>
    <row r="20" spans="1:3" x14ac:dyDescent="0.3">
      <c r="A20" s="142">
        <v>1</v>
      </c>
      <c r="B20" s="74" t="s">
        <v>230</v>
      </c>
      <c r="C20" s="144">
        <v>1</v>
      </c>
    </row>
    <row r="21" spans="1:3" x14ac:dyDescent="0.3">
      <c r="A21" s="142"/>
      <c r="B21" s="74"/>
      <c r="C21" s="75"/>
    </row>
    <row r="22" spans="1:3" x14ac:dyDescent="0.3">
      <c r="A22" s="142"/>
      <c r="B22" s="74"/>
      <c r="C22" s="75"/>
    </row>
    <row r="23" spans="1:3" x14ac:dyDescent="0.3">
      <c r="A23" s="142"/>
      <c r="B23" s="74"/>
      <c r="C23" s="75"/>
    </row>
    <row r="24" spans="1:3" x14ac:dyDescent="0.3">
      <c r="A24" s="142"/>
      <c r="B24" s="74"/>
      <c r="C24" s="75"/>
    </row>
    <row r="25" spans="1:3" x14ac:dyDescent="0.3">
      <c r="A25" s="142"/>
      <c r="B25" s="74"/>
      <c r="C25" s="75"/>
    </row>
    <row r="26" spans="1:3" ht="51.75" customHeight="1" x14ac:dyDescent="0.3">
      <c r="A26" s="142"/>
      <c r="B26" s="161" t="s">
        <v>119</v>
      </c>
      <c r="C26" s="162"/>
    </row>
    <row r="27" spans="1:3" x14ac:dyDescent="0.3">
      <c r="A27" s="142">
        <v>1</v>
      </c>
      <c r="B27" s="74" t="s">
        <v>231</v>
      </c>
      <c r="C27" s="144">
        <v>1</v>
      </c>
    </row>
    <row r="28" spans="1:3" x14ac:dyDescent="0.3">
      <c r="A28" s="142"/>
      <c r="B28" s="74"/>
      <c r="C28" s="75"/>
    </row>
    <row r="29" spans="1:3" ht="15.75" thickBot="1" x14ac:dyDescent="0.35">
      <c r="A29" s="143"/>
      <c r="B29" s="76"/>
      <c r="C29" s="77"/>
    </row>
    <row r="31" spans="1:3" ht="24" customHeight="1" x14ac:dyDescent="0.3">
      <c r="B31" s="163"/>
      <c r="C31" s="163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HnhrbLF+QNLsgfCCAh9upYqkZ40=</DigestValue>
    </Reference>
    <Reference Type="http://www.w3.org/2000/09/xmldsig#Object" URI="#idOfficeObject">
      <DigestMethod Algorithm="http://www.w3.org/2000/09/xmldsig#sha1"/>
      <DigestValue>sI5fXoXYB6iWzTDhNOrwjkOL60Y=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oJWWyc3Ktbp1mcZghX975tQRl54=</DigestValue>
    </Reference>
  </SignedInfo>
  <SignatureValue>V4wImYunrBiomKyhv14/w0kNDLxx0LjBqvBCcnu6ih2pG/D1T0OqQgVDxRUOOLUb8RSs6vdZAoZW
+SpXGeYBGPHsbfnZXSevyXR2Hv/j4av8igljkQnZt1ecDmOwp09tm1hhmrDigidJN9HbK8laKlL8
TPmcv3O/lHi/kzSO3MaYx1U9ck/ihKLier7MSCTzQNCcoWSfU70THgd4jFiPna3P8OJc0voKDN/H
BScu42t6qK2d7Gx5BlZs4TYZ9/81n6J9WSpaa8BCBNOxHPbYXlIDfsODxdifHXIsGvKB+/WNkDTk
VJ6YhSwoArOIv3RGHdXCU3et91stwu/GV8SCXg==</SignatureValue>
  <KeyInfo>
    <X509Data>
      <X509Certificate>MIIGOjCCBSKgAwIBAgIKEE039wABAAAWrDANBgkqhkiG9w0BAQUFADBKMRIwEAYKCZImiZPyLGQBGRYCZ2UxEzARBgoJkiaJk/IsZAEZFgNuYmcxHzAdBgNVBAMTFk5CRyBDbGFzcyAyIElOVCBTdWIgQ0EwHhcNMTYwNjIzMDcyMjQwWhcNMTcwMjEyMDkxOTIzWjA4MRcwFQYDVQQKEw5KU0MgQ0FSVFUgQkFOSzEdMBsGA1UEAxMUQkNSIC0gR2l2aSBMZWJhbmlkemUwggEiMA0GCSqGSIb3DQEBAQUAA4IBDwAwggEKAoIBAQD3JSNXV1nSKk4glkNNJ2C3YJb/GCMhrxgvf9C/DOOvSwP+XypsP6ySkNukNmTFbtQZ/OovSa5y/hVCBurtWglatGYut/IVP5pAD+SdkW+ZgtJgOC3DcEPMZXWh4PRhwqR989g+eHaGp9Su84/VGf0UKV3LIRILpzfnSrYio1ApdKnCHuRNLf+o+kwlnShqUKz9Hf/wyK2JMQvMUFsYqZO75p1QamX6kMMZkkur5Uk2FdeBWLJG7618J4DTB+2P6WNUnKaDUxp4jWn/O+ZlDzE0gcNq9DLckr+EnXzWHPaOJsSJPcBiY5ZIQOKd22m8BpgACANgAKkg540c8V3A5OyRAgMBAAGjggMyMIIDLjA8BgkrBgEEAYI3FQcELzAtBiUrBgEEAYI3FQjmsmCDjfVEhoGZCYO4oUqDvoRxBIPEkTOEg4hdAgFkAgEbMB0GA1UdJQQWMBQGCCsGAQUFBwMCBggrBgEFBQcDBDALBgNVHQ8EBAMCB4AwJwYJKwYBBAGCNxUKBBowGDAKBggrBgEFBQcDAjAKBggrBgEFBQcDBDAdBgNVHQ4EFgQUdHoEQB+BBrBy3vKaiDtNTSSkdv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GBY1BbDirRrsl2iaSF4gLDunySJrwFvH+mA6qUz1Tepbkp7PDr6yemlodNkamOUq1SDJkHXdueOTM+Wa8s9KA1/tLxE18+J2fFyBG01Crn5XQWAeuQBss4GsIlxqGhNkm0jMECTNNgZhHfvgivs2mS5Es1TIovWt5tb2PVi+AQ5dGqH9uY/UEfSHyVjWQhEONfeUhtaZ4DWD+P5rqkYOXB/NdRnp+W2XQMQFT4wRdinDOqr4LBRNL4HwhUCSWkzi9sBaUL+ctBC7B5+aqPw0Kq0NUr4RmuhOW5Q/BIcJawxs5epxFAdrsYdOuhlCMIY6lBdTd1XETJBV+MlCrYknV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49E1SzaZH1i+0M94qcx4KspBGHQ=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/gg1QbxieGzW706XFMn/RYPyJxc=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x5v01c+DsgdW/LCvcQ+ALUPCuY8=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7bZP4DvcEKZ8Zq+TwMX2q/JvZug=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jTQmfDTgJtgnlStoR5ygXK0IdPw=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7bZP4DvcEKZ8Zq+TwMX2q/JvZug=</DigestValue>
      </Reference>
      <Reference URI="/xl/sharedStrings.xml?ContentType=application/vnd.openxmlformats-officedocument.spreadsheetml.sharedStrings+xml">
        <DigestMethod Algorithm="http://www.w3.org/2000/09/xmldsig#sha1"/>
        <DigestValue>djDYkigu+qCVsravwLuZuavmwUY=</DigestValue>
      </Reference>
      <Reference URI="/xl/styles.xml?ContentType=application/vnd.openxmlformats-officedocument.spreadsheetml.styles+xml">
        <DigestMethod Algorithm="http://www.w3.org/2000/09/xmldsig#sha1"/>
        <DigestValue>UchE1CaKH4cTQeRAr3nntV7udWE=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elGrN31YWJlLPbMr1K+YknPyzbM=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p8RtvbMHQoHWOznNaI9QKgdWoBY=</DigestValue>
      </Reference>
      <Reference URI="/xl/worksheets/sheet2.xml?ContentType=application/vnd.openxmlformats-officedocument.spreadsheetml.worksheet+xml">
        <DigestMethod Algorithm="http://www.w3.org/2000/09/xmldsig#sha1"/>
        <DigestValue>ZT6VV8uPeCjNZG+0eIzRw3AvKhs=</DigestValue>
      </Reference>
      <Reference URI="/xl/worksheets/sheet3.xml?ContentType=application/vnd.openxmlformats-officedocument.spreadsheetml.worksheet+xml">
        <DigestMethod Algorithm="http://www.w3.org/2000/09/xmldsig#sha1"/>
        <DigestValue>WW5ACIYn2cGwXBcBFGYXFFzwlIU=</DigestValue>
      </Reference>
      <Reference URI="/xl/worksheets/sheet4.xml?ContentType=application/vnd.openxmlformats-officedocument.spreadsheetml.worksheet+xml">
        <DigestMethod Algorithm="http://www.w3.org/2000/09/xmldsig#sha1"/>
        <DigestValue>tlHGe/xevdiXcWCE8aqPXL/v/r0=</DigestValue>
      </Reference>
      <Reference URI="/xl/worksheets/sheet5.xml?ContentType=application/vnd.openxmlformats-officedocument.spreadsheetml.worksheet+xml">
        <DigestMethod Algorithm="http://www.w3.org/2000/09/xmldsig#sha1"/>
        <DigestValue>nrzcFDzZtDiNV33hO6mkQE47pmA=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2016-10-28T07:45:49Z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2016-10-28T07:45:49Z</xd:SigningTime>
          <xd:SigningCertificate>
            <xd:Cert>
              <xd:CertDigest>
                <DigestMethod Algorithm="http://www.w3.org/2000/09/xmldsig#sha1"/>
                <DigestValue>1etWTTUd9hJ6sVlE/6cSlVzLyyE=</DigestValue>
              </xd:CertDigest>
              <xd:IssuerSerial>
                <X509IssuerName>CN=NBG Class 2 INT Sub CA, DC=nbg, DC=ge</X509IssuerName>
                <X509SerialNumber>76982295711585587435180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WTCCA0GgAwIBAgIKYRyEKwAAAAAAAzANBgkqhkiG9w0BAQUFADBHMRIwEAYKCZImiZPyLGQBGRYCZ2UxEzARBgoJkiaJk/IsZAEZFgNuYmcxHDAaBgNVBAMTE05CRyBDbGFzcyAxIFJvb3QgQ0EwHhcNMTAxMTI0MjMxNDIzWhcNMTIxMTI0MjMyNDIzWjBKMRIwEAYKCZImiZPyLGQBGRYCZ2UxEzARBgoJkiaJk/IsZAEZFgNuYmcxHzAdBgNVBAMTFk5CRyBDbGFzcyAyIElOVCBTdWIgQ0EwggEiMA0GCSqGSIb3DQEBAQUAA4IBDwAwggEKAoIBAQCrh6A5CC/WPx6ULTneh8Zqai9agyX9eXo5acsrDtkAUoBkR90xTETjdTBj0P9FohdzdF5ekOw9ccf3LD9io4z2DeZZyZn8WlSlqCtf6zqBxtpbzAQYqDxStcrLhHOIkpy/6/rgesVSF7mY65YioT8+cVy+UJ69gk6MAfpK6wwieMI2e8pj0BFR4t82VkDrhGOZj6QeBsQFRE13ZCH/RrrHFU91KjFVccJ94T5XCcMIjkH039hhChCrLfoZSa3qYljPA+w1Nm/azObzhsQEkWav5NeYuVNoGKdT6hbvQLvAG4BONArft0Xf56T/NoRlUxnK2RF794/cdrqEaN0qfLVxAgMBAAGjggFCMIIBPjAQBgkrBgEEAYI3FQEEAwIBADAdBgNVHQ4EFgQUAySgZE5In3tnPNYbAkmDPoS7WtA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q7mG+4Sjzju1AjbyOoH20bsu/7vl95P0wQNvSqjCO/kIY/QJgcMjiUai/2PkbO/YzQxEDsGCXN2eNh+qlOtDIQt95DjP0K7fbfUONBTGacpkrEJuyJw7QjTWy6OwmBK6Jt4AtrV0gI7Sph3tVLKqaASv8noy/Pty+3MV+MOzxNBlXhewJMY+mLiMc6tAVSn/wg9zfdAMD6iLf79xAwt2eoaFIi2X6boknJ0gdtJCAQdAL2B+eHvlG/1S7t2T+XgvG9OheNkgtHwpFJqL6/qYEP2EeZW43O/ejEbFFoC+cNeJzcf1ow82VxzorTP1W6cqsUARlzIwQaLdul3ZKzzbo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4oQAYdfFNDFnbYgM5EYgf1MBV2M=</DigestValue>
    </Reference>
    <Reference URI="#idOfficeObject" Type="http://www.w3.org/2000/09/xmldsig#Object">
      <DigestMethod Algorithm="http://www.w3.org/2000/09/xmldsig#sha1"/>
      <DigestValue>lmfLJgG3SNEhSCx0gsy48sDRMc8=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6fc8G1hmvZKB89S2zjQI+oSLrTE=</DigestValue>
    </Reference>
  </SignedInfo>
  <SignatureValue>RpLUs+8qiX7RTWpZuo98+nZEh/xmHdUf9hh9z215cS624tyjY9Lxrnu7qvP+C2vtOrHyqGI7tkDq
asYSZSIuiaxhh6hJR4Rt9k5Ot+hftSmJ+adPaUq5h5aOJAYrOsxbEth46/0wOuYeRVYAWRsYb/Vd
IO1wOvktvF09opZGPoMbrMtOH2OUPDyOqNlsqZr6sYjS3DrzuPfmrB28/31yLGsefudt7yhpAJGu
ehJcdBCONr+KQTKUK1x9HXcLqXw3plJI+abL8jD8SR5vqmhk5EnClAx/lHa++4zKUujlmmqwlYcP
BzobISgKLKcrxL+oMPHYPad0RxHfmMuauNTp/A==</SignatureValue>
  <KeyInfo>
    <X509Data>
      <X509Certificate>MIIGPTCCBSWgAwIBAgIKG0OZ1QABAAAS3DANBgkqhkiG9w0BAQUFADBKMRIwEAYKCZImiZPyLGQB
GRYCZ2UxEzARBgoJkiaJk/IsZAEZFgNuYmcxHzAdBgNVBAMTFk5CRyBDbGFzcyAyIElOVCBTdWIg
Q0EwHhcNMTUxMTIwMTEwMzU1WhcNMTcwMjEyMDkxOTIzWjA7MRcwFQYDVQQKEw5KU0MgQ0FSVFUg
QkFOSzEgMB4GA1UEAxMXQkNSIC0gVmxhZGltZXIgQXNhdGlhbmkwggEiMA0GCSqGSIb3DQEBAQUA
A4IBDwAwggEKAoIBAQDKkwVIQea7+No/bwaEACACzxqcMDHybPXLGQXWFNb7B7XMuJKs1/kvzXgu
F+SKLwZcTqbY0F5ot6PYZ5ABxsEoYGVFJss/FYppcd0vwinah0NZjDYSBTpwpa59WuRku2m/OvL9
PfQKd6+pmNA+HJZ/t/aFn++80dqf0WctKBN0RtCjLS9Lgfr7NbrQQQFcbNycp9/CdUvhZ13spgBO
3ytHTjW66M4j8aYBA+xp3/XW30IfJYWRGrJxDhA2Mszd+fgAf6P0TITXW+HF9O6o779mxG7EcZfV
Kgn8oP3Aj2ZXjQOhMvNCouTCWvWw45J4PptpVBIGp8GgCbEe/tOJKgKFAgMBAAGjggMyMIIDLjA8
BgkrBgEEAYI3FQcELzAtBiUrBgEEAYI3FQjmsmCDjfVEhoGZCYO4oUqDvoRxBIHPkBGGr54RAgFk
AgEbMB0GA1UdJQQWMBQGCCsGAQUFBwMCBggrBgEFBQcDBDALBgNVHQ8EBAMCB4AwJwYJKwYBBAGC
NxUKBBowGDAKBggrBgEFBQcDAjAKBggrBgEFBQcDBDAdBgNVHQ4EFgQUjDAFibDT0x3syWGrDta5
ulmy+R4wHwYDVR0jBBgwFoAUwy7SL/BMLxnCJ4L89i6sarBJz8EwggElBgNVHR8EggEcMIIBGDCC
ARSgggEQoIIBDIaBx2xkYXA6Ly8vQ049TkJHJTIwQ2xhc3MlMjAyJTIwSU5UJTIwU3ViJTIwQ0Eo
MSksQ049bmJnLXN1YkNBLENOPUNEUCxDTj1QdWJsaWMlMjBLZXklMjBTZXJ2aWNlcyxDTj1TZXJ2
aWNlcyxDTj1Db25maWd1cmF0aW9uLERDPW5iZyxEQz1nZT9jZXJ0aWZpY2F0ZVJldm9jYXRpb25M
aXN0P2Jhc2U/b2JqZWN0Q2xhc3M9Y1JMRGlzdHJpYnV0aW9uUG9pbnSGQGh0dHA6Ly9jcmwubmJn
Lmdvdi5nZS9jYS9OQkclMjBDbGFzcyUyMDIlMjBJTlQlMjBTdWIlMjBDQSgxKS5jcmwwggEuBggr
BgEFBQcBAQSCASAwggEcMIG6BggrBgEFBQcwAoaBrWxkYXA6Ly8vQ049TkJHJTIwQ2xhc3MlMjAy
JTIwSU5UJTIwU3ViJTIwQ0EsQ049QUlBLENOPVB1YmxpYyUyMEtleSUyMFNlcnZpY2VzLENOPVNl
cnZpY2VzLENOPUNvbmZpZ3VyYXRpb24sREM9bmJnLERDPWdlP2NBQ2VydGlmaWNhdGU/YmFzZT9v
YmplY3RDbGFzcz1jZXJ0aWZpY2F0aW9uQXV0aG9yaXR5MF0GCCsGAQUFBzAChlFodHRwOi8vY3Js
Lm5iZy5nb3YuZ2UvY2EvbmJnLXN1YkNBLm5iZy5nZV9OQkclMjBDbGFzcyUyMDIlMjBJTlQlMjBT
dWIlMjBDQSgxKS5jcnQwDQYJKoZIhvcNAQEFBQADggEBAKtf9MySM1owOVmhK7WTtVJhIbnkpeTQ
9cSlAob3wtstDy/OK3oOAh0KOsZDBLkmGsqfEce3zWmPK1vdv3CMxmpWo1rxH1W6vRwuYfz5zAsh
TuQ92ZHcWqbKOvyaCOc+7PQDKIa136E8urBMNJKKQlaidiVQAz4gNH7CpOHytbY4Bqj0hV9KrPmz
n95OQsFWjSy0kx2ODXRJGKAKI4e8172zfCrdo0Qb7SgIaM6d1x/HU/z8lBdS8RD04RfmrfcRdobK
h8ELoLCwqU98w5M18u9sOZgWVKHZxJHO5SbPHenLYTNwoPReHQ8D47uuK6Yq7f1ATYaD3Jkt7KqN
1H1SdIE=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1.xml?ContentType=application/vnd.openxmlformats-officedocument.spreadsheetml.worksheet+xml">
        <DigestMethod Algorithm="http://www.w3.org/2000/09/xmldsig#sha1"/>
        <DigestValue>p8RtvbMHQoHWOznNaI9QKgdWoBY=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jTQmfDTgJtgnlStoR5ygXK0IdPw=</DigestValue>
      </Reference>
      <Reference URI="/xl/sharedStrings.xml?ContentType=application/vnd.openxmlformats-officedocument.spreadsheetml.sharedStrings+xml">
        <DigestMethod Algorithm="http://www.w3.org/2000/09/xmldsig#sha1"/>
        <DigestValue>djDYkigu+qCVsravwLuZuavmwUY=</DigestValue>
      </Reference>
      <Reference URI="/xl/worksheets/sheet5.xml?ContentType=application/vnd.openxmlformats-officedocument.spreadsheetml.worksheet+xml">
        <DigestMethod Algorithm="http://www.w3.org/2000/09/xmldsig#sha1"/>
        <DigestValue>nrzcFDzZtDiNV33hO6mkQE47pmA=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7bZP4DvcEKZ8Zq+TwMX2q/JvZug=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/gg1QbxieGzW706XFMn/RYPyJxc=</DigestValue>
      </Reference>
      <Reference URI="/xl/worksheets/sheet3.xml?ContentType=application/vnd.openxmlformats-officedocument.spreadsheetml.worksheet+xml">
        <DigestMethod Algorithm="http://www.w3.org/2000/09/xmldsig#sha1"/>
        <DigestValue>WW5ACIYn2cGwXBcBFGYXFFzwlIU=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x5v01c+DsgdW/LCvcQ+ALUPCuY8=</DigestValue>
      </Reference>
      <Reference URI="/xl/workbook.xml?ContentType=application/vnd.openxmlformats-officedocument.spreadsheetml.sheet.main+xml">
        <DigestMethod Algorithm="http://www.w3.org/2000/09/xmldsig#sha1"/>
        <DigestValue>elGrN31YWJlLPbMr1K+YknPyzbM=</DigestValue>
      </Reference>
      <Reference URI="/xl/calcChain.xml?ContentType=application/vnd.openxmlformats-officedocument.spreadsheetml.calcChain+xml">
        <DigestMethod Algorithm="http://www.w3.org/2000/09/xmldsig#sha1"/>
        <DigestValue>49E1SzaZH1i+0M94qcx4KspBGHQ=</DigestValue>
      </Reference>
      <Reference URI="/xl/worksheets/sheet4.xml?ContentType=application/vnd.openxmlformats-officedocument.spreadsheetml.worksheet+xml">
        <DigestMethod Algorithm="http://www.w3.org/2000/09/xmldsig#sha1"/>
        <DigestValue>tlHGe/xevdiXcWCE8aqPXL/v/r0=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7bZP4DvcEKZ8Zq+TwMX2q/JvZug=</DigestValue>
      </Reference>
      <Reference URI="/xl/worksheets/sheet2.xml?ContentType=application/vnd.openxmlformats-officedocument.spreadsheetml.worksheet+xml">
        <DigestMethod Algorithm="http://www.w3.org/2000/09/xmldsig#sha1"/>
        <DigestValue>ZT6VV8uPeCjNZG+0eIzRw3AvKhs=</DigestValue>
      </Reference>
      <Reference URI="/xl/styles.xml?ContentType=application/vnd.openxmlformats-officedocument.spreadsheetml.styles+xml">
        <DigestMethod Algorithm="http://www.w3.org/2000/09/xmldsig#sha1"/>
        <DigestValue>UchE1CaKH4cTQeRAr3nntV7udWE=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2016-10-28T08:32:48Z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2016-10-28T08:32:48Z</xd:SigningTime>
          <xd:SigningCertificate>
            <xd:Cert>
              <xd:CertDigest>
                <DigestMethod Algorithm="http://www.w3.org/2000/09/xmldsig#sha1"/>
                <DigestValue>rCZ2EBBihcfSghoegNbm2ztSDL0=</DigestValue>
              </xd:CertDigest>
              <xd:IssuerSerial>
                <X509IssuerName>CN=NBG Class 2 INT Sub CA, DC=nbg, DC=ge</X509IssuerName>
                <X509SerialNumber>128750911656481098044124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Giga Lebanidze</cp:lastModifiedBy>
  <cp:lastPrinted>2016-10-24T10:44:01Z</cp:lastPrinted>
  <dcterms:created xsi:type="dcterms:W3CDTF">2006-03-24T12:21:33Z</dcterms:created>
  <dcterms:modified xsi:type="dcterms:W3CDTF">2016-10-28T07:45:39Z</dcterms:modified>
  <cp:category>Banking Supervision</cp:category>
</cp:coreProperties>
</file>