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tbssvrfls01\Fina_Geo_Reporting\03. NBG\0. REGULATION's Reports\Year 2016\09. September\01. Final\02. TRE &amp; TRG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6" r:id="rId5"/>
  </sheets>
  <definedNames>
    <definedName name="_xlnm.Print_Area" localSheetId="3">ratio!$A$1:$D$29</definedName>
  </definedNames>
  <calcPr calcId="152511" calcMode="manual"/>
</workbook>
</file>

<file path=xl/calcChain.xml><?xml version="1.0" encoding="utf-8"?>
<calcChain xmlns="http://schemas.openxmlformats.org/spreadsheetml/2006/main">
  <c r="C2" i="6" l="1"/>
  <c r="B1" i="4"/>
  <c r="B2" i="4"/>
  <c r="A29" i="4"/>
  <c r="B29" i="4"/>
  <c r="C40" i="2" l="1"/>
  <c r="D40" i="2"/>
  <c r="B2" i="2" l="1"/>
  <c r="B1" i="2"/>
  <c r="B2" i="3"/>
  <c r="B1" i="3"/>
  <c r="B71" i="2" l="1"/>
  <c r="A71" i="2"/>
  <c r="B70" i="3"/>
  <c r="A70" i="3"/>
  <c r="H68" i="2" l="1"/>
  <c r="H67" i="2"/>
  <c r="H66" i="2"/>
  <c r="H65" i="2"/>
  <c r="G64" i="2"/>
  <c r="F64" i="2"/>
  <c r="H64" i="2" s="1"/>
  <c r="H63" i="2"/>
  <c r="H62" i="2"/>
  <c r="H61" i="2"/>
  <c r="H60" i="2"/>
  <c r="H59" i="2"/>
  <c r="G58" i="2"/>
  <c r="F58" i="2"/>
  <c r="H57" i="2"/>
  <c r="H56" i="2"/>
  <c r="H55" i="2"/>
  <c r="G54" i="2"/>
  <c r="H54" i="2" s="1"/>
  <c r="F54" i="2"/>
  <c r="H53" i="2"/>
  <c r="H52" i="2"/>
  <c r="H51" i="2"/>
  <c r="H50" i="2"/>
  <c r="G49" i="2"/>
  <c r="F49" i="2"/>
  <c r="H49" i="2" s="1"/>
  <c r="H48" i="2"/>
  <c r="H47" i="2"/>
  <c r="H46" i="2"/>
  <c r="H45" i="2"/>
  <c r="G44" i="2"/>
  <c r="F44" i="2"/>
  <c r="H44" i="2" s="1"/>
  <c r="H43" i="2"/>
  <c r="H42" i="2"/>
  <c r="H41" i="2"/>
  <c r="G40" i="2"/>
  <c r="F40" i="2"/>
  <c r="H40" i="2" s="1"/>
  <c r="H39" i="2"/>
  <c r="H38" i="2"/>
  <c r="H37" i="2"/>
  <c r="G36" i="2"/>
  <c r="F36" i="2"/>
  <c r="H36" i="2" s="1"/>
  <c r="H35" i="2"/>
  <c r="H34" i="2"/>
  <c r="H33" i="2"/>
  <c r="H32" i="2"/>
  <c r="H31" i="2"/>
  <c r="H30" i="2"/>
  <c r="H29" i="2"/>
  <c r="H28" i="2"/>
  <c r="G28" i="2"/>
  <c r="F28" i="2"/>
  <c r="H27" i="2"/>
  <c r="H26" i="2"/>
  <c r="H25" i="2"/>
  <c r="H24" i="2"/>
  <c r="H23" i="2"/>
  <c r="H22" i="2"/>
  <c r="H21" i="2"/>
  <c r="H20" i="2"/>
  <c r="H19" i="2"/>
  <c r="H18" i="2"/>
  <c r="G17" i="2"/>
  <c r="F17" i="2"/>
  <c r="H14" i="2" s="1"/>
  <c r="H16" i="2"/>
  <c r="H15" i="2"/>
  <c r="H13" i="2"/>
  <c r="H12" i="2"/>
  <c r="H11" i="2"/>
  <c r="H9" i="2"/>
  <c r="H8" i="2"/>
  <c r="E68" i="2"/>
  <c r="E67" i="2"/>
  <c r="E66" i="2"/>
  <c r="E65" i="2"/>
  <c r="D64" i="2"/>
  <c r="C64" i="2"/>
  <c r="E64" i="2" s="1"/>
  <c r="E63" i="2"/>
  <c r="E62" i="2"/>
  <c r="E61" i="2"/>
  <c r="E60" i="2"/>
  <c r="E59" i="2"/>
  <c r="D58" i="2"/>
  <c r="C58" i="2"/>
  <c r="E57" i="2"/>
  <c r="E56" i="2"/>
  <c r="E55" i="2"/>
  <c r="D54" i="2"/>
  <c r="C54" i="2"/>
  <c r="E53" i="2"/>
  <c r="E52" i="2"/>
  <c r="E51" i="2"/>
  <c r="E50" i="2"/>
  <c r="D49" i="2"/>
  <c r="C49" i="2"/>
  <c r="E49" i="2" s="1"/>
  <c r="E48" i="2"/>
  <c r="E47" i="2"/>
  <c r="E46" i="2"/>
  <c r="E45" i="2"/>
  <c r="D44" i="2"/>
  <c r="C44" i="2"/>
  <c r="E44" i="2" s="1"/>
  <c r="E43" i="2"/>
  <c r="E42" i="2"/>
  <c r="E41" i="2"/>
  <c r="E39" i="2"/>
  <c r="E38" i="2"/>
  <c r="E37" i="2"/>
  <c r="D36" i="2"/>
  <c r="C36" i="2"/>
  <c r="E36" i="2" s="1"/>
  <c r="E35" i="2"/>
  <c r="E34" i="2"/>
  <c r="E33" i="2"/>
  <c r="E32" i="2"/>
  <c r="E31" i="2"/>
  <c r="E30" i="2"/>
  <c r="E29" i="2"/>
  <c r="D28" i="2"/>
  <c r="C28" i="2"/>
  <c r="E27" i="2"/>
  <c r="E26" i="2"/>
  <c r="E25" i="2"/>
  <c r="E24" i="2"/>
  <c r="E23" i="2"/>
  <c r="E22" i="2"/>
  <c r="E21" i="2"/>
  <c r="E20" i="2"/>
  <c r="E19" i="2"/>
  <c r="E18" i="2"/>
  <c r="D17" i="2"/>
  <c r="C17" i="2"/>
  <c r="C14" i="2" s="1"/>
  <c r="E16" i="2"/>
  <c r="E15" i="2"/>
  <c r="E13" i="2"/>
  <c r="E12" i="2"/>
  <c r="E11" i="2"/>
  <c r="D10" i="2"/>
  <c r="C10" i="2"/>
  <c r="E9" i="2"/>
  <c r="E8" i="2"/>
  <c r="E58" i="2" l="1"/>
  <c r="E28" i="2"/>
  <c r="E10" i="2"/>
  <c r="H10" i="2"/>
  <c r="H7" i="2" s="1"/>
  <c r="H17" i="2"/>
  <c r="E54" i="2"/>
  <c r="H58" i="2"/>
  <c r="E17" i="2"/>
  <c r="E40" i="2"/>
  <c r="D14" i="2"/>
  <c r="D7" i="2" s="1"/>
  <c r="D69" i="2" s="1"/>
  <c r="F7" i="2"/>
  <c r="F69" i="2" s="1"/>
  <c r="G7" i="2"/>
  <c r="G69" i="2" s="1"/>
  <c r="C7" i="2"/>
  <c r="C69" i="2" s="1"/>
  <c r="H66" i="3"/>
  <c r="H64" i="3"/>
  <c r="F61" i="3"/>
  <c r="H61" i="3" s="1"/>
  <c r="H60" i="3"/>
  <c r="H59" i="3"/>
  <c r="H58" i="3"/>
  <c r="G53" i="3"/>
  <c r="F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 s="1"/>
  <c r="F34" i="3"/>
  <c r="F45" i="3" s="1"/>
  <c r="G30" i="3"/>
  <c r="F30" i="3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F9" i="3"/>
  <c r="H8" i="3"/>
  <c r="E66" i="3"/>
  <c r="E64" i="3"/>
  <c r="C61" i="3"/>
  <c r="E61" i="3" s="1"/>
  <c r="E60" i="3"/>
  <c r="E59" i="3"/>
  <c r="E58" i="3"/>
  <c r="D53" i="3"/>
  <c r="C53" i="3"/>
  <c r="E53" i="3" s="1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D34" i="3"/>
  <c r="D45" i="3" s="1"/>
  <c r="C34" i="3"/>
  <c r="C45" i="3" s="1"/>
  <c r="D30" i="3"/>
  <c r="C30" i="3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D22" i="3" s="1"/>
  <c r="C9" i="3"/>
  <c r="C22" i="3" s="1"/>
  <c r="E8" i="3"/>
  <c r="G54" i="3" l="1"/>
  <c r="H30" i="3"/>
  <c r="F54" i="3"/>
  <c r="H54" i="3" s="1"/>
  <c r="C54" i="3"/>
  <c r="E14" i="2"/>
  <c r="E7" i="2" s="1"/>
  <c r="H9" i="3"/>
  <c r="D31" i="3"/>
  <c r="G31" i="3"/>
  <c r="E30" i="3"/>
  <c r="H69" i="2"/>
  <c r="E69" i="2"/>
  <c r="F22" i="3"/>
  <c r="F31" i="3" s="1"/>
  <c r="H53" i="3"/>
  <c r="H34" i="3"/>
  <c r="H45" i="3"/>
  <c r="D54" i="3"/>
  <c r="E45" i="3"/>
  <c r="C31" i="3"/>
  <c r="E22" i="3"/>
  <c r="E9" i="3"/>
  <c r="E34" i="3"/>
  <c r="F56" i="3" l="1"/>
  <c r="F63" i="3" s="1"/>
  <c r="G56" i="3"/>
  <c r="G63" i="3" s="1"/>
  <c r="G65" i="3" s="1"/>
  <c r="G67" i="3" s="1"/>
  <c r="D56" i="3"/>
  <c r="D63" i="3" s="1"/>
  <c r="D65" i="3" s="1"/>
  <c r="D67" i="3" s="1"/>
  <c r="E54" i="3"/>
  <c r="H31" i="3"/>
  <c r="H22" i="3"/>
  <c r="C56" i="3"/>
  <c r="E31" i="3"/>
  <c r="H56" i="3" l="1"/>
  <c r="H63" i="3"/>
  <c r="F65" i="3"/>
  <c r="E56" i="3"/>
  <c r="C63" i="3"/>
  <c r="H65" i="3" l="1"/>
  <c r="F67" i="3"/>
  <c r="H67" i="3" s="1"/>
  <c r="E63" i="3"/>
  <c r="C65" i="3"/>
  <c r="E65" i="3" l="1"/>
  <c r="C67" i="3"/>
  <c r="E67" i="3" s="1"/>
</calcChain>
</file>

<file path=xl/sharedStrings.xml><?xml version="1.0" encoding="utf-8"?>
<sst xmlns="http://schemas.openxmlformats.org/spreadsheetml/2006/main" count="307" uniqueCount="247">
  <si>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</si>
  <si>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</si>
  <si>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</si>
  <si>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</si>
  <si>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</si>
  <si>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</si>
  <si>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</si>
  <si>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</si>
  <si>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</si>
  <si>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</si>
  <si>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</si>
  <si>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</si>
  <si>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</si>
  <si>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</si>
  <si>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</si>
  <si>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</si>
  <si>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</si>
  <si>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</si>
  <si>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</si>
  <si>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</si>
  <si>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</si>
  <si>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</si>
  <si>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</si>
  <si>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</si>
  <si>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</si>
  <si>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</si>
  <si>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</si>
  <si>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</si>
  <si>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</si>
  <si>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</si>
  <si>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</si>
  <si>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</si>
  <si>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</si>
  <si>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</si>
  <si>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</si>
  <si>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</si>
  <si>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</si>
  <si>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</si>
  <si>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</si>
  <si>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</si>
  <si>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</si>
  <si>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</si>
  <si>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</si>
  <si>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</si>
  <si>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</si>
  <si>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</si>
  <si>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</si>
  <si>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</si>
  <si>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</si>
  <si>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</si>
  <si>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</si>
  <si>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</si>
  <si>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</si>
  <si>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</si>
  <si>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</si>
  <si>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</si>
  <si>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</si>
  <si>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</si>
  <si>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</si>
  <si>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</si>
  <si>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</si>
  <si>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</si>
  <si>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</si>
  <si>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</si>
  <si>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</si>
  <si>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</si>
  <si>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</si>
  <si>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</si>
  <si>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</si>
  <si>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</si>
  <si>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</si>
  <si>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</si>
  <si>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</si>
  <si>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</si>
  <si>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</si>
  <si>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</si>
  <si>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</si>
  <si>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</si>
  <si>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</si>
  <si>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</si>
  <si>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</si>
  <si>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</si>
  <si>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</si>
  <si>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</si>
  <si>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</si>
  <si>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</si>
  <si>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</si>
  <si>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</si>
  <si>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</si>
  <si>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</si>
  <si>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</si>
  <si>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</si>
  <si>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</si>
  <si>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</si>
  <si>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</si>
  <si>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</si>
  <si>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</si>
  <si>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</si>
  <si>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</si>
  <si>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</si>
  <si>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</si>
  <si>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</si>
  <si>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</si>
  <si>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</si>
  <si>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</si>
  <si>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</si>
  <si>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</si>
  <si>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</si>
  <si>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</si>
  <si>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</si>
  <si>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</si>
  <si>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</si>
  <si>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</si>
  <si>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</si>
  <si>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</si>
  <si>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</si>
  <si>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</si>
  <si>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</si>
  <si>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</si>
  <si>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</si>
  <si>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</si>
  <si>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</si>
  <si>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</si>
  <si>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</si>
  <si>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</si>
  <si>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</si>
  <si>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</si>
  <si>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</si>
  <si>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</si>
  <si>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</si>
  <si>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</si>
  <si>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</si>
  <si>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</si>
  <si>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</si>
  <si>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</si>
  <si>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</si>
  <si>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</si>
  <si>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</si>
  <si>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</si>
  <si>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</si>
  <si>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</si>
  <si>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</si>
  <si>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</si>
  <si>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</si>
  <si>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</si>
  <si>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</si>
  <si>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</si>
  <si>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</si>
  <si>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</si>
  <si>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</si>
  <si>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</si>
  <si>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</si>
  <si>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</si>
  <si>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</si>
  <si>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</si>
  <si>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</si>
  <si>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</si>
  <si>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</si>
  <si>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</si>
  <si>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</si>
  <si>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</si>
  <si>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</si>
  <si>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</si>
  <si>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</si>
  <si>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</si>
  <si>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</si>
  <si>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</si>
  <si>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</si>
  <si>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</si>
  <si>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</si>
  <si>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</si>
  <si>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</si>
  <si>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</si>
  <si>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</si>
  <si>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</si>
  <si>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</si>
  <si>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</si>
  <si>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</si>
  <si>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</si>
  <si>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</si>
  <si>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</si>
  <si>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</si>
  <si>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</si>
  <si>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</si>
  <si>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</si>
  <si>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</si>
  <si>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</si>
  <si>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</si>
  <si>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</si>
  <si>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</si>
  <si>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</si>
  <si>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</si>
  <si>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</si>
  <si>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</si>
  <si>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</si>
  <si>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</si>
  <si>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</si>
  <si>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</si>
  <si>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</si>
  <si>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</si>
  <si>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</si>
  <si>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</si>
  <si>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</si>
  <si>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</si>
  <si>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</si>
  <si>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</si>
  <si>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</si>
  <si>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</si>
  <si>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</si>
  <si>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</si>
  <si>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</si>
  <si>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</si>
  <si>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</si>
  <si>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</si>
  <si>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</si>
  <si>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</si>
  <si>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</si>
  <si>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</si>
  <si>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</si>
  <si>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</si>
  <si>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</si>
  <si>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</si>
  <si>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</si>
  <si>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</si>
  <si>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</si>
  <si>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ფინკა ბანკი საქართველო</t>
  </si>
  <si>
    <t>Jeffrey Allen Flowers (Chairman)</t>
  </si>
  <si>
    <t>Dane Steven McGuire</t>
  </si>
  <si>
    <t>Keith Gary Sandbloom</t>
  </si>
  <si>
    <t>Radoil Tzvetanov Mitov</t>
  </si>
  <si>
    <t>Paul Russell Clark</t>
  </si>
  <si>
    <t>Vusal Verdiyev, CEO</t>
  </si>
  <si>
    <t>Giorgi Mirotadze, CFO</t>
  </si>
  <si>
    <t>Giorgi Samadashvili, COO</t>
  </si>
  <si>
    <t>FINCA Microfinance Coöperatief U.A. (Netherlands)</t>
  </si>
  <si>
    <t>FINCA Microfinance Holding Company LLC (Delaware, USA)</t>
  </si>
  <si>
    <t>100 Voting right of FINCA Microfinance Coöperatief U.A.</t>
  </si>
  <si>
    <t>FINCA International, Inc (New York, USA)</t>
  </si>
  <si>
    <t>62.64% of FINCA Microfinance Holding Company LLC (Delaware, USA)</t>
  </si>
  <si>
    <t>International Finance Corporation (IFC)</t>
  </si>
  <si>
    <t>14.38% of FINCA Microfinance Holding Company LLC (Delaware, USA)</t>
  </si>
  <si>
    <t>KfW</t>
  </si>
  <si>
    <t>8.94% of FINCA Microfinance Holding Company LLC (Delaware, USA)</t>
  </si>
  <si>
    <t>FMO (Nederlandse Financierings Maatschappij voor Ontwikkelingslanden N.V)</t>
  </si>
  <si>
    <t>7.31% of FINCA Microfinance Holding Company LLC (Delaware, USA)</t>
  </si>
  <si>
    <t>Ketevan Burduli, CCO</t>
  </si>
  <si>
    <t>ფინკა ბანკი საქათველო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</si>
</sst>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m/d/yy;@"/>
    <numFmt numFmtId="166" formatCode="#,##0_ ;[Red]\-#,##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2"/>
      <name val="Sylfaen"/>
      <family val="1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Sylfaen"/>
      <family val="1"/>
    </font>
    <font>
      <sz val="10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7" fillId="0" borderId="0"/>
  </cellStyleXfs>
  <cellXfs count="178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8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left" indent="1"/>
    </xf>
    <xf numFmtId="0" fontId="8" fillId="0" borderId="1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8" xfId="3" applyNumberFormat="1" applyFont="1" applyBorder="1"/>
    <xf numFmtId="10" fontId="4" fillId="0" borderId="7" xfId="3" applyNumberFormat="1" applyFont="1" applyFill="1" applyBorder="1"/>
    <xf numFmtId="0" fontId="4" fillId="0" borderId="9" xfId="0" applyFont="1" applyBorder="1"/>
    <xf numFmtId="0" fontId="4" fillId="0" borderId="11" xfId="0" applyFont="1" applyBorder="1" applyAlignment="1">
      <alignment wrapText="1"/>
    </xf>
    <xf numFmtId="10" fontId="4" fillId="0" borderId="11" xfId="3" applyNumberFormat="1" applyFont="1" applyBorder="1"/>
    <xf numFmtId="10" fontId="4" fillId="0" borderId="12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8" fillId="0" borderId="0" xfId="0" applyFont="1" applyAlignment="1">
      <alignment horizontal="justify"/>
    </xf>
    <xf numFmtId="0" fontId="4" fillId="0" borderId="7" xfId="0" applyFont="1" applyFill="1" applyBorder="1" applyProtection="1">
      <protection locked="0"/>
    </xf>
    <xf numFmtId="10" fontId="4" fillId="0" borderId="8" xfId="3" applyNumberFormat="1" applyFont="1" applyBorder="1" applyAlignment="1"/>
    <xf numFmtId="0" fontId="4" fillId="0" borderId="11" xfId="0" applyFont="1" applyFill="1" applyBorder="1" applyProtection="1">
      <protection locked="0"/>
    </xf>
    <xf numFmtId="10" fontId="4" fillId="0" borderId="12" xfId="3" applyNumberFormat="1" applyFont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38" fontId="11" fillId="2" borderId="7" xfId="0" applyNumberFormat="1" applyFont="1" applyFill="1" applyBorder="1" applyAlignment="1" applyProtection="1">
      <alignment horizontal="right"/>
    </xf>
    <xf numFmtId="38" fontId="11" fillId="0" borderId="7" xfId="0" applyNumberFormat="1" applyFont="1" applyFill="1" applyBorder="1" applyAlignment="1" applyProtection="1">
      <alignment horizontal="right"/>
      <protection locked="0"/>
    </xf>
    <xf numFmtId="38" fontId="11" fillId="2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indent="1"/>
    </xf>
    <xf numFmtId="0" fontId="13" fillId="0" borderId="7" xfId="0" applyFont="1" applyFill="1" applyBorder="1" applyAlignment="1">
      <alignment horizontal="center"/>
    </xf>
    <xf numFmtId="0" fontId="12" fillId="0" borderId="7" xfId="0" applyFont="1" applyFill="1" applyBorder="1" applyAlignment="1" applyProtection="1">
      <alignment horizontal="left"/>
      <protection locked="0"/>
    </xf>
    <xf numFmtId="0" fontId="14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 applyProtection="1">
      <alignment horizontal="left" indent="1"/>
      <protection locked="0"/>
    </xf>
    <xf numFmtId="0" fontId="14" fillId="0" borderId="7" xfId="0" applyFont="1" applyFill="1" applyBorder="1" applyAlignment="1" applyProtection="1">
      <alignment horizontal="left" vertical="center" indent="1"/>
      <protection locked="0"/>
    </xf>
    <xf numFmtId="0" fontId="11" fillId="0" borderId="7" xfId="0" applyFont="1" applyFill="1" applyBorder="1" applyAlignment="1" applyProtection="1">
      <alignment horizontal="left" vertical="center" indent="1"/>
      <protection locked="0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8" fillId="0" borderId="7" xfId="0" applyFont="1" applyBorder="1" applyAlignment="1">
      <alignment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38" fontId="17" fillId="2" borderId="17" xfId="0" applyNumberFormat="1" applyFont="1" applyFill="1" applyBorder="1" applyAlignment="1" applyProtection="1">
      <alignment horizontal="right"/>
    </xf>
    <xf numFmtId="38" fontId="17" fillId="2" borderId="18" xfId="0" applyNumberFormat="1" applyFont="1" applyFill="1" applyBorder="1" applyAlignment="1" applyProtection="1">
      <alignment horizontal="right"/>
    </xf>
    <xf numFmtId="38" fontId="17" fillId="2" borderId="19" xfId="0" applyNumberFormat="1" applyFont="1" applyFill="1" applyBorder="1" applyAlignment="1" applyProtection="1">
      <alignment horizontal="right"/>
    </xf>
    <xf numFmtId="38" fontId="17" fillId="2" borderId="5" xfId="0" applyNumberFormat="1" applyFont="1" applyFill="1" applyBorder="1" applyAlignment="1" applyProtection="1">
      <alignment horizontal="right"/>
    </xf>
    <xf numFmtId="38" fontId="17" fillId="2" borderId="7" xfId="0" applyNumberFormat="1" applyFont="1" applyFill="1" applyBorder="1" applyAlignment="1" applyProtection="1">
      <alignment horizontal="right"/>
    </xf>
    <xf numFmtId="38" fontId="17" fillId="2" borderId="8" xfId="0" applyNumberFormat="1" applyFont="1" applyFill="1" applyBorder="1" applyAlignment="1" applyProtection="1">
      <alignment horizontal="right"/>
    </xf>
    <xf numFmtId="38" fontId="18" fillId="2" borderId="5" xfId="0" applyNumberFormat="1" applyFont="1" applyFill="1" applyBorder="1" applyAlignment="1" applyProtection="1">
      <alignment horizontal="right"/>
    </xf>
    <xf numFmtId="38" fontId="18" fillId="2" borderId="7" xfId="0" applyNumberFormat="1" applyFont="1" applyFill="1" applyBorder="1" applyAlignment="1" applyProtection="1">
      <alignment horizontal="right"/>
    </xf>
    <xf numFmtId="38" fontId="18" fillId="2" borderId="8" xfId="0" applyNumberFormat="1" applyFont="1" applyFill="1" applyBorder="1" applyAlignment="1" applyProtection="1">
      <alignment horizontal="right"/>
    </xf>
    <xf numFmtId="38" fontId="19" fillId="2" borderId="20" xfId="0" applyNumberFormat="1" applyFont="1" applyFill="1" applyBorder="1" applyAlignment="1" applyProtection="1">
      <alignment horizontal="right"/>
    </xf>
    <xf numFmtId="38" fontId="19" fillId="2" borderId="21" xfId="0" applyNumberFormat="1" applyFont="1" applyFill="1" applyBorder="1" applyAlignment="1" applyProtection="1">
      <alignment horizontal="right"/>
    </xf>
    <xf numFmtId="38" fontId="19" fillId="2" borderId="22" xfId="0" applyNumberFormat="1" applyFont="1" applyFill="1" applyBorder="1" applyAlignment="1" applyProtection="1">
      <alignment horizontal="right"/>
    </xf>
    <xf numFmtId="38" fontId="4" fillId="0" borderId="5" xfId="0" applyNumberFormat="1" applyFont="1" applyFill="1" applyBorder="1" applyAlignment="1" applyProtection="1">
      <alignment horizontal="right"/>
      <protection locked="0"/>
    </xf>
    <xf numFmtId="3" fontId="17" fillId="4" borderId="23" xfId="4" applyNumberFormat="1" applyFont="1" applyFill="1" applyBorder="1" applyAlignment="1" applyProtection="1">
      <alignment horizontal="right"/>
      <protection locked="0"/>
    </xf>
    <xf numFmtId="3" fontId="17" fillId="4" borderId="13" xfId="4" applyNumberFormat="1" applyFont="1" applyFill="1" applyBorder="1" applyAlignment="1" applyProtection="1">
      <alignment horizontal="right"/>
      <protection locked="0"/>
    </xf>
    <xf numFmtId="38" fontId="19" fillId="2" borderId="24" xfId="0" applyNumberFormat="1" applyFont="1" applyFill="1" applyBorder="1" applyAlignment="1" applyProtection="1">
      <alignment horizontal="right"/>
    </xf>
    <xf numFmtId="38" fontId="19" fillId="2" borderId="25" xfId="0" applyNumberFormat="1" applyFont="1" applyFill="1" applyBorder="1" applyAlignment="1" applyProtection="1">
      <alignment horizontal="right"/>
    </xf>
    <xf numFmtId="38" fontId="19" fillId="2" borderId="26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14" fontId="8" fillId="0" borderId="0" xfId="0" applyNumberFormat="1" applyFont="1" applyFill="1" applyBorder="1" applyAlignment="1" applyProtection="1">
      <alignment horizontal="left"/>
    </xf>
    <xf numFmtId="0" fontId="11" fillId="0" borderId="5" xfId="0" applyFont="1" applyFill="1" applyBorder="1" applyAlignment="1">
      <alignment horizontal="left" indent="1"/>
    </xf>
    <xf numFmtId="0" fontId="12" fillId="0" borderId="6" xfId="0" applyFont="1" applyFill="1" applyBorder="1" applyAlignment="1">
      <alignment horizontal="center"/>
    </xf>
    <xf numFmtId="38" fontId="11" fillId="0" borderId="5" xfId="0" applyNumberFormat="1" applyFont="1" applyFill="1" applyBorder="1" applyAlignment="1" applyProtection="1">
      <alignment horizontal="right"/>
      <protection locked="0"/>
    </xf>
    <xf numFmtId="38" fontId="11" fillId="0" borderId="8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Fill="1" applyBorder="1" applyAlignment="1">
      <alignment horizontal="left" wrapText="1" indent="1"/>
    </xf>
    <xf numFmtId="166" fontId="11" fillId="0" borderId="5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38" fontId="11" fillId="2" borderId="8" xfId="0" applyNumberFormat="1" applyFont="1" applyFill="1" applyBorder="1" applyAlignment="1">
      <alignment horizontal="right"/>
    </xf>
    <xf numFmtId="38" fontId="11" fillId="2" borderId="5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left" wrapText="1" indent="2"/>
    </xf>
    <xf numFmtId="0" fontId="12" fillId="0" borderId="6" xfId="0" applyFont="1" applyFill="1" applyBorder="1" applyAlignment="1"/>
    <xf numFmtId="38" fontId="11" fillId="2" borderId="8" xfId="0" applyNumberFormat="1" applyFont="1" applyFill="1" applyBorder="1" applyAlignment="1" applyProtection="1">
      <alignment horizontal="right"/>
    </xf>
    <xf numFmtId="0" fontId="12" fillId="0" borderId="6" xfId="0" applyFont="1" applyFill="1" applyBorder="1" applyAlignment="1">
      <alignment horizontal="left"/>
    </xf>
    <xf numFmtId="38" fontId="11" fillId="3" borderId="8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Fill="1" applyBorder="1" applyAlignment="1">
      <alignment horizontal="left" indent="1"/>
    </xf>
    <xf numFmtId="38" fontId="11" fillId="2" borderId="5" xfId="0" applyNumberFormat="1" applyFont="1" applyFill="1" applyBorder="1" applyAlignment="1" applyProtection="1">
      <alignment horizontal="right"/>
      <protection locked="0"/>
    </xf>
    <xf numFmtId="38" fontId="11" fillId="2" borderId="7" xfId="0" applyNumberFormat="1" applyFont="1" applyFill="1" applyBorder="1" applyAlignment="1" applyProtection="1">
      <alignment horizontal="right"/>
      <protection locked="0"/>
    </xf>
    <xf numFmtId="38" fontId="11" fillId="2" borderId="8" xfId="0" applyNumberFormat="1" applyFont="1" applyFill="1" applyBorder="1" applyAlignment="1" applyProtection="1">
      <alignment horizontal="right"/>
      <protection locked="0"/>
    </xf>
    <xf numFmtId="38" fontId="11" fillId="0" borderId="5" xfId="0" applyNumberFormat="1" applyFont="1" applyFill="1" applyBorder="1" applyAlignment="1">
      <alignment horizontal="right"/>
    </xf>
    <xf numFmtId="38" fontId="11" fillId="0" borderId="7" xfId="0" applyNumberFormat="1" applyFont="1" applyFill="1" applyBorder="1" applyAlignment="1">
      <alignment horizontal="right"/>
    </xf>
    <xf numFmtId="38" fontId="11" fillId="0" borderId="8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left" inden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indent="1"/>
    </xf>
    <xf numFmtId="166" fontId="11" fillId="0" borderId="5" xfId="0" applyNumberFormat="1" applyFont="1" applyFill="1" applyBorder="1" applyAlignment="1" applyProtection="1">
      <alignment horizontal="right" vertical="center"/>
      <protection locked="0"/>
    </xf>
    <xf numFmtId="166" fontId="11" fillId="0" borderId="7" xfId="0" applyNumberFormat="1" applyFont="1" applyFill="1" applyBorder="1" applyAlignment="1" applyProtection="1">
      <alignment horizontal="right" vertical="center"/>
      <protection locked="0"/>
    </xf>
    <xf numFmtId="38" fontId="11" fillId="0" borderId="5" xfId="0" applyNumberFormat="1" applyFont="1" applyFill="1" applyBorder="1" applyAlignment="1" applyProtection="1">
      <alignment horizontal="right" vertical="center"/>
      <protection locked="0"/>
    </xf>
    <xf numFmtId="38" fontId="11" fillId="0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/>
    <xf numFmtId="38" fontId="11" fillId="2" borderId="9" xfId="0" applyNumberFormat="1" applyFont="1" applyFill="1" applyBorder="1" applyAlignment="1">
      <alignment horizontal="right"/>
    </xf>
    <xf numFmtId="38" fontId="11" fillId="2" borderId="11" xfId="0" applyNumberFormat="1" applyFont="1" applyFill="1" applyBorder="1" applyAlignment="1">
      <alignment horizontal="right"/>
    </xf>
    <xf numFmtId="38" fontId="11" fillId="2" borderId="12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0" applyFont="1" applyFill="1" applyBorder="1" applyProtection="1"/>
    <xf numFmtId="165" fontId="8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 vertical="center" indent="2"/>
    </xf>
    <xf numFmtId="0" fontId="4" fillId="0" borderId="1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11" fillId="0" borderId="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Protection="1"/>
    <xf numFmtId="0" fontId="8" fillId="0" borderId="0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10" fontId="4" fillId="0" borderId="8" xfId="3" applyNumberFormat="1" applyFont="1" applyFill="1" applyBorder="1"/>
    <xf numFmtId="0" fontId="4" fillId="0" borderId="0" xfId="0" applyFont="1" applyAlignment="1">
      <alignment horizontal="justify"/>
    </xf>
    <xf numFmtId="0" fontId="4" fillId="0" borderId="20" xfId="0" applyFont="1" applyBorder="1"/>
    <xf numFmtId="0" fontId="4" fillId="0" borderId="21" xfId="0" applyFont="1" applyFill="1" applyBorder="1" applyProtection="1">
      <protection locked="0"/>
    </xf>
    <xf numFmtId="10" fontId="4" fillId="0" borderId="22" xfId="3" applyNumberFormat="1" applyFont="1" applyBorder="1" applyAlignment="1"/>
    <xf numFmtId="0" fontId="16" fillId="0" borderId="14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6" fillId="0" borderId="27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8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5">
    <cellStyle name="Hyperlink" xfId="1" builtinId="8"/>
    <cellStyle name="Normal" xfId="0" builtinId="0"/>
    <cellStyle name="Normal_Capital &amp; RWA N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showGridLines="0" tabSelected="1" zoomScale="80" zoomScaleNormal="80" workbookViewId="0"/>
  </sheetViews>
  <sheetFormatPr defaultRowHeight="15" x14ac:dyDescent="0.3"/>
  <cols>
    <col min="1" max="1" width="9.42578125" style="1" customWidth="1"/>
    <col min="2" max="2" width="71.710937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x14ac:dyDescent="0.3">
      <c r="A1" s="99" t="s">
        <v>120</v>
      </c>
      <c r="B1" s="100" t="s">
        <v>225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99" t="s">
        <v>132</v>
      </c>
      <c r="B2" s="101">
        <v>42643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/>
      <c r="B3" s="101"/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216</v>
      </c>
      <c r="D4" s="5"/>
      <c r="E4" s="5"/>
      <c r="F4" s="3"/>
      <c r="G4" s="3"/>
      <c r="H4" s="8" t="s">
        <v>121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149"/>
      <c r="C5" s="158" t="s">
        <v>135</v>
      </c>
      <c r="D5" s="159"/>
      <c r="E5" s="160"/>
      <c r="F5" s="161" t="s">
        <v>147</v>
      </c>
      <c r="G5" s="162"/>
      <c r="H5" s="16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0" t="s">
        <v>106</v>
      </c>
      <c r="B6" s="11" t="s">
        <v>129</v>
      </c>
      <c r="C6" s="79" t="s">
        <v>161</v>
      </c>
      <c r="D6" s="12" t="s">
        <v>162</v>
      </c>
      <c r="E6" s="80" t="s">
        <v>163</v>
      </c>
      <c r="F6" s="79" t="s">
        <v>161</v>
      </c>
      <c r="G6" s="12" t="s">
        <v>162</v>
      </c>
      <c r="H6" s="80" t="s">
        <v>163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0">
        <v>1</v>
      </c>
      <c r="B7" s="13" t="s">
        <v>133</v>
      </c>
      <c r="C7" s="81">
        <v>4301633.7300000004</v>
      </c>
      <c r="D7" s="82">
        <v>5512688.79</v>
      </c>
      <c r="E7" s="83">
        <v>9814322.5199999996</v>
      </c>
      <c r="F7" s="81">
        <v>2811566.05</v>
      </c>
      <c r="G7" s="82">
        <v>3626548.1900000004</v>
      </c>
      <c r="H7" s="83">
        <v>6438114.2400000002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0">
        <v>2</v>
      </c>
      <c r="B8" s="13" t="s">
        <v>150</v>
      </c>
      <c r="C8" s="84">
        <v>28743625.82</v>
      </c>
      <c r="D8" s="85">
        <v>15997032.76</v>
      </c>
      <c r="E8" s="86">
        <v>44740658.579999998</v>
      </c>
      <c r="F8" s="84">
        <v>2755614.64</v>
      </c>
      <c r="G8" s="85">
        <v>7704852.1500000004</v>
      </c>
      <c r="H8" s="86">
        <v>10460466.790000001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0">
        <v>3</v>
      </c>
      <c r="B9" s="13" t="s">
        <v>151</v>
      </c>
      <c r="C9" s="84">
        <v>36925.86</v>
      </c>
      <c r="D9" s="85">
        <v>3589828.85</v>
      </c>
      <c r="E9" s="86">
        <v>3626754.71</v>
      </c>
      <c r="F9" s="84">
        <v>57448.84</v>
      </c>
      <c r="G9" s="85">
        <v>25337196.34</v>
      </c>
      <c r="H9" s="86">
        <v>25394645.18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0">
        <v>4</v>
      </c>
      <c r="B10" s="13" t="s">
        <v>137</v>
      </c>
      <c r="C10" s="84">
        <v>0</v>
      </c>
      <c r="D10" s="85">
        <v>0</v>
      </c>
      <c r="E10" s="86">
        <v>0</v>
      </c>
      <c r="F10" s="84">
        <v>0</v>
      </c>
      <c r="G10" s="85">
        <v>0</v>
      </c>
      <c r="H10" s="86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0">
        <v>5</v>
      </c>
      <c r="B11" s="13" t="s">
        <v>138</v>
      </c>
      <c r="C11" s="84">
        <v>15131718.779999999</v>
      </c>
      <c r="D11" s="85">
        <v>0</v>
      </c>
      <c r="E11" s="86">
        <v>15131718.779999999</v>
      </c>
      <c r="F11" s="84">
        <v>3845985.18</v>
      </c>
      <c r="G11" s="85">
        <v>0</v>
      </c>
      <c r="H11" s="86">
        <v>3845985.18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0">
        <v>6.1</v>
      </c>
      <c r="B12" s="14" t="s">
        <v>152</v>
      </c>
      <c r="C12" s="87">
        <v>105926067.49000114</v>
      </c>
      <c r="D12" s="88">
        <v>74480707.269999906</v>
      </c>
      <c r="E12" s="89">
        <v>180406774.76000106</v>
      </c>
      <c r="F12" s="87">
        <v>106319991.50999999</v>
      </c>
      <c r="G12" s="88">
        <v>56696944.100000001</v>
      </c>
      <c r="H12" s="89">
        <v>163016935.60999998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0">
        <v>6.2</v>
      </c>
      <c r="B13" s="14" t="s">
        <v>153</v>
      </c>
      <c r="C13" s="87">
        <v>-3601334.2899999898</v>
      </c>
      <c r="D13" s="88">
        <v>-2689483.9299999899</v>
      </c>
      <c r="E13" s="89">
        <v>-6290818.2199999802</v>
      </c>
      <c r="F13" s="87">
        <v>-3552062.7499999302</v>
      </c>
      <c r="G13" s="88">
        <v>-2227039.5299999998</v>
      </c>
      <c r="H13" s="89">
        <v>-5779102.2799999304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0">
        <v>6</v>
      </c>
      <c r="B14" s="13" t="s">
        <v>154</v>
      </c>
      <c r="C14" s="84">
        <v>102324733.20000115</v>
      </c>
      <c r="D14" s="85">
        <v>71791223.339999914</v>
      </c>
      <c r="E14" s="86">
        <v>174115956.54000106</v>
      </c>
      <c r="F14" s="84">
        <v>102767928.76000006</v>
      </c>
      <c r="G14" s="85">
        <v>54469904.57</v>
      </c>
      <c r="H14" s="86">
        <v>157237833.33000007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0">
        <v>7</v>
      </c>
      <c r="B15" s="13" t="s">
        <v>155</v>
      </c>
      <c r="C15" s="84">
        <v>2886698.1599999997</v>
      </c>
      <c r="D15" s="85">
        <v>791523.21</v>
      </c>
      <c r="E15" s="86">
        <v>3678221.3699999996</v>
      </c>
      <c r="F15" s="84">
        <v>2689971.8499999996</v>
      </c>
      <c r="G15" s="85">
        <v>761517.25000000012</v>
      </c>
      <c r="H15" s="86">
        <v>3451489.0999999996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0">
        <v>8</v>
      </c>
      <c r="B16" s="13" t="s">
        <v>145</v>
      </c>
      <c r="C16" s="84">
        <v>171580</v>
      </c>
      <c r="D16" s="85" t="s">
        <v>178</v>
      </c>
      <c r="E16" s="86">
        <v>171580</v>
      </c>
      <c r="F16" s="84">
        <v>104230</v>
      </c>
      <c r="G16" s="85" t="s">
        <v>178</v>
      </c>
      <c r="H16" s="86">
        <v>104230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0">
        <v>9</v>
      </c>
      <c r="B17" s="13" t="s">
        <v>148</v>
      </c>
      <c r="C17" s="84">
        <v>0</v>
      </c>
      <c r="D17" s="85">
        <v>0</v>
      </c>
      <c r="E17" s="86">
        <v>0</v>
      </c>
      <c r="F17" s="84">
        <v>0</v>
      </c>
      <c r="G17" s="85">
        <v>0</v>
      </c>
      <c r="H17" s="86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0">
        <v>10</v>
      </c>
      <c r="B18" s="13" t="s">
        <v>146</v>
      </c>
      <c r="C18" s="84">
        <v>6713601.71</v>
      </c>
      <c r="D18" s="85" t="s">
        <v>178</v>
      </c>
      <c r="E18" s="86">
        <v>6713601.71</v>
      </c>
      <c r="F18" s="84">
        <v>6349064.0499999989</v>
      </c>
      <c r="G18" s="85" t="s">
        <v>178</v>
      </c>
      <c r="H18" s="86">
        <v>6349064.0499999989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0">
        <v>11</v>
      </c>
      <c r="B19" s="13" t="s">
        <v>156</v>
      </c>
      <c r="C19" s="84">
        <v>2372266.9</v>
      </c>
      <c r="D19" s="85">
        <v>105746.42</v>
      </c>
      <c r="E19" s="86">
        <v>2478013.3199999998</v>
      </c>
      <c r="F19" s="84">
        <v>3815205.3399999994</v>
      </c>
      <c r="G19" s="85">
        <v>25181.429999999997</v>
      </c>
      <c r="H19" s="86">
        <v>3840386.7699999996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0">
        <v>12</v>
      </c>
      <c r="B20" s="15" t="s">
        <v>130</v>
      </c>
      <c r="C20" s="90">
        <v>162682784.16000116</v>
      </c>
      <c r="D20" s="91">
        <v>97788043.369999915</v>
      </c>
      <c r="E20" s="92">
        <v>260470827.53000107</v>
      </c>
      <c r="F20" s="90">
        <v>125197014.71000005</v>
      </c>
      <c r="G20" s="91">
        <v>91925199.930000007</v>
      </c>
      <c r="H20" s="92">
        <v>217122214.64000005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0"/>
      <c r="B21" s="11" t="s">
        <v>126</v>
      </c>
      <c r="C21" s="93"/>
      <c r="D21" s="16"/>
      <c r="E21" s="17"/>
      <c r="F21" s="93"/>
      <c r="G21" s="16"/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0">
        <v>13</v>
      </c>
      <c r="B22" s="13" t="s">
        <v>123</v>
      </c>
      <c r="C22" s="81">
        <v>0</v>
      </c>
      <c r="D22" s="82">
        <v>4193460</v>
      </c>
      <c r="E22" s="83">
        <v>4193460</v>
      </c>
      <c r="F22" s="81">
        <v>10025000</v>
      </c>
      <c r="G22" s="82">
        <v>401040</v>
      </c>
      <c r="H22" s="83">
        <v>10426040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0">
        <v>14</v>
      </c>
      <c r="B23" s="13" t="s">
        <v>136</v>
      </c>
      <c r="C23" s="84">
        <v>17520220.590000156</v>
      </c>
      <c r="D23" s="85">
        <v>2535629.2900000019</v>
      </c>
      <c r="E23" s="86">
        <v>20055849.880000159</v>
      </c>
      <c r="F23" s="84">
        <v>2280685.0240000002</v>
      </c>
      <c r="G23" s="85">
        <v>946160.25</v>
      </c>
      <c r="H23" s="86">
        <v>3226845.2740000002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0">
        <v>15</v>
      </c>
      <c r="B24" s="13" t="s">
        <v>157</v>
      </c>
      <c r="C24" s="84">
        <v>20412691.09</v>
      </c>
      <c r="D24" s="85">
        <v>5858835.072100006</v>
      </c>
      <c r="E24" s="86">
        <v>26271526.162100006</v>
      </c>
      <c r="F24" s="84">
        <v>1024299.1200000017</v>
      </c>
      <c r="G24" s="85">
        <v>2129333.3300000005</v>
      </c>
      <c r="H24" s="86">
        <v>3153632.450000002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0">
        <v>16</v>
      </c>
      <c r="B25" s="13" t="s">
        <v>124</v>
      </c>
      <c r="C25" s="84">
        <v>16028898.630000001</v>
      </c>
      <c r="D25" s="85">
        <v>22703169.005099997</v>
      </c>
      <c r="E25" s="86">
        <v>38732067.6351</v>
      </c>
      <c r="F25" s="84">
        <v>4989268.5199999986</v>
      </c>
      <c r="G25" s="85">
        <v>6330054.3599999985</v>
      </c>
      <c r="H25" s="86">
        <v>11319322.879999997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0">
        <v>17</v>
      </c>
      <c r="B26" s="13" t="s">
        <v>134</v>
      </c>
      <c r="C26" s="94">
        <v>20000000</v>
      </c>
      <c r="D26" s="95">
        <v>0</v>
      </c>
      <c r="E26" s="86">
        <v>20000000</v>
      </c>
      <c r="F26" s="94">
        <v>20000000</v>
      </c>
      <c r="G26" s="95">
        <v>0</v>
      </c>
      <c r="H26" s="86">
        <v>20000000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0">
        <v>18</v>
      </c>
      <c r="B27" s="13" t="s">
        <v>158</v>
      </c>
      <c r="C27" s="84">
        <v>46384668.530000001</v>
      </c>
      <c r="D27" s="85">
        <v>61970020</v>
      </c>
      <c r="E27" s="86">
        <v>108354688.53</v>
      </c>
      <c r="F27" s="84">
        <v>43451874.940000005</v>
      </c>
      <c r="G27" s="85">
        <v>81569800</v>
      </c>
      <c r="H27" s="86">
        <v>125021674.94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0">
        <v>19</v>
      </c>
      <c r="B28" s="13" t="s">
        <v>159</v>
      </c>
      <c r="C28" s="84">
        <v>2173360.9</v>
      </c>
      <c r="D28" s="85">
        <v>1819659.5299999998</v>
      </c>
      <c r="E28" s="86">
        <v>3993020.4299999997</v>
      </c>
      <c r="F28" s="84">
        <v>2106780.7579999999</v>
      </c>
      <c r="G28" s="85">
        <v>1614175.76</v>
      </c>
      <c r="H28" s="86">
        <v>3720956.5180000002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0">
        <v>20</v>
      </c>
      <c r="B29" s="13" t="s">
        <v>160</v>
      </c>
      <c r="C29" s="84">
        <v>3750915.2</v>
      </c>
      <c r="D29" s="85">
        <v>539072.40999999992</v>
      </c>
      <c r="E29" s="86">
        <v>4289987.6100000003</v>
      </c>
      <c r="F29" s="84">
        <v>3607568.2199999997</v>
      </c>
      <c r="G29" s="85">
        <v>538320.65000000014</v>
      </c>
      <c r="H29" s="86">
        <v>4145888.87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0">
        <v>21</v>
      </c>
      <c r="B30" s="13" t="s">
        <v>127</v>
      </c>
      <c r="C30" s="84">
        <v>0</v>
      </c>
      <c r="D30" s="85">
        <v>0</v>
      </c>
      <c r="E30" s="86">
        <v>0</v>
      </c>
      <c r="F30" s="84">
        <v>0</v>
      </c>
      <c r="G30" s="85">
        <v>0</v>
      </c>
      <c r="H30" s="8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0">
        <v>22</v>
      </c>
      <c r="B31" s="15" t="s">
        <v>128</v>
      </c>
      <c r="C31" s="90">
        <v>126270754.94000016</v>
      </c>
      <c r="D31" s="91">
        <v>99619845.3072</v>
      </c>
      <c r="E31" s="92">
        <v>225890600.24720016</v>
      </c>
      <c r="F31" s="90">
        <v>87485476.582000002</v>
      </c>
      <c r="G31" s="91">
        <v>93528884.350000009</v>
      </c>
      <c r="H31" s="92">
        <v>181014360.93200001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0"/>
      <c r="B32" s="11" t="s">
        <v>139</v>
      </c>
      <c r="C32" s="93"/>
      <c r="D32" s="16"/>
      <c r="E32" s="17"/>
      <c r="F32" s="93"/>
      <c r="G32" s="16"/>
      <c r="H32" s="1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0">
        <v>23</v>
      </c>
      <c r="B33" s="13" t="s">
        <v>140</v>
      </c>
      <c r="C33" s="81">
        <v>20213599.989999998</v>
      </c>
      <c r="D33" s="82" t="s">
        <v>178</v>
      </c>
      <c r="E33" s="83">
        <v>20213599.989999998</v>
      </c>
      <c r="F33" s="81">
        <v>20213599.989999998</v>
      </c>
      <c r="G33" s="82" t="s">
        <v>178</v>
      </c>
      <c r="H33" s="83">
        <v>20213599.989999998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0">
        <v>24</v>
      </c>
      <c r="B34" s="13" t="s">
        <v>141</v>
      </c>
      <c r="C34" s="84">
        <v>0</v>
      </c>
      <c r="D34" s="85" t="s">
        <v>178</v>
      </c>
      <c r="E34" s="86">
        <v>0</v>
      </c>
      <c r="F34" s="84">
        <v>0</v>
      </c>
      <c r="G34" s="85" t="s">
        <v>178</v>
      </c>
      <c r="H34" s="86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0">
        <v>25</v>
      </c>
      <c r="B35" s="14" t="s">
        <v>142</v>
      </c>
      <c r="C35" s="84">
        <v>0</v>
      </c>
      <c r="D35" s="85" t="s">
        <v>178</v>
      </c>
      <c r="E35" s="86">
        <v>0</v>
      </c>
      <c r="F35" s="84">
        <v>0</v>
      </c>
      <c r="G35" s="85" t="s">
        <v>178</v>
      </c>
      <c r="H35" s="86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0">
        <v>26</v>
      </c>
      <c r="B36" s="13" t="s">
        <v>125</v>
      </c>
      <c r="C36" s="84">
        <v>0</v>
      </c>
      <c r="D36" s="85" t="s">
        <v>178</v>
      </c>
      <c r="E36" s="86">
        <v>0</v>
      </c>
      <c r="F36" s="84">
        <v>0</v>
      </c>
      <c r="G36" s="85" t="s">
        <v>178</v>
      </c>
      <c r="H36" s="86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0">
        <v>27</v>
      </c>
      <c r="B37" s="13" t="s">
        <v>122</v>
      </c>
      <c r="C37" s="84">
        <v>0</v>
      </c>
      <c r="D37" s="85" t="s">
        <v>178</v>
      </c>
      <c r="E37" s="86">
        <v>0</v>
      </c>
      <c r="F37" s="84">
        <v>0</v>
      </c>
      <c r="G37" s="85" t="s">
        <v>178</v>
      </c>
      <c r="H37" s="86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0">
        <v>28</v>
      </c>
      <c r="B38" s="13" t="s">
        <v>149</v>
      </c>
      <c r="C38" s="84">
        <v>14366627.713199999</v>
      </c>
      <c r="D38" s="85" t="s">
        <v>178</v>
      </c>
      <c r="E38" s="86">
        <v>14366627.713199999</v>
      </c>
      <c r="F38" s="84">
        <v>15894253.718000006</v>
      </c>
      <c r="G38" s="85" t="s">
        <v>178</v>
      </c>
      <c r="H38" s="86">
        <v>15894253.718000006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0">
        <v>29</v>
      </c>
      <c r="B39" s="13" t="s">
        <v>131</v>
      </c>
      <c r="C39" s="84">
        <v>0</v>
      </c>
      <c r="D39" s="85" t="s">
        <v>178</v>
      </c>
      <c r="E39" s="86">
        <v>0</v>
      </c>
      <c r="F39" s="84">
        <v>0</v>
      </c>
      <c r="G39" s="85" t="s">
        <v>178</v>
      </c>
      <c r="H39" s="86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ht="15.75" thickBot="1" x14ac:dyDescent="0.35">
      <c r="A40" s="10">
        <v>30</v>
      </c>
      <c r="B40" s="15" t="s">
        <v>143</v>
      </c>
      <c r="C40" s="90">
        <v>34580227.703199998</v>
      </c>
      <c r="D40" s="91" t="s">
        <v>178</v>
      </c>
      <c r="E40" s="92">
        <v>34580227.703199998</v>
      </c>
      <c r="F40" s="90">
        <v>36107853.708000004</v>
      </c>
      <c r="G40" s="91" t="s">
        <v>178</v>
      </c>
      <c r="H40" s="92">
        <v>36107853.708000004</v>
      </c>
    </row>
    <row r="41" spans="1:58" ht="15.75" thickBot="1" x14ac:dyDescent="0.35">
      <c r="A41" s="18">
        <v>31</v>
      </c>
      <c r="B41" s="19" t="s">
        <v>144</v>
      </c>
      <c r="C41" s="96">
        <v>160850982.64320016</v>
      </c>
      <c r="D41" s="97">
        <v>99619845.3072</v>
      </c>
      <c r="E41" s="98">
        <v>260470827.95040017</v>
      </c>
      <c r="F41" s="96">
        <v>123593330.29000001</v>
      </c>
      <c r="G41" s="97">
        <v>93528884.350000009</v>
      </c>
      <c r="H41" s="98">
        <v>217122214.64000002</v>
      </c>
    </row>
    <row r="42" spans="1:58" x14ac:dyDescent="0.3">
      <c r="A42" s="20"/>
      <c r="B42" s="3"/>
      <c r="C42" s="3"/>
      <c r="D42" s="2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20" t="s">
        <v>217</v>
      </c>
      <c r="B43" s="138" t="s">
        <v>215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2">
    <mergeCell ref="C5:E5"/>
    <mergeCell ref="F5:H5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2: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="80" zoomScaleNormal="80" workbookViewId="0"/>
  </sheetViews>
  <sheetFormatPr defaultRowHeight="15" x14ac:dyDescent="0.3"/>
  <cols>
    <col min="1" max="1" width="10.7109375" style="23" customWidth="1"/>
    <col min="2" max="2" width="117.140625" style="23" customWidth="1"/>
    <col min="3" max="3" width="13.42578125" style="23" bestFit="1" customWidth="1"/>
    <col min="4" max="4" width="15.7109375" style="23" customWidth="1"/>
    <col min="5" max="5" width="13.42578125" style="23" bestFit="1" customWidth="1"/>
    <col min="6" max="6" width="12.5703125" style="24" bestFit="1" customWidth="1"/>
    <col min="7" max="7" width="14.28515625" style="24" customWidth="1"/>
    <col min="8" max="8" width="13.28515625" style="24" bestFit="1" customWidth="1"/>
    <col min="9" max="16384" width="9.140625" style="24"/>
  </cols>
  <sheetData>
    <row r="1" spans="1:8" x14ac:dyDescent="0.3">
      <c r="A1" s="102" t="s">
        <v>120</v>
      </c>
      <c r="B1" s="103" t="str">
        <f>'RC'!B1</f>
        <v>ფინკა ბანკი საქართველო</v>
      </c>
      <c r="C1" s="3"/>
      <c r="D1" s="3"/>
      <c r="E1" s="3"/>
      <c r="H1" s="3"/>
    </row>
    <row r="2" spans="1:8" x14ac:dyDescent="0.3">
      <c r="A2" s="102" t="s">
        <v>132</v>
      </c>
      <c r="B2" s="104">
        <f>'RC'!B2</f>
        <v>42643</v>
      </c>
      <c r="C2" s="3"/>
      <c r="D2" s="3"/>
      <c r="E2" s="3"/>
      <c r="H2" s="1"/>
    </row>
    <row r="3" spans="1:8" x14ac:dyDescent="0.3">
      <c r="A3" s="1"/>
      <c r="B3" s="141"/>
      <c r="C3" s="3"/>
      <c r="D3" s="3"/>
      <c r="E3" s="3"/>
      <c r="H3" s="1"/>
    </row>
    <row r="4" spans="1:8" ht="15.75" thickBot="1" x14ac:dyDescent="0.35">
      <c r="A4" s="24"/>
      <c r="B4" s="142" t="s">
        <v>218</v>
      </c>
      <c r="C4" s="3"/>
      <c r="D4" s="3"/>
      <c r="E4" s="3"/>
      <c r="H4" s="25" t="s">
        <v>121</v>
      </c>
    </row>
    <row r="5" spans="1:8" x14ac:dyDescent="0.3">
      <c r="A5" s="143"/>
      <c r="B5" s="144"/>
      <c r="C5" s="164" t="s">
        <v>135</v>
      </c>
      <c r="D5" s="165"/>
      <c r="E5" s="166"/>
      <c r="F5" s="164" t="s">
        <v>147</v>
      </c>
      <c r="G5" s="165"/>
      <c r="H5" s="166"/>
    </row>
    <row r="6" spans="1:8" s="60" customFormat="1" ht="12.75" x14ac:dyDescent="0.2">
      <c r="A6" s="128" t="s">
        <v>106</v>
      </c>
      <c r="B6" s="145"/>
      <c r="C6" s="146" t="s">
        <v>161</v>
      </c>
      <c r="D6" s="147" t="s">
        <v>177</v>
      </c>
      <c r="E6" s="148" t="s">
        <v>163</v>
      </c>
      <c r="F6" s="146" t="s">
        <v>161</v>
      </c>
      <c r="G6" s="147" t="s">
        <v>177</v>
      </c>
      <c r="H6" s="148" t="s">
        <v>163</v>
      </c>
    </row>
    <row r="7" spans="1:8" s="60" customFormat="1" ht="12.75" x14ac:dyDescent="0.2">
      <c r="A7" s="105"/>
      <c r="B7" s="106" t="s">
        <v>57</v>
      </c>
      <c r="C7" s="107"/>
      <c r="D7" s="63"/>
      <c r="E7" s="108"/>
      <c r="F7" s="107"/>
      <c r="G7" s="63"/>
      <c r="H7" s="108"/>
    </row>
    <row r="8" spans="1:8" s="60" customFormat="1" ht="12.75" x14ac:dyDescent="0.2">
      <c r="A8" s="105">
        <v>1</v>
      </c>
      <c r="B8" s="109" t="s">
        <v>66</v>
      </c>
      <c r="C8" s="110">
        <v>775665.03</v>
      </c>
      <c r="D8" s="111">
        <v>69449.16</v>
      </c>
      <c r="E8" s="112">
        <f t="shared" ref="E8:E21" si="0">C8+D8</f>
        <v>845114.19000000006</v>
      </c>
      <c r="F8" s="107">
        <v>133554.48000000001</v>
      </c>
      <c r="G8" s="63">
        <v>187834.11999999997</v>
      </c>
      <c r="H8" s="112">
        <f t="shared" ref="H8:H18" si="1">F8+G8</f>
        <v>321388.59999999998</v>
      </c>
    </row>
    <row r="9" spans="1:8" s="60" customFormat="1" ht="12.75" x14ac:dyDescent="0.2">
      <c r="A9" s="105">
        <v>2</v>
      </c>
      <c r="B9" s="109" t="s">
        <v>67</v>
      </c>
      <c r="C9" s="113">
        <f>SUM(C10:C18)</f>
        <v>28186016.949999996</v>
      </c>
      <c r="D9" s="64">
        <f>SUM(D10:D18)</f>
        <v>8855669.8675999995</v>
      </c>
      <c r="E9" s="112">
        <f t="shared" si="0"/>
        <v>37041686.817599997</v>
      </c>
      <c r="F9" s="113">
        <f>SUM(F10:F18)</f>
        <v>25028298.989999998</v>
      </c>
      <c r="G9" s="64">
        <f>SUM(G10:G18)</f>
        <v>8588810.0699999984</v>
      </c>
      <c r="H9" s="112">
        <f t="shared" si="1"/>
        <v>33617109.059999995</v>
      </c>
    </row>
    <row r="10" spans="1:8" s="60" customFormat="1" ht="12.75" x14ac:dyDescent="0.2">
      <c r="A10" s="105">
        <v>2.1</v>
      </c>
      <c r="B10" s="114" t="s">
        <v>68</v>
      </c>
      <c r="C10" s="110">
        <v>0</v>
      </c>
      <c r="D10" s="111">
        <v>2821.8</v>
      </c>
      <c r="E10" s="112">
        <f t="shared" si="0"/>
        <v>2821.8</v>
      </c>
      <c r="F10" s="107">
        <v>0</v>
      </c>
      <c r="G10" s="63">
        <v>0</v>
      </c>
      <c r="H10" s="112">
        <f t="shared" si="1"/>
        <v>0</v>
      </c>
    </row>
    <row r="11" spans="1:8" s="60" customFormat="1" ht="12.75" x14ac:dyDescent="0.2">
      <c r="A11" s="105">
        <v>2.2000000000000002</v>
      </c>
      <c r="B11" s="114" t="s">
        <v>164</v>
      </c>
      <c r="C11" s="110">
        <v>38991.919999999998</v>
      </c>
      <c r="D11" s="111">
        <v>236286.18030000004</v>
      </c>
      <c r="E11" s="112">
        <f t="shared" si="0"/>
        <v>275278.10030000005</v>
      </c>
      <c r="F11" s="107">
        <v>21825.530000000002</v>
      </c>
      <c r="G11" s="63">
        <v>117770.95000000001</v>
      </c>
      <c r="H11" s="112">
        <f t="shared" si="1"/>
        <v>139596.48000000001</v>
      </c>
    </row>
    <row r="12" spans="1:8" s="60" customFormat="1" ht="12.75" x14ac:dyDescent="0.2">
      <c r="A12" s="105">
        <v>2.2999999999999998</v>
      </c>
      <c r="B12" s="114" t="s">
        <v>69</v>
      </c>
      <c r="C12" s="110">
        <v>2518.3900000000003</v>
      </c>
      <c r="D12" s="111">
        <v>167.1</v>
      </c>
      <c r="E12" s="112">
        <f t="shared" si="0"/>
        <v>2685.4900000000002</v>
      </c>
      <c r="F12" s="107">
        <v>0</v>
      </c>
      <c r="G12" s="63">
        <v>0</v>
      </c>
      <c r="H12" s="112">
        <f t="shared" si="1"/>
        <v>0</v>
      </c>
    </row>
    <row r="13" spans="1:8" s="60" customFormat="1" ht="12.75" x14ac:dyDescent="0.2">
      <c r="A13" s="105">
        <v>2.4</v>
      </c>
      <c r="B13" s="114" t="s">
        <v>165</v>
      </c>
      <c r="C13" s="110">
        <v>3241</v>
      </c>
      <c r="D13" s="111">
        <v>2723.4500000000003</v>
      </c>
      <c r="E13" s="112">
        <f t="shared" si="0"/>
        <v>5964.4500000000007</v>
      </c>
      <c r="F13" s="107">
        <v>758.17000000000007</v>
      </c>
      <c r="G13" s="63">
        <v>0</v>
      </c>
      <c r="H13" s="112">
        <f t="shared" si="1"/>
        <v>758.17000000000007</v>
      </c>
    </row>
    <row r="14" spans="1:8" s="60" customFormat="1" ht="12.75" x14ac:dyDescent="0.2">
      <c r="A14" s="105">
        <v>2.5</v>
      </c>
      <c r="B14" s="114" t="s">
        <v>70</v>
      </c>
      <c r="C14" s="110">
        <v>633.69000000000005</v>
      </c>
      <c r="D14" s="111">
        <v>15361.660800000001</v>
      </c>
      <c r="E14" s="112">
        <f t="shared" si="0"/>
        <v>15995.350800000002</v>
      </c>
      <c r="F14" s="107">
        <v>0</v>
      </c>
      <c r="G14" s="63">
        <v>0</v>
      </c>
      <c r="H14" s="112">
        <f t="shared" si="1"/>
        <v>0</v>
      </c>
    </row>
    <row r="15" spans="1:8" s="60" customFormat="1" ht="12.75" x14ac:dyDescent="0.2">
      <c r="A15" s="105">
        <v>2.6</v>
      </c>
      <c r="B15" s="114" t="s">
        <v>71</v>
      </c>
      <c r="C15" s="110">
        <v>11023</v>
      </c>
      <c r="D15" s="111">
        <v>24181.513200000005</v>
      </c>
      <c r="E15" s="112">
        <f t="shared" si="0"/>
        <v>35204.513200000001</v>
      </c>
      <c r="F15" s="107">
        <v>0</v>
      </c>
      <c r="G15" s="63">
        <v>0</v>
      </c>
      <c r="H15" s="112">
        <f t="shared" si="1"/>
        <v>0</v>
      </c>
    </row>
    <row r="16" spans="1:8" s="60" customFormat="1" ht="12.75" x14ac:dyDescent="0.2">
      <c r="A16" s="105">
        <v>2.7</v>
      </c>
      <c r="B16" s="114" t="s">
        <v>72</v>
      </c>
      <c r="C16" s="110">
        <v>2357.83</v>
      </c>
      <c r="D16" s="111">
        <v>8269.1332999999995</v>
      </c>
      <c r="E16" s="112">
        <f t="shared" si="0"/>
        <v>10626.963299999999</v>
      </c>
      <c r="F16" s="107">
        <v>1478.0900000000001</v>
      </c>
      <c r="G16" s="63">
        <v>0</v>
      </c>
      <c r="H16" s="112">
        <f t="shared" si="1"/>
        <v>1478.0900000000001</v>
      </c>
    </row>
    <row r="17" spans="1:8" s="60" customFormat="1" ht="12.75" x14ac:dyDescent="0.2">
      <c r="A17" s="105">
        <v>2.8</v>
      </c>
      <c r="B17" s="114" t="s">
        <v>73</v>
      </c>
      <c r="C17" s="110">
        <v>28127251.119999997</v>
      </c>
      <c r="D17" s="111">
        <v>8565859.0299999993</v>
      </c>
      <c r="E17" s="112">
        <f t="shared" si="0"/>
        <v>36693110.149999999</v>
      </c>
      <c r="F17" s="107">
        <v>25004237.199999999</v>
      </c>
      <c r="G17" s="63">
        <v>8471039.1199999992</v>
      </c>
      <c r="H17" s="112">
        <f t="shared" si="1"/>
        <v>33475276.32</v>
      </c>
    </row>
    <row r="18" spans="1:8" s="60" customFormat="1" ht="12.75" x14ac:dyDescent="0.2">
      <c r="A18" s="105">
        <v>2.9</v>
      </c>
      <c r="B18" s="114" t="s">
        <v>74</v>
      </c>
      <c r="C18" s="110">
        <v>0</v>
      </c>
      <c r="D18" s="111">
        <v>0</v>
      </c>
      <c r="E18" s="112">
        <f t="shared" si="0"/>
        <v>0</v>
      </c>
      <c r="F18" s="107">
        <v>0</v>
      </c>
      <c r="G18" s="63">
        <v>0</v>
      </c>
      <c r="H18" s="112">
        <f t="shared" si="1"/>
        <v>0</v>
      </c>
    </row>
    <row r="19" spans="1:8" s="60" customFormat="1" ht="12.75" x14ac:dyDescent="0.2">
      <c r="A19" s="105">
        <v>3</v>
      </c>
      <c r="B19" s="109" t="s">
        <v>166</v>
      </c>
      <c r="C19" s="110">
        <v>1451155.4500000002</v>
      </c>
      <c r="D19" s="111">
        <v>732201.54999999993</v>
      </c>
      <c r="E19" s="112">
        <f>C19+D19</f>
        <v>2183357</v>
      </c>
      <c r="F19" s="107">
        <v>977172.64</v>
      </c>
      <c r="G19" s="63">
        <v>530633.25</v>
      </c>
      <c r="H19" s="112">
        <f>F19+G19</f>
        <v>1507805.8900000001</v>
      </c>
    </row>
    <row r="20" spans="1:8" s="60" customFormat="1" ht="12.75" x14ac:dyDescent="0.2">
      <c r="A20" s="105">
        <v>4</v>
      </c>
      <c r="B20" s="109" t="s">
        <v>58</v>
      </c>
      <c r="C20" s="110">
        <v>391610.46</v>
      </c>
      <c r="D20" s="111">
        <v>0</v>
      </c>
      <c r="E20" s="112">
        <f t="shared" si="0"/>
        <v>391610.46</v>
      </c>
      <c r="F20" s="107">
        <v>228917.97</v>
      </c>
      <c r="G20" s="63">
        <v>0</v>
      </c>
      <c r="H20" s="112">
        <f t="shared" ref="H20:H21" si="2">F20+G20</f>
        <v>228917.97</v>
      </c>
    </row>
    <row r="21" spans="1:8" s="60" customFormat="1" ht="12.75" x14ac:dyDescent="0.2">
      <c r="A21" s="105">
        <v>5</v>
      </c>
      <c r="B21" s="109" t="s">
        <v>75</v>
      </c>
      <c r="C21" s="110">
        <v>0</v>
      </c>
      <c r="D21" s="111">
        <v>0</v>
      </c>
      <c r="E21" s="112">
        <f t="shared" si="0"/>
        <v>0</v>
      </c>
      <c r="F21" s="107">
        <v>0</v>
      </c>
      <c r="G21" s="63">
        <v>0</v>
      </c>
      <c r="H21" s="112">
        <f t="shared" si="2"/>
        <v>0</v>
      </c>
    </row>
    <row r="22" spans="1:8" s="60" customFormat="1" ht="12.75" x14ac:dyDescent="0.2">
      <c r="A22" s="105">
        <v>6</v>
      </c>
      <c r="B22" s="115" t="s">
        <v>167</v>
      </c>
      <c r="C22" s="113">
        <f>C8+C9+C20+C21+C19</f>
        <v>30804447.889999997</v>
      </c>
      <c r="D22" s="64">
        <f>D8+D9+D20+D21+D19</f>
        <v>9657320.5776000004</v>
      </c>
      <c r="E22" s="112">
        <f>C22+D22</f>
        <v>40461768.467599995</v>
      </c>
      <c r="F22" s="113">
        <f>F8+F9+F20+F21+F19</f>
        <v>26367944.079999998</v>
      </c>
      <c r="G22" s="64">
        <f>G8+G9+G20+G21+G19</f>
        <v>9307277.4399999976</v>
      </c>
      <c r="H22" s="112">
        <f>F22+G22</f>
        <v>35675221.519999996</v>
      </c>
    </row>
    <row r="23" spans="1:8" s="60" customFormat="1" ht="12.75" x14ac:dyDescent="0.2">
      <c r="A23" s="105"/>
      <c r="B23" s="106" t="s">
        <v>87</v>
      </c>
      <c r="C23" s="107"/>
      <c r="D23" s="63"/>
      <c r="E23" s="108"/>
      <c r="F23" s="107"/>
      <c r="G23" s="63"/>
      <c r="H23" s="108"/>
    </row>
    <row r="24" spans="1:8" s="60" customFormat="1" ht="12.75" x14ac:dyDescent="0.2">
      <c r="A24" s="105">
        <v>7</v>
      </c>
      <c r="B24" s="109" t="s">
        <v>76</v>
      </c>
      <c r="C24" s="110">
        <v>2208780.0399999996</v>
      </c>
      <c r="D24" s="111">
        <v>113816.4971000001</v>
      </c>
      <c r="E24" s="116">
        <f t="shared" ref="E24:E29" si="3">C24+D24</f>
        <v>2322596.5370999998</v>
      </c>
      <c r="F24" s="107">
        <v>13805.49</v>
      </c>
      <c r="G24" s="63">
        <v>8999.7999999999993</v>
      </c>
      <c r="H24" s="116">
        <f t="shared" ref="H24:H29" si="4">F24+G24</f>
        <v>22805.29</v>
      </c>
    </row>
    <row r="25" spans="1:8" s="60" customFormat="1" ht="12.75" x14ac:dyDescent="0.2">
      <c r="A25" s="105">
        <v>8</v>
      </c>
      <c r="B25" s="109" t="s">
        <v>77</v>
      </c>
      <c r="C25" s="110">
        <v>1206411.9799999993</v>
      </c>
      <c r="D25" s="111">
        <v>813366.27729999949</v>
      </c>
      <c r="E25" s="116">
        <f t="shared" si="3"/>
        <v>2019778.2572999988</v>
      </c>
      <c r="F25" s="107">
        <v>308745.12200000003</v>
      </c>
      <c r="G25" s="63">
        <v>117481.777</v>
      </c>
      <c r="H25" s="116">
        <f t="shared" si="4"/>
        <v>426226.89900000003</v>
      </c>
    </row>
    <row r="26" spans="1:8" s="60" customFormat="1" ht="12.75" x14ac:dyDescent="0.2">
      <c r="A26" s="105">
        <v>9</v>
      </c>
      <c r="B26" s="109" t="s">
        <v>168</v>
      </c>
      <c r="C26" s="110">
        <v>619976.12</v>
      </c>
      <c r="D26" s="111">
        <v>80152.37</v>
      </c>
      <c r="E26" s="116">
        <f t="shared" si="3"/>
        <v>700128.49</v>
      </c>
      <c r="F26" s="107">
        <v>616355.5</v>
      </c>
      <c r="G26" s="63">
        <v>15923.47</v>
      </c>
      <c r="H26" s="116">
        <f t="shared" si="4"/>
        <v>632278.97</v>
      </c>
    </row>
    <row r="27" spans="1:8" s="60" customFormat="1" ht="12.75" x14ac:dyDescent="0.2">
      <c r="A27" s="105">
        <v>10</v>
      </c>
      <c r="B27" s="109" t="s">
        <v>169</v>
      </c>
      <c r="C27" s="110">
        <v>1516383.56</v>
      </c>
      <c r="D27" s="111">
        <v>0</v>
      </c>
      <c r="E27" s="116">
        <f t="shared" si="3"/>
        <v>1516383.56</v>
      </c>
      <c r="F27" s="107">
        <v>629520.54</v>
      </c>
      <c r="G27" s="63">
        <v>0</v>
      </c>
      <c r="H27" s="116">
        <f t="shared" si="4"/>
        <v>629520.54</v>
      </c>
    </row>
    <row r="28" spans="1:8" s="60" customFormat="1" ht="12.75" x14ac:dyDescent="0.2">
      <c r="A28" s="105">
        <v>11</v>
      </c>
      <c r="B28" s="109" t="s">
        <v>78</v>
      </c>
      <c r="C28" s="110">
        <v>3814395.9499999997</v>
      </c>
      <c r="D28" s="111">
        <v>3294186.9400000004</v>
      </c>
      <c r="E28" s="116">
        <f t="shared" si="3"/>
        <v>7108582.8900000006</v>
      </c>
      <c r="F28" s="107">
        <v>3745865.66</v>
      </c>
      <c r="G28" s="63">
        <v>3719257.0800000005</v>
      </c>
      <c r="H28" s="116">
        <f t="shared" si="4"/>
        <v>7465122.7400000002</v>
      </c>
    </row>
    <row r="29" spans="1:8" s="60" customFormat="1" ht="12.75" x14ac:dyDescent="0.2">
      <c r="A29" s="105">
        <v>12</v>
      </c>
      <c r="B29" s="109" t="s">
        <v>88</v>
      </c>
      <c r="C29" s="110">
        <v>0</v>
      </c>
      <c r="D29" s="111">
        <v>0</v>
      </c>
      <c r="E29" s="116">
        <f t="shared" si="3"/>
        <v>0</v>
      </c>
      <c r="F29" s="107">
        <v>0</v>
      </c>
      <c r="G29" s="63">
        <v>0</v>
      </c>
      <c r="H29" s="116">
        <f t="shared" si="4"/>
        <v>0</v>
      </c>
    </row>
    <row r="30" spans="1:8" s="60" customFormat="1" ht="12.75" x14ac:dyDescent="0.2">
      <c r="A30" s="105">
        <v>13</v>
      </c>
      <c r="B30" s="117" t="s">
        <v>89</v>
      </c>
      <c r="C30" s="113">
        <f>SUM(C24:C29)</f>
        <v>9365947.6499999985</v>
      </c>
      <c r="D30" s="64">
        <f>SUM(D24:D29)</f>
        <v>4301522.0844000001</v>
      </c>
      <c r="E30" s="116">
        <f>C30+D30</f>
        <v>13667469.734399999</v>
      </c>
      <c r="F30" s="113">
        <f>SUM(F24:F29)</f>
        <v>5314292.3119999999</v>
      </c>
      <c r="G30" s="64">
        <f>SUM(G24:G29)</f>
        <v>3861662.1270000003</v>
      </c>
      <c r="H30" s="116">
        <f>F30+G30</f>
        <v>9175954.4389999993</v>
      </c>
    </row>
    <row r="31" spans="1:8" s="60" customFormat="1" ht="12.75" x14ac:dyDescent="0.2">
      <c r="A31" s="105">
        <v>14</v>
      </c>
      <c r="B31" s="117" t="s">
        <v>62</v>
      </c>
      <c r="C31" s="113">
        <f>C22-C30</f>
        <v>21438500.239999998</v>
      </c>
      <c r="D31" s="64">
        <f>D22-D30</f>
        <v>5355798.4932000004</v>
      </c>
      <c r="E31" s="112">
        <f>C31+D31</f>
        <v>26794298.733199999</v>
      </c>
      <c r="F31" s="113">
        <f>F22-F30</f>
        <v>21053651.767999999</v>
      </c>
      <c r="G31" s="64">
        <f>G22-G30</f>
        <v>5445615.3129999973</v>
      </c>
      <c r="H31" s="112">
        <f>F31+G31</f>
        <v>26499267.080999997</v>
      </c>
    </row>
    <row r="32" spans="1:8" s="60" customFormat="1" ht="12.75" x14ac:dyDescent="0.2">
      <c r="A32" s="105"/>
      <c r="B32" s="106"/>
      <c r="C32" s="107"/>
      <c r="D32" s="63"/>
      <c r="E32" s="108"/>
      <c r="F32" s="107"/>
      <c r="G32" s="63"/>
      <c r="H32" s="108"/>
    </row>
    <row r="33" spans="1:8" s="60" customFormat="1" ht="12.75" x14ac:dyDescent="0.2">
      <c r="A33" s="105"/>
      <c r="B33" s="106" t="s">
        <v>59</v>
      </c>
      <c r="C33" s="107"/>
      <c r="D33" s="63"/>
      <c r="E33" s="118"/>
      <c r="F33" s="107"/>
      <c r="G33" s="63"/>
      <c r="H33" s="118"/>
    </row>
    <row r="34" spans="1:8" s="60" customFormat="1" ht="12.75" x14ac:dyDescent="0.2">
      <c r="A34" s="105">
        <v>15</v>
      </c>
      <c r="B34" s="119" t="s">
        <v>170</v>
      </c>
      <c r="C34" s="120">
        <f>C35-C36</f>
        <v>1582955.4</v>
      </c>
      <c r="D34" s="121">
        <f>D35-D36</f>
        <v>-2909613.3000000003</v>
      </c>
      <c r="E34" s="122">
        <f>C34+D34</f>
        <v>-1326657.9000000004</v>
      </c>
      <c r="F34" s="120">
        <f>F35-F36</f>
        <v>2645171.6399999997</v>
      </c>
      <c r="G34" s="121">
        <f>G35-G36</f>
        <v>-2349643.33</v>
      </c>
      <c r="H34" s="122">
        <f>F34+G34</f>
        <v>295528.30999999959</v>
      </c>
    </row>
    <row r="35" spans="1:8" s="60" customFormat="1" ht="12.75" x14ac:dyDescent="0.2">
      <c r="A35" s="105">
        <v>15.1</v>
      </c>
      <c r="B35" s="114" t="s">
        <v>171</v>
      </c>
      <c r="C35" s="110">
        <v>2890918.36</v>
      </c>
      <c r="D35" s="111">
        <v>794607.82</v>
      </c>
      <c r="E35" s="122">
        <f>C35+D35</f>
        <v>3685526.1799999997</v>
      </c>
      <c r="F35" s="107">
        <v>3373921.13</v>
      </c>
      <c r="G35" s="63">
        <v>1050537.1500000001</v>
      </c>
      <c r="H35" s="122">
        <f>F35+G35</f>
        <v>4424458.28</v>
      </c>
    </row>
    <row r="36" spans="1:8" s="60" customFormat="1" ht="12.75" x14ac:dyDescent="0.2">
      <c r="A36" s="105">
        <v>15.2</v>
      </c>
      <c r="B36" s="114" t="s">
        <v>172</v>
      </c>
      <c r="C36" s="110">
        <v>1307962.96</v>
      </c>
      <c r="D36" s="111">
        <v>3704221.12</v>
      </c>
      <c r="E36" s="122">
        <f>C36+D36</f>
        <v>5012184.08</v>
      </c>
      <c r="F36" s="107">
        <v>728749.49</v>
      </c>
      <c r="G36" s="63">
        <v>3400180.48</v>
      </c>
      <c r="H36" s="122">
        <f>F36+G36</f>
        <v>4128929.9699999997</v>
      </c>
    </row>
    <row r="37" spans="1:8" s="60" customFormat="1" ht="12.75" x14ac:dyDescent="0.2">
      <c r="A37" s="105">
        <v>16</v>
      </c>
      <c r="B37" s="109" t="s">
        <v>55</v>
      </c>
      <c r="C37" s="110">
        <v>0</v>
      </c>
      <c r="D37" s="111">
        <v>0</v>
      </c>
      <c r="E37" s="112">
        <f t="shared" ref="E37:E66" si="5">C37+D37</f>
        <v>0</v>
      </c>
      <c r="F37" s="107">
        <v>0</v>
      </c>
      <c r="G37" s="63">
        <v>0</v>
      </c>
      <c r="H37" s="112">
        <f t="shared" ref="H37:H45" si="6">F37+G37</f>
        <v>0</v>
      </c>
    </row>
    <row r="38" spans="1:8" s="60" customFormat="1" ht="12.75" x14ac:dyDescent="0.2">
      <c r="A38" s="105">
        <v>17</v>
      </c>
      <c r="B38" s="109" t="s">
        <v>56</v>
      </c>
      <c r="C38" s="110">
        <v>0</v>
      </c>
      <c r="D38" s="111">
        <v>0</v>
      </c>
      <c r="E38" s="112">
        <f t="shared" si="5"/>
        <v>0</v>
      </c>
      <c r="F38" s="107">
        <v>0</v>
      </c>
      <c r="G38" s="63">
        <v>0</v>
      </c>
      <c r="H38" s="112">
        <f t="shared" si="6"/>
        <v>0</v>
      </c>
    </row>
    <row r="39" spans="1:8" s="60" customFormat="1" ht="12.75" x14ac:dyDescent="0.2">
      <c r="A39" s="105">
        <v>18</v>
      </c>
      <c r="B39" s="109" t="s">
        <v>60</v>
      </c>
      <c r="C39" s="110">
        <v>0</v>
      </c>
      <c r="D39" s="111">
        <v>0</v>
      </c>
      <c r="E39" s="112">
        <f t="shared" si="5"/>
        <v>0</v>
      </c>
      <c r="F39" s="107">
        <v>0</v>
      </c>
      <c r="G39" s="63">
        <v>0</v>
      </c>
      <c r="H39" s="112">
        <f t="shared" si="6"/>
        <v>0</v>
      </c>
    </row>
    <row r="40" spans="1:8" s="60" customFormat="1" ht="12.75" x14ac:dyDescent="0.2">
      <c r="A40" s="105">
        <v>19</v>
      </c>
      <c r="B40" s="109" t="s">
        <v>173</v>
      </c>
      <c r="C40" s="110">
        <v>527001.32000000007</v>
      </c>
      <c r="D40" s="111">
        <v>0</v>
      </c>
      <c r="E40" s="112">
        <f t="shared" si="5"/>
        <v>527001.32000000007</v>
      </c>
      <c r="F40" s="107">
        <v>427956.43000000005</v>
      </c>
      <c r="G40" s="63">
        <v>0</v>
      </c>
      <c r="H40" s="112">
        <f t="shared" si="6"/>
        <v>427956.43000000005</v>
      </c>
    </row>
    <row r="41" spans="1:8" s="60" customFormat="1" ht="12.75" x14ac:dyDescent="0.2">
      <c r="A41" s="105">
        <v>20</v>
      </c>
      <c r="B41" s="109" t="s">
        <v>79</v>
      </c>
      <c r="C41" s="110">
        <v>-197437.91</v>
      </c>
      <c r="D41" s="111">
        <v>0</v>
      </c>
      <c r="E41" s="112">
        <f t="shared" si="5"/>
        <v>-197437.91</v>
      </c>
      <c r="F41" s="107">
        <v>54221.61700001359</v>
      </c>
      <c r="G41" s="63">
        <v>0</v>
      </c>
      <c r="H41" s="112">
        <f t="shared" si="6"/>
        <v>54221.61700001359</v>
      </c>
    </row>
    <row r="42" spans="1:8" s="60" customFormat="1" ht="12.75" x14ac:dyDescent="0.2">
      <c r="A42" s="105">
        <v>21</v>
      </c>
      <c r="B42" s="109" t="s">
        <v>174</v>
      </c>
      <c r="C42" s="110">
        <v>-539.54999999999973</v>
      </c>
      <c r="D42" s="111">
        <v>0</v>
      </c>
      <c r="E42" s="112">
        <f t="shared" si="5"/>
        <v>-539.54999999999973</v>
      </c>
      <c r="F42" s="107">
        <v>-3137.31</v>
      </c>
      <c r="G42" s="63">
        <v>0</v>
      </c>
      <c r="H42" s="112">
        <f t="shared" si="6"/>
        <v>-3137.31</v>
      </c>
    </row>
    <row r="43" spans="1:8" s="60" customFormat="1" ht="12.75" x14ac:dyDescent="0.2">
      <c r="A43" s="105">
        <v>22</v>
      </c>
      <c r="B43" s="109" t="s">
        <v>175</v>
      </c>
      <c r="C43" s="110">
        <v>0</v>
      </c>
      <c r="D43" s="111">
        <v>0</v>
      </c>
      <c r="E43" s="112">
        <f t="shared" si="5"/>
        <v>0</v>
      </c>
      <c r="F43" s="107">
        <v>0</v>
      </c>
      <c r="G43" s="63">
        <v>0</v>
      </c>
      <c r="H43" s="112">
        <f t="shared" si="6"/>
        <v>0</v>
      </c>
    </row>
    <row r="44" spans="1:8" s="60" customFormat="1" ht="12.75" x14ac:dyDescent="0.2">
      <c r="A44" s="105">
        <v>23</v>
      </c>
      <c r="B44" s="109" t="s">
        <v>80</v>
      </c>
      <c r="C44" s="110">
        <v>375806.26999999996</v>
      </c>
      <c r="D44" s="111">
        <v>49311.199999999997</v>
      </c>
      <c r="E44" s="112">
        <f t="shared" si="5"/>
        <v>425117.47</v>
      </c>
      <c r="F44" s="107">
        <v>233746.57</v>
      </c>
      <c r="G44" s="63">
        <v>476886.64999999997</v>
      </c>
      <c r="H44" s="112">
        <f t="shared" si="6"/>
        <v>710633.22</v>
      </c>
    </row>
    <row r="45" spans="1:8" s="60" customFormat="1" ht="12.75" x14ac:dyDescent="0.2">
      <c r="A45" s="105">
        <v>24</v>
      </c>
      <c r="B45" s="117" t="s">
        <v>61</v>
      </c>
      <c r="C45" s="113">
        <f>C34+C37+C38+C39+C40+C41+C42+C43+C44</f>
        <v>2287785.5299999998</v>
      </c>
      <c r="D45" s="64">
        <f>D34+D37+D38+D39+D40+D41+D42+D43+D44</f>
        <v>-2860302.1</v>
      </c>
      <c r="E45" s="112">
        <f t="shared" si="5"/>
        <v>-572516.5700000003</v>
      </c>
      <c r="F45" s="113">
        <f>F34+F37+F38+F39+F40+F41+F42+F43+F44</f>
        <v>3357958.9470000132</v>
      </c>
      <c r="G45" s="64">
        <f>G34+G37+G38+G39+G40+G41+G42+G43+G44</f>
        <v>-1872756.6800000002</v>
      </c>
      <c r="H45" s="112">
        <f t="shared" si="6"/>
        <v>1485202.267000013</v>
      </c>
    </row>
    <row r="46" spans="1:8" s="60" customFormat="1" ht="12.75" x14ac:dyDescent="0.2">
      <c r="A46" s="105"/>
      <c r="B46" s="106" t="s">
        <v>90</v>
      </c>
      <c r="C46" s="107"/>
      <c r="D46" s="63"/>
      <c r="E46" s="118"/>
      <c r="F46" s="107"/>
      <c r="G46" s="63"/>
      <c r="H46" s="118"/>
    </row>
    <row r="47" spans="1:8" s="60" customFormat="1" ht="12.75" x14ac:dyDescent="0.2">
      <c r="A47" s="105">
        <v>25</v>
      </c>
      <c r="B47" s="109" t="s">
        <v>91</v>
      </c>
      <c r="C47" s="110">
        <v>60977.9</v>
      </c>
      <c r="D47" s="111">
        <v>0</v>
      </c>
      <c r="E47" s="112">
        <f t="shared" si="5"/>
        <v>60977.9</v>
      </c>
      <c r="F47" s="107">
        <v>115338</v>
      </c>
      <c r="G47" s="63">
        <v>88631.7</v>
      </c>
      <c r="H47" s="112">
        <f t="shared" ref="H47:H54" si="7">F47+G47</f>
        <v>203969.7</v>
      </c>
    </row>
    <row r="48" spans="1:8" s="60" customFormat="1" ht="12.75" x14ac:dyDescent="0.2">
      <c r="A48" s="105">
        <v>26</v>
      </c>
      <c r="B48" s="109" t="s">
        <v>92</v>
      </c>
      <c r="C48" s="110">
        <v>1850299.03</v>
      </c>
      <c r="D48" s="111">
        <v>99721.680000000008</v>
      </c>
      <c r="E48" s="112">
        <f t="shared" si="5"/>
        <v>1950020.71</v>
      </c>
      <c r="F48" s="107">
        <v>899178.32000000007</v>
      </c>
      <c r="G48" s="63">
        <v>116029.02</v>
      </c>
      <c r="H48" s="112">
        <f t="shared" si="7"/>
        <v>1015207.3400000001</v>
      </c>
    </row>
    <row r="49" spans="1:8" s="60" customFormat="1" ht="12.75" x14ac:dyDescent="0.2">
      <c r="A49" s="105">
        <v>27</v>
      </c>
      <c r="B49" s="109" t="s">
        <v>93</v>
      </c>
      <c r="C49" s="110">
        <v>11748209.359999999</v>
      </c>
      <c r="D49" s="111">
        <v>0</v>
      </c>
      <c r="E49" s="112">
        <f t="shared" si="5"/>
        <v>11748209.359999999</v>
      </c>
      <c r="F49" s="107">
        <v>11588838.640000001</v>
      </c>
      <c r="G49" s="63">
        <v>0</v>
      </c>
      <c r="H49" s="112">
        <f t="shared" si="7"/>
        <v>11588838.640000001</v>
      </c>
    </row>
    <row r="50" spans="1:8" s="60" customFormat="1" ht="12.75" x14ac:dyDescent="0.2">
      <c r="A50" s="105">
        <v>28</v>
      </c>
      <c r="B50" s="109" t="s">
        <v>94</v>
      </c>
      <c r="C50" s="110">
        <v>59958.31</v>
      </c>
      <c r="D50" s="111">
        <v>0</v>
      </c>
      <c r="E50" s="112">
        <f t="shared" si="5"/>
        <v>59958.31</v>
      </c>
      <c r="F50" s="107">
        <v>49100.409999999996</v>
      </c>
      <c r="G50" s="63">
        <v>0</v>
      </c>
      <c r="H50" s="112">
        <f t="shared" si="7"/>
        <v>49100.409999999996</v>
      </c>
    </row>
    <row r="51" spans="1:8" s="60" customFormat="1" ht="12.75" x14ac:dyDescent="0.2">
      <c r="A51" s="105">
        <v>29</v>
      </c>
      <c r="B51" s="109" t="s">
        <v>95</v>
      </c>
      <c r="C51" s="110">
        <v>1799929.97</v>
      </c>
      <c r="D51" s="111">
        <v>0</v>
      </c>
      <c r="E51" s="112">
        <f t="shared" si="5"/>
        <v>1799929.97</v>
      </c>
      <c r="F51" s="107">
        <v>2845140.08</v>
      </c>
      <c r="G51" s="63">
        <v>0</v>
      </c>
      <c r="H51" s="112">
        <f t="shared" si="7"/>
        <v>2845140.08</v>
      </c>
    </row>
    <row r="52" spans="1:8" s="60" customFormat="1" ht="12.75" x14ac:dyDescent="0.2">
      <c r="A52" s="105">
        <v>30</v>
      </c>
      <c r="B52" s="109" t="s">
        <v>96</v>
      </c>
      <c r="C52" s="110">
        <v>5188071.9800000004</v>
      </c>
      <c r="D52" s="111">
        <v>118766.53</v>
      </c>
      <c r="E52" s="112">
        <f t="shared" si="5"/>
        <v>5306838.5100000007</v>
      </c>
      <c r="F52" s="107">
        <v>5462010.5700000012</v>
      </c>
      <c r="G52" s="63">
        <v>203428.78</v>
      </c>
      <c r="H52" s="112">
        <f t="shared" si="7"/>
        <v>5665439.3500000015</v>
      </c>
    </row>
    <row r="53" spans="1:8" s="60" customFormat="1" ht="12.75" x14ac:dyDescent="0.2">
      <c r="A53" s="105">
        <v>31</v>
      </c>
      <c r="B53" s="117" t="s">
        <v>97</v>
      </c>
      <c r="C53" s="113">
        <f>SUM(C47:C52)</f>
        <v>20707446.550000001</v>
      </c>
      <c r="D53" s="64">
        <f>SUM(D47:D52)</f>
        <v>218488.21000000002</v>
      </c>
      <c r="E53" s="112">
        <f t="shared" si="5"/>
        <v>20925934.760000002</v>
      </c>
      <c r="F53" s="113">
        <f>SUM(F47:F52)</f>
        <v>20959606.020000003</v>
      </c>
      <c r="G53" s="64">
        <f>SUM(G47:G52)</f>
        <v>408089.5</v>
      </c>
      <c r="H53" s="112">
        <f t="shared" si="7"/>
        <v>21367695.520000003</v>
      </c>
    </row>
    <row r="54" spans="1:8" s="60" customFormat="1" ht="12.75" x14ac:dyDescent="0.2">
      <c r="A54" s="105">
        <v>32</v>
      </c>
      <c r="B54" s="117" t="s">
        <v>63</v>
      </c>
      <c r="C54" s="113">
        <f>C45-C53</f>
        <v>-18419661.02</v>
      </c>
      <c r="D54" s="64">
        <f>D45-D53</f>
        <v>-3078790.31</v>
      </c>
      <c r="E54" s="112">
        <f t="shared" si="5"/>
        <v>-21498451.329999998</v>
      </c>
      <c r="F54" s="113">
        <f>F45-F53</f>
        <v>-17601647.072999991</v>
      </c>
      <c r="G54" s="64">
        <f>G45-G53</f>
        <v>-2280846.1800000002</v>
      </c>
      <c r="H54" s="112">
        <f t="shared" si="7"/>
        <v>-19882493.252999991</v>
      </c>
    </row>
    <row r="55" spans="1:8" s="60" customFormat="1" ht="12.75" x14ac:dyDescent="0.2">
      <c r="A55" s="105"/>
      <c r="B55" s="106"/>
      <c r="C55" s="123"/>
      <c r="D55" s="124"/>
      <c r="E55" s="125"/>
      <c r="F55" s="123"/>
      <c r="G55" s="124"/>
      <c r="H55" s="125"/>
    </row>
    <row r="56" spans="1:8" s="60" customFormat="1" ht="12.75" x14ac:dyDescent="0.2">
      <c r="A56" s="105">
        <v>33</v>
      </c>
      <c r="B56" s="117" t="s">
        <v>64</v>
      </c>
      <c r="C56" s="113">
        <f>C31+C54</f>
        <v>3018839.2199999988</v>
      </c>
      <c r="D56" s="64">
        <f>D31+D54</f>
        <v>2277008.1832000003</v>
      </c>
      <c r="E56" s="112">
        <f t="shared" si="5"/>
        <v>5295847.4031999987</v>
      </c>
      <c r="F56" s="113">
        <f>F31+F54</f>
        <v>3452004.6950000077</v>
      </c>
      <c r="G56" s="64">
        <f>G31+G54</f>
        <v>3164769.1329999971</v>
      </c>
      <c r="H56" s="112">
        <f t="shared" ref="H56" si="8">F56+G56</f>
        <v>6616773.8280000053</v>
      </c>
    </row>
    <row r="57" spans="1:8" s="60" customFormat="1" ht="12.75" x14ac:dyDescent="0.2">
      <c r="A57" s="105"/>
      <c r="B57" s="106"/>
      <c r="C57" s="123"/>
      <c r="D57" s="124"/>
      <c r="E57" s="125"/>
      <c r="F57" s="123"/>
      <c r="G57" s="124"/>
      <c r="H57" s="125"/>
    </row>
    <row r="58" spans="1:8" s="60" customFormat="1" ht="12.75" x14ac:dyDescent="0.2">
      <c r="A58" s="105">
        <v>34</v>
      </c>
      <c r="B58" s="109" t="s">
        <v>81</v>
      </c>
      <c r="C58" s="110">
        <v>5131248.43</v>
      </c>
      <c r="D58" s="63" t="s">
        <v>178</v>
      </c>
      <c r="E58" s="112">
        <f>C58</f>
        <v>5131248.43</v>
      </c>
      <c r="F58" s="107">
        <v>5422566.3699999992</v>
      </c>
      <c r="G58" s="63" t="s">
        <v>178</v>
      </c>
      <c r="H58" s="112">
        <f>F58</f>
        <v>5422566.3699999992</v>
      </c>
    </row>
    <row r="59" spans="1:8" s="60" customFormat="1" ht="12.75" x14ac:dyDescent="0.2">
      <c r="A59" s="105">
        <v>35</v>
      </c>
      <c r="B59" s="109" t="s">
        <v>82</v>
      </c>
      <c r="C59" s="110">
        <v>0</v>
      </c>
      <c r="D59" s="63" t="s">
        <v>178</v>
      </c>
      <c r="E59" s="112">
        <f>C59</f>
        <v>0</v>
      </c>
      <c r="F59" s="107">
        <v>0</v>
      </c>
      <c r="G59" s="63" t="s">
        <v>178</v>
      </c>
      <c r="H59" s="112">
        <f>F59</f>
        <v>0</v>
      </c>
    </row>
    <row r="60" spans="1:8" s="60" customFormat="1" ht="12.75" x14ac:dyDescent="0.2">
      <c r="A60" s="105">
        <v>36</v>
      </c>
      <c r="B60" s="109" t="s">
        <v>83</v>
      </c>
      <c r="C60" s="110">
        <v>40010</v>
      </c>
      <c r="D60" s="63" t="s">
        <v>178</v>
      </c>
      <c r="E60" s="112">
        <f>C60</f>
        <v>40010</v>
      </c>
      <c r="F60" s="107">
        <v>40400</v>
      </c>
      <c r="G60" s="63" t="s">
        <v>178</v>
      </c>
      <c r="H60" s="112">
        <f>F60</f>
        <v>40400</v>
      </c>
    </row>
    <row r="61" spans="1:8" s="60" customFormat="1" ht="12.75" x14ac:dyDescent="0.2">
      <c r="A61" s="105">
        <v>37</v>
      </c>
      <c r="B61" s="117" t="s">
        <v>84</v>
      </c>
      <c r="C61" s="113">
        <f>SUM(C58:C60)</f>
        <v>5171258.43</v>
      </c>
      <c r="D61" s="64">
        <v>0</v>
      </c>
      <c r="E61" s="112">
        <f>C61</f>
        <v>5171258.43</v>
      </c>
      <c r="F61" s="113">
        <f>SUM(F58:F60)</f>
        <v>5462966.3699999992</v>
      </c>
      <c r="G61" s="64">
        <v>0</v>
      </c>
      <c r="H61" s="112">
        <f>F61</f>
        <v>5462966.3699999992</v>
      </c>
    </row>
    <row r="62" spans="1:8" s="60" customFormat="1" ht="12.75" x14ac:dyDescent="0.2">
      <c r="A62" s="105"/>
      <c r="B62" s="126"/>
      <c r="C62" s="107"/>
      <c r="D62" s="63"/>
      <c r="E62" s="118"/>
      <c r="F62" s="107"/>
      <c r="G62" s="63"/>
      <c r="H62" s="118"/>
    </row>
    <row r="63" spans="1:8" s="60" customFormat="1" ht="12.75" x14ac:dyDescent="0.2">
      <c r="A63" s="105">
        <v>38</v>
      </c>
      <c r="B63" s="127" t="s">
        <v>176</v>
      </c>
      <c r="C63" s="113">
        <f>C56-C61</f>
        <v>-2152419.2100000009</v>
      </c>
      <c r="D63" s="64">
        <f>D56-D61</f>
        <v>2277008.1832000003</v>
      </c>
      <c r="E63" s="112">
        <f t="shared" si="5"/>
        <v>124588.97319999943</v>
      </c>
      <c r="F63" s="113">
        <f>F56-F61</f>
        <v>-2010961.6749999914</v>
      </c>
      <c r="G63" s="64">
        <f>G56-G61</f>
        <v>3164769.1329999971</v>
      </c>
      <c r="H63" s="112">
        <f t="shared" ref="H63:H66" si="9">F63+G63</f>
        <v>1153807.4580000057</v>
      </c>
    </row>
    <row r="64" spans="1:8" s="61" customFormat="1" ht="12.75" x14ac:dyDescent="0.2">
      <c r="A64" s="128">
        <v>39</v>
      </c>
      <c r="B64" s="109" t="s">
        <v>85</v>
      </c>
      <c r="C64" s="129">
        <v>18306.48</v>
      </c>
      <c r="D64" s="130">
        <v>0</v>
      </c>
      <c r="E64" s="112">
        <f t="shared" si="5"/>
        <v>18306.48</v>
      </c>
      <c r="F64" s="131">
        <v>343210.09</v>
      </c>
      <c r="G64" s="132">
        <v>0</v>
      </c>
      <c r="H64" s="112">
        <f t="shared" si="9"/>
        <v>343210.09</v>
      </c>
    </row>
    <row r="65" spans="1:8" s="60" customFormat="1" ht="12.75" x14ac:dyDescent="0.2">
      <c r="A65" s="105">
        <v>40</v>
      </c>
      <c r="B65" s="117" t="s">
        <v>86</v>
      </c>
      <c r="C65" s="113">
        <f>C63-C64</f>
        <v>-2170725.6900000009</v>
      </c>
      <c r="D65" s="64">
        <f>D63-D64</f>
        <v>2277008.1832000003</v>
      </c>
      <c r="E65" s="112">
        <f t="shared" si="5"/>
        <v>106282.49319999944</v>
      </c>
      <c r="F65" s="113">
        <f>F63-F64</f>
        <v>-2354171.7649999913</v>
      </c>
      <c r="G65" s="64">
        <f>G63-G64</f>
        <v>3164769.1329999971</v>
      </c>
      <c r="H65" s="112">
        <f t="shared" si="9"/>
        <v>810597.36800000584</v>
      </c>
    </row>
    <row r="66" spans="1:8" s="61" customFormat="1" ht="12.75" x14ac:dyDescent="0.2">
      <c r="A66" s="128">
        <v>41</v>
      </c>
      <c r="B66" s="109" t="s">
        <v>98</v>
      </c>
      <c r="C66" s="129">
        <v>-2546.02</v>
      </c>
      <c r="D66" s="130">
        <v>0</v>
      </c>
      <c r="E66" s="112">
        <f t="shared" si="5"/>
        <v>-2546.02</v>
      </c>
      <c r="F66" s="131">
        <v>0</v>
      </c>
      <c r="G66" s="132">
        <v>0</v>
      </c>
      <c r="H66" s="112">
        <f t="shared" si="9"/>
        <v>0</v>
      </c>
    </row>
    <row r="67" spans="1:8" s="60" customFormat="1" ht="13.5" thickBot="1" x14ac:dyDescent="0.25">
      <c r="A67" s="133">
        <v>42</v>
      </c>
      <c r="B67" s="134" t="s">
        <v>65</v>
      </c>
      <c r="C67" s="135">
        <f>C65+C66</f>
        <v>-2173271.7100000009</v>
      </c>
      <c r="D67" s="136">
        <f>D65+D66</f>
        <v>2277008.1832000003</v>
      </c>
      <c r="E67" s="137">
        <f>C67+D67</f>
        <v>103736.47319999943</v>
      </c>
      <c r="F67" s="135">
        <f>F65+F66</f>
        <v>-2354171.7649999913</v>
      </c>
      <c r="G67" s="136">
        <f>G65+G66</f>
        <v>3164769.1329999971</v>
      </c>
      <c r="H67" s="137">
        <f>F67+G67</f>
        <v>810597.36800000584</v>
      </c>
    </row>
    <row r="68" spans="1:8" x14ac:dyDescent="0.3">
      <c r="A68" s="20"/>
      <c r="B68" s="22"/>
      <c r="C68" s="27"/>
      <c r="D68" s="27"/>
      <c r="E68" s="27"/>
    </row>
    <row r="69" spans="1:8" x14ac:dyDescent="0.3">
      <c r="A69" s="20"/>
      <c r="B69" s="138"/>
      <c r="C69" s="27"/>
      <c r="D69" s="27"/>
      <c r="E69" s="28"/>
    </row>
    <row r="70" spans="1:8" x14ac:dyDescent="0.3">
      <c r="A70" s="27" t="str">
        <f>'RC'!A43</f>
        <v>*</v>
      </c>
      <c r="B70" s="27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27"/>
      <c r="D70" s="27"/>
      <c r="E70" s="27"/>
    </row>
  </sheetData>
  <mergeCells count="2"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2"/>
  <sheetViews>
    <sheetView showGridLines="0" zoomScale="80" zoomScaleNormal="80" workbookViewId="0">
      <selection activeCell="A3" sqref="A3"/>
    </sheetView>
  </sheetViews>
  <sheetFormatPr defaultRowHeight="15" x14ac:dyDescent="0.3"/>
  <cols>
    <col min="1" max="1" width="8" style="23" bestFit="1" customWidth="1"/>
    <col min="2" max="2" width="87.28515625" style="23" bestFit="1" customWidth="1"/>
    <col min="3" max="3" width="14.85546875" style="23" bestFit="1" customWidth="1"/>
    <col min="4" max="4" width="17" style="23" customWidth="1"/>
    <col min="5" max="5" width="15.140625" style="23" bestFit="1" customWidth="1"/>
    <col min="6" max="6" width="14" style="23" bestFit="1" customWidth="1"/>
    <col min="7" max="7" width="15.140625" style="23" bestFit="1" customWidth="1"/>
    <col min="8" max="8" width="15.42578125" style="23" bestFit="1" customWidth="1"/>
    <col min="9" max="16384" width="9.140625" style="23"/>
  </cols>
  <sheetData>
    <row r="1" spans="1:48" x14ac:dyDescent="0.3">
      <c r="A1" s="139" t="s">
        <v>120</v>
      </c>
      <c r="B1" s="103" t="str">
        <f>'RC'!B1</f>
        <v>ფინკა ბანკი საქართველო</v>
      </c>
      <c r="C1" s="3"/>
      <c r="D1" s="3"/>
      <c r="E1" s="3"/>
      <c r="F1" s="27"/>
      <c r="G1" s="27"/>
      <c r="H1" s="3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48" x14ac:dyDescent="0.3">
      <c r="A2" s="139" t="s">
        <v>132</v>
      </c>
      <c r="B2" s="104">
        <f>'RC'!B2</f>
        <v>42643</v>
      </c>
      <c r="C2" s="3"/>
      <c r="D2" s="3"/>
      <c r="E2" s="3"/>
      <c r="F2" s="27"/>
      <c r="G2" s="27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48" x14ac:dyDescent="0.3">
      <c r="A3" s="139"/>
      <c r="B3" s="104"/>
      <c r="C3" s="3"/>
      <c r="D3" s="3"/>
      <c r="E3" s="3"/>
      <c r="F3" s="27"/>
      <c r="G3" s="27"/>
      <c r="H3" s="1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</row>
    <row r="4" spans="1:48" ht="16.5" thickBot="1" x14ac:dyDescent="0.35">
      <c r="B4" s="29" t="s">
        <v>223</v>
      </c>
      <c r="C4" s="24"/>
      <c r="D4" s="24"/>
      <c r="E4" s="24"/>
      <c r="H4" s="25" t="s">
        <v>121</v>
      </c>
    </row>
    <row r="5" spans="1:48" ht="18" x14ac:dyDescent="0.35">
      <c r="A5" s="30"/>
      <c r="B5" s="26"/>
      <c r="C5" s="167" t="s">
        <v>135</v>
      </c>
      <c r="D5" s="165"/>
      <c r="E5" s="165"/>
      <c r="F5" s="167" t="s">
        <v>147</v>
      </c>
      <c r="G5" s="165"/>
      <c r="H5" s="166"/>
    </row>
    <row r="6" spans="1:48" s="32" customFormat="1" ht="12.75" x14ac:dyDescent="0.2">
      <c r="A6" s="65" t="s">
        <v>106</v>
      </c>
      <c r="B6" s="66"/>
      <c r="C6" s="12" t="s">
        <v>161</v>
      </c>
      <c r="D6" s="12" t="s">
        <v>162</v>
      </c>
      <c r="E6" s="12" t="s">
        <v>163</v>
      </c>
      <c r="F6" s="12" t="s">
        <v>161</v>
      </c>
      <c r="G6" s="12" t="s">
        <v>162</v>
      </c>
      <c r="H6" s="12" t="s">
        <v>163</v>
      </c>
      <c r="I6" s="31"/>
      <c r="J6" s="31"/>
      <c r="K6" s="31"/>
      <c r="L6" s="31"/>
    </row>
    <row r="7" spans="1:48" x14ac:dyDescent="0.3">
      <c r="A7" s="65">
        <v>1</v>
      </c>
      <c r="B7" s="67" t="s">
        <v>99</v>
      </c>
      <c r="C7" s="62">
        <f>SUM(C8:C9)+C10+C13+C14+C27</f>
        <v>161700953</v>
      </c>
      <c r="D7" s="62">
        <f t="shared" ref="D7:E7" si="0">SUM(D8:D9)+D10+D13+D14+D27</f>
        <v>233180692</v>
      </c>
      <c r="E7" s="62">
        <f t="shared" si="0"/>
        <v>394881645</v>
      </c>
      <c r="F7" s="62">
        <f>SUM(F8:F9)+F10+F13+F14+F27</f>
        <v>110395608.17</v>
      </c>
      <c r="G7" s="62">
        <f t="shared" ref="G7:H7" si="1">SUM(G8:G9)+G10+G13+G14+G27</f>
        <v>139617970.84999999</v>
      </c>
      <c r="H7" s="62">
        <f t="shared" si="1"/>
        <v>250013579.01999998</v>
      </c>
      <c r="I7" s="27"/>
      <c r="J7" s="27"/>
      <c r="K7" s="27"/>
      <c r="L7" s="27"/>
    </row>
    <row r="8" spans="1:48" x14ac:dyDescent="0.3">
      <c r="A8" s="65">
        <v>1.1000000000000001</v>
      </c>
      <c r="B8" s="74" t="s">
        <v>8</v>
      </c>
      <c r="C8" s="63">
        <v>0</v>
      </c>
      <c r="D8" s="63">
        <v>0</v>
      </c>
      <c r="E8" s="62">
        <f t="shared" ref="E8:E68" si="2">C8+D8</f>
        <v>0</v>
      </c>
      <c r="F8" s="63"/>
      <c r="G8" s="63"/>
      <c r="H8" s="62">
        <f t="shared" ref="H8:H68" si="3">F8+G8</f>
        <v>0</v>
      </c>
      <c r="I8" s="27"/>
      <c r="J8" s="27"/>
      <c r="K8" s="27"/>
      <c r="L8" s="27"/>
    </row>
    <row r="9" spans="1:48" x14ac:dyDescent="0.3">
      <c r="A9" s="65">
        <v>1.2</v>
      </c>
      <c r="B9" s="74" t="s">
        <v>9</v>
      </c>
      <c r="C9" s="63">
        <v>0</v>
      </c>
      <c r="D9" s="63">
        <v>0</v>
      </c>
      <c r="E9" s="62">
        <f t="shared" si="2"/>
        <v>0</v>
      </c>
      <c r="F9" s="63"/>
      <c r="G9" s="63"/>
      <c r="H9" s="62">
        <f t="shared" si="3"/>
        <v>0</v>
      </c>
      <c r="I9" s="27"/>
      <c r="J9" s="27"/>
      <c r="K9" s="27"/>
      <c r="L9" s="27"/>
    </row>
    <row r="10" spans="1:48" x14ac:dyDescent="0.3">
      <c r="A10" s="65">
        <v>1.3</v>
      </c>
      <c r="B10" s="74" t="s">
        <v>219</v>
      </c>
      <c r="C10" s="62">
        <f>SUM(C11:C12)</f>
        <v>152572798</v>
      </c>
      <c r="D10" s="62">
        <f>SUM(D11:D12)</f>
        <v>168795554</v>
      </c>
      <c r="E10" s="62">
        <f t="shared" si="2"/>
        <v>321368352</v>
      </c>
      <c r="F10" s="62">
        <v>105299718.17</v>
      </c>
      <c r="G10" s="62">
        <v>101812485.78</v>
      </c>
      <c r="H10" s="62">
        <f t="shared" si="3"/>
        <v>207112203.94999999</v>
      </c>
      <c r="I10" s="27"/>
      <c r="J10" s="27"/>
      <c r="K10" s="27"/>
      <c r="L10" s="27"/>
    </row>
    <row r="11" spans="1:48" x14ac:dyDescent="0.3">
      <c r="A11" s="68" t="s">
        <v>181</v>
      </c>
      <c r="B11" s="69" t="s">
        <v>182</v>
      </c>
      <c r="C11" s="63">
        <v>152572798</v>
      </c>
      <c r="D11" s="63">
        <v>168795554</v>
      </c>
      <c r="E11" s="62">
        <f t="shared" si="2"/>
        <v>321368352</v>
      </c>
      <c r="F11" s="63"/>
      <c r="G11" s="63"/>
      <c r="H11" s="62">
        <f t="shared" si="3"/>
        <v>0</v>
      </c>
      <c r="I11" s="27"/>
      <c r="J11" s="27"/>
      <c r="K11" s="27"/>
      <c r="L11" s="27"/>
    </row>
    <row r="12" spans="1:48" x14ac:dyDescent="0.3">
      <c r="A12" s="68" t="s">
        <v>183</v>
      </c>
      <c r="B12" s="70" t="s">
        <v>184</v>
      </c>
      <c r="C12" s="63">
        <v>0</v>
      </c>
      <c r="D12" s="63">
        <v>0</v>
      </c>
      <c r="E12" s="62">
        <f t="shared" si="2"/>
        <v>0</v>
      </c>
      <c r="F12" s="63"/>
      <c r="G12" s="63"/>
      <c r="H12" s="62">
        <f t="shared" si="3"/>
        <v>0</v>
      </c>
      <c r="I12" s="27"/>
      <c r="J12" s="27"/>
      <c r="K12" s="27"/>
      <c r="L12" s="27"/>
    </row>
    <row r="13" spans="1:48" x14ac:dyDescent="0.3">
      <c r="A13" s="65">
        <v>1.4</v>
      </c>
      <c r="B13" s="75" t="s">
        <v>20</v>
      </c>
      <c r="C13" s="63">
        <v>0</v>
      </c>
      <c r="D13" s="63">
        <v>0</v>
      </c>
      <c r="E13" s="62">
        <f t="shared" si="2"/>
        <v>0</v>
      </c>
      <c r="F13" s="63"/>
      <c r="G13" s="63"/>
      <c r="H13" s="62">
        <f t="shared" si="3"/>
        <v>0</v>
      </c>
      <c r="I13" s="27"/>
      <c r="J13" s="27"/>
      <c r="K13" s="27"/>
      <c r="L13" s="27"/>
    </row>
    <row r="14" spans="1:48" x14ac:dyDescent="0.3">
      <c r="A14" s="65">
        <v>1.5</v>
      </c>
      <c r="B14" s="75" t="s">
        <v>220</v>
      </c>
      <c r="C14" s="62">
        <f>SUM(C15:C17)+SUM(C23:C26)</f>
        <v>9128155</v>
      </c>
      <c r="D14" s="62">
        <f>SUM(D15:D17)+SUM(D23:D26)</f>
        <v>64385138</v>
      </c>
      <c r="E14" s="62">
        <f t="shared" si="2"/>
        <v>73513293</v>
      </c>
      <c r="F14" s="62">
        <v>5095890</v>
      </c>
      <c r="G14" s="62">
        <v>37805485.07</v>
      </c>
      <c r="H14" s="62">
        <f t="shared" si="3"/>
        <v>42901375.07</v>
      </c>
      <c r="I14" s="27"/>
      <c r="J14" s="27"/>
      <c r="K14" s="27"/>
      <c r="L14" s="27"/>
    </row>
    <row r="15" spans="1:48" x14ac:dyDescent="0.3">
      <c r="A15" s="65" t="s">
        <v>185</v>
      </c>
      <c r="B15" s="71" t="s">
        <v>186</v>
      </c>
      <c r="C15" s="63">
        <v>13119</v>
      </c>
      <c r="D15" s="63">
        <v>107907</v>
      </c>
      <c r="E15" s="62">
        <f t="shared" si="2"/>
        <v>121026</v>
      </c>
      <c r="F15" s="63"/>
      <c r="G15" s="63"/>
      <c r="H15" s="62">
        <f t="shared" si="3"/>
        <v>0</v>
      </c>
      <c r="I15" s="27"/>
      <c r="J15" s="27"/>
      <c r="K15" s="27"/>
      <c r="L15" s="27"/>
    </row>
    <row r="16" spans="1:48" x14ac:dyDescent="0.3">
      <c r="A16" s="65" t="s">
        <v>187</v>
      </c>
      <c r="B16" s="71" t="s">
        <v>188</v>
      </c>
      <c r="C16" s="63">
        <v>0</v>
      </c>
      <c r="D16" s="63">
        <v>0</v>
      </c>
      <c r="E16" s="62">
        <f t="shared" si="2"/>
        <v>0</v>
      </c>
      <c r="F16" s="63"/>
      <c r="G16" s="63"/>
      <c r="H16" s="62">
        <f t="shared" si="3"/>
        <v>0</v>
      </c>
      <c r="I16" s="27"/>
      <c r="J16" s="27"/>
      <c r="K16" s="27"/>
      <c r="L16" s="27"/>
    </row>
    <row r="17" spans="1:12" x14ac:dyDescent="0.3">
      <c r="A17" s="65" t="s">
        <v>189</v>
      </c>
      <c r="B17" s="71" t="s">
        <v>190</v>
      </c>
      <c r="C17" s="62">
        <f>SUM(C18:C22)</f>
        <v>9073044</v>
      </c>
      <c r="D17" s="62">
        <f>SUM(D18:D22)</f>
        <v>63924085</v>
      </c>
      <c r="E17" s="62">
        <f t="shared" si="2"/>
        <v>72997129</v>
      </c>
      <c r="F17" s="62">
        <f>SUM(F18:F22)</f>
        <v>0</v>
      </c>
      <c r="G17" s="62">
        <f>SUM(G18:G22)</f>
        <v>0</v>
      </c>
      <c r="H17" s="62">
        <f t="shared" si="3"/>
        <v>0</v>
      </c>
      <c r="I17" s="27"/>
      <c r="J17" s="27"/>
      <c r="K17" s="27"/>
      <c r="L17" s="27"/>
    </row>
    <row r="18" spans="1:12" x14ac:dyDescent="0.3">
      <c r="A18" s="65" t="s">
        <v>191</v>
      </c>
      <c r="B18" s="70" t="s">
        <v>192</v>
      </c>
      <c r="C18" s="63">
        <v>6571094</v>
      </c>
      <c r="D18" s="63">
        <v>47643909</v>
      </c>
      <c r="E18" s="62">
        <f t="shared" si="2"/>
        <v>54215003</v>
      </c>
      <c r="F18" s="63"/>
      <c r="G18" s="63"/>
      <c r="H18" s="62">
        <f t="shared" si="3"/>
        <v>0</v>
      </c>
      <c r="I18" s="27"/>
      <c r="J18" s="27"/>
      <c r="K18" s="27"/>
      <c r="L18" s="27"/>
    </row>
    <row r="19" spans="1:12" x14ac:dyDescent="0.3">
      <c r="A19" s="65" t="s">
        <v>193</v>
      </c>
      <c r="B19" s="70" t="s">
        <v>194</v>
      </c>
      <c r="C19" s="63">
        <v>802814</v>
      </c>
      <c r="D19" s="63">
        <v>7157205</v>
      </c>
      <c r="E19" s="62">
        <f t="shared" si="2"/>
        <v>7960019</v>
      </c>
      <c r="F19" s="63"/>
      <c r="G19" s="63"/>
      <c r="H19" s="62">
        <f t="shared" si="3"/>
        <v>0</v>
      </c>
      <c r="I19" s="27"/>
      <c r="J19" s="27"/>
      <c r="K19" s="27"/>
      <c r="L19" s="27"/>
    </row>
    <row r="20" spans="1:12" x14ac:dyDescent="0.3">
      <c r="A20" s="65" t="s">
        <v>195</v>
      </c>
      <c r="B20" s="72" t="s">
        <v>196</v>
      </c>
      <c r="C20" s="63">
        <v>0</v>
      </c>
      <c r="D20" s="63">
        <v>0</v>
      </c>
      <c r="E20" s="62">
        <f t="shared" si="2"/>
        <v>0</v>
      </c>
      <c r="F20" s="63"/>
      <c r="G20" s="63"/>
      <c r="H20" s="62">
        <f t="shared" si="3"/>
        <v>0</v>
      </c>
      <c r="I20" s="27"/>
      <c r="J20" s="27"/>
      <c r="K20" s="27"/>
      <c r="L20" s="27"/>
    </row>
    <row r="21" spans="1:12" x14ac:dyDescent="0.3">
      <c r="A21" s="65" t="s">
        <v>197</v>
      </c>
      <c r="B21" s="70" t="s">
        <v>198</v>
      </c>
      <c r="C21" s="63">
        <v>1458886</v>
      </c>
      <c r="D21" s="63">
        <v>6842587</v>
      </c>
      <c r="E21" s="62">
        <f t="shared" si="2"/>
        <v>8301473</v>
      </c>
      <c r="F21" s="63"/>
      <c r="G21" s="63"/>
      <c r="H21" s="62">
        <f t="shared" si="3"/>
        <v>0</v>
      </c>
      <c r="I21" s="27"/>
      <c r="J21" s="27"/>
      <c r="K21" s="27"/>
      <c r="L21" s="27"/>
    </row>
    <row r="22" spans="1:12" x14ac:dyDescent="0.3">
      <c r="A22" s="65" t="s">
        <v>199</v>
      </c>
      <c r="B22" s="70" t="s">
        <v>200</v>
      </c>
      <c r="C22" s="63">
        <v>240250</v>
      </c>
      <c r="D22" s="63">
        <v>2280384</v>
      </c>
      <c r="E22" s="62">
        <f t="shared" si="2"/>
        <v>2520634</v>
      </c>
      <c r="F22" s="63"/>
      <c r="G22" s="63"/>
      <c r="H22" s="62">
        <f t="shared" si="3"/>
        <v>0</v>
      </c>
      <c r="I22" s="27"/>
      <c r="J22" s="27"/>
      <c r="K22" s="27"/>
      <c r="L22" s="27"/>
    </row>
    <row r="23" spans="1:12" x14ac:dyDescent="0.3">
      <c r="A23" s="65" t="s">
        <v>201</v>
      </c>
      <c r="B23" s="71" t="s">
        <v>202</v>
      </c>
      <c r="C23" s="63">
        <v>41992</v>
      </c>
      <c r="D23" s="63">
        <v>353146</v>
      </c>
      <c r="E23" s="62">
        <f t="shared" si="2"/>
        <v>395138</v>
      </c>
      <c r="F23" s="63"/>
      <c r="G23" s="63"/>
      <c r="H23" s="62">
        <f t="shared" si="3"/>
        <v>0</v>
      </c>
      <c r="I23" s="27"/>
      <c r="J23" s="27"/>
      <c r="K23" s="27"/>
      <c r="L23" s="27"/>
    </row>
    <row r="24" spans="1:12" x14ac:dyDescent="0.3">
      <c r="A24" s="65" t="s">
        <v>203</v>
      </c>
      <c r="B24" s="71" t="s">
        <v>204</v>
      </c>
      <c r="C24" s="63"/>
      <c r="D24" s="63"/>
      <c r="E24" s="62">
        <f t="shared" si="2"/>
        <v>0</v>
      </c>
      <c r="F24" s="63"/>
      <c r="G24" s="63"/>
      <c r="H24" s="62">
        <f t="shared" si="3"/>
        <v>0</v>
      </c>
      <c r="I24" s="27"/>
      <c r="J24" s="27"/>
      <c r="K24" s="27"/>
      <c r="L24" s="27"/>
    </row>
    <row r="25" spans="1:12" x14ac:dyDescent="0.3">
      <c r="A25" s="65" t="s">
        <v>205</v>
      </c>
      <c r="B25" s="71" t="s">
        <v>206</v>
      </c>
      <c r="C25" s="63"/>
      <c r="D25" s="63"/>
      <c r="E25" s="62">
        <f t="shared" si="2"/>
        <v>0</v>
      </c>
      <c r="F25" s="63"/>
      <c r="G25" s="63"/>
      <c r="H25" s="62">
        <f t="shared" si="3"/>
        <v>0</v>
      </c>
      <c r="I25" s="27"/>
      <c r="J25" s="27"/>
      <c r="K25" s="27"/>
      <c r="L25" s="27"/>
    </row>
    <row r="26" spans="1:12" x14ac:dyDescent="0.3">
      <c r="A26" s="65" t="s">
        <v>207</v>
      </c>
      <c r="B26" s="71" t="s">
        <v>208</v>
      </c>
      <c r="C26" s="63"/>
      <c r="D26" s="63"/>
      <c r="E26" s="62">
        <f t="shared" si="2"/>
        <v>0</v>
      </c>
      <c r="F26" s="63"/>
      <c r="G26" s="63"/>
      <c r="H26" s="62">
        <f t="shared" si="3"/>
        <v>0</v>
      </c>
      <c r="I26" s="27"/>
      <c r="J26" s="27"/>
      <c r="K26" s="27"/>
      <c r="L26" s="27"/>
    </row>
    <row r="27" spans="1:12" x14ac:dyDescent="0.3">
      <c r="A27" s="65">
        <v>1.6</v>
      </c>
      <c r="B27" s="74" t="s">
        <v>21</v>
      </c>
      <c r="C27" s="63">
        <v>0</v>
      </c>
      <c r="D27" s="63">
        <v>0</v>
      </c>
      <c r="E27" s="62">
        <f t="shared" si="2"/>
        <v>0</v>
      </c>
      <c r="F27" s="63"/>
      <c r="G27" s="63"/>
      <c r="H27" s="62">
        <f t="shared" si="3"/>
        <v>0</v>
      </c>
      <c r="I27" s="27"/>
      <c r="J27" s="27"/>
      <c r="K27" s="27"/>
      <c r="L27" s="27"/>
    </row>
    <row r="28" spans="1:12" x14ac:dyDescent="0.3">
      <c r="A28" s="65">
        <v>2</v>
      </c>
      <c r="B28" s="67" t="s">
        <v>102</v>
      </c>
      <c r="C28" s="62">
        <f>SUM(C29:C35)</f>
        <v>49</v>
      </c>
      <c r="D28" s="62">
        <f>SUM(D29:D35)</f>
        <v>51230.1</v>
      </c>
      <c r="E28" s="62">
        <f t="shared" si="2"/>
        <v>51279.1</v>
      </c>
      <c r="F28" s="62">
        <f>SUM(F29:F35)</f>
        <v>0</v>
      </c>
      <c r="G28" s="62">
        <f>SUM(G29:G35)</f>
        <v>0</v>
      </c>
      <c r="H28" s="62">
        <f t="shared" si="3"/>
        <v>0</v>
      </c>
      <c r="I28" s="27"/>
      <c r="J28" s="27"/>
      <c r="K28" s="27"/>
      <c r="L28" s="27"/>
    </row>
    <row r="29" spans="1:12" x14ac:dyDescent="0.3">
      <c r="A29" s="65">
        <v>2.1</v>
      </c>
      <c r="B29" s="73" t="s">
        <v>105</v>
      </c>
      <c r="C29" s="63">
        <v>49</v>
      </c>
      <c r="D29" s="63">
        <v>51230.1</v>
      </c>
      <c r="E29" s="62">
        <f t="shared" si="2"/>
        <v>51279.1</v>
      </c>
      <c r="F29" s="63"/>
      <c r="G29" s="63"/>
      <c r="H29" s="62">
        <f t="shared" si="3"/>
        <v>0</v>
      </c>
      <c r="I29" s="27"/>
      <c r="J29" s="27"/>
      <c r="K29" s="27"/>
      <c r="L29" s="27"/>
    </row>
    <row r="30" spans="1:12" x14ac:dyDescent="0.3">
      <c r="A30" s="65">
        <v>2.2000000000000002</v>
      </c>
      <c r="B30" s="73" t="s">
        <v>22</v>
      </c>
      <c r="C30" s="63">
        <v>0</v>
      </c>
      <c r="D30" s="63">
        <v>0</v>
      </c>
      <c r="E30" s="62">
        <f t="shared" si="2"/>
        <v>0</v>
      </c>
      <c r="F30" s="63"/>
      <c r="G30" s="63"/>
      <c r="H30" s="62">
        <f t="shared" si="3"/>
        <v>0</v>
      </c>
      <c r="I30" s="27"/>
      <c r="J30" s="27"/>
      <c r="K30" s="27"/>
      <c r="L30" s="27"/>
    </row>
    <row r="31" spans="1:12" x14ac:dyDescent="0.3">
      <c r="A31" s="65">
        <v>2.2999999999999998</v>
      </c>
      <c r="B31" s="73" t="s">
        <v>0</v>
      </c>
      <c r="C31" s="63">
        <v>0</v>
      </c>
      <c r="D31" s="63">
        <v>0</v>
      </c>
      <c r="E31" s="62">
        <f t="shared" si="2"/>
        <v>0</v>
      </c>
      <c r="F31" s="63"/>
      <c r="G31" s="63"/>
      <c r="H31" s="62">
        <f t="shared" si="3"/>
        <v>0</v>
      </c>
      <c r="I31" s="27"/>
      <c r="J31" s="27"/>
      <c r="K31" s="27"/>
      <c r="L31" s="27"/>
    </row>
    <row r="32" spans="1:12" s="34" customFormat="1" x14ac:dyDescent="0.2">
      <c r="A32" s="65">
        <v>2.4</v>
      </c>
      <c r="B32" s="73" t="s">
        <v>3</v>
      </c>
      <c r="C32" s="63">
        <v>0</v>
      </c>
      <c r="D32" s="63">
        <v>0</v>
      </c>
      <c r="E32" s="62">
        <f t="shared" si="2"/>
        <v>0</v>
      </c>
      <c r="F32" s="63"/>
      <c r="G32" s="63"/>
      <c r="H32" s="62">
        <f t="shared" si="3"/>
        <v>0</v>
      </c>
      <c r="I32" s="33"/>
      <c r="J32" s="33"/>
      <c r="K32" s="33"/>
      <c r="L32" s="33"/>
    </row>
    <row r="33" spans="1:12" s="34" customFormat="1" x14ac:dyDescent="0.2">
      <c r="A33" s="65">
        <v>2.5</v>
      </c>
      <c r="B33" s="73" t="s">
        <v>10</v>
      </c>
      <c r="C33" s="63">
        <v>0</v>
      </c>
      <c r="D33" s="63">
        <v>0</v>
      </c>
      <c r="E33" s="62">
        <f t="shared" si="2"/>
        <v>0</v>
      </c>
      <c r="F33" s="63"/>
      <c r="G33" s="63"/>
      <c r="H33" s="62">
        <f t="shared" si="3"/>
        <v>0</v>
      </c>
      <c r="I33" s="33"/>
      <c r="J33" s="33"/>
      <c r="K33" s="33"/>
      <c r="L33" s="33"/>
    </row>
    <row r="34" spans="1:12" x14ac:dyDescent="0.3">
      <c r="A34" s="65">
        <v>2.6</v>
      </c>
      <c r="B34" s="73" t="s">
        <v>11</v>
      </c>
      <c r="C34" s="63">
        <v>0</v>
      </c>
      <c r="D34" s="63">
        <v>0</v>
      </c>
      <c r="E34" s="62">
        <f t="shared" si="2"/>
        <v>0</v>
      </c>
      <c r="F34" s="63"/>
      <c r="G34" s="63"/>
      <c r="H34" s="62">
        <f t="shared" si="3"/>
        <v>0</v>
      </c>
      <c r="I34" s="27"/>
      <c r="J34" s="27"/>
      <c r="K34" s="27"/>
      <c r="L34" s="27"/>
    </row>
    <row r="35" spans="1:12" x14ac:dyDescent="0.3">
      <c r="A35" s="65">
        <v>2.7</v>
      </c>
      <c r="B35" s="73" t="s">
        <v>5</v>
      </c>
      <c r="C35" s="63">
        <v>0</v>
      </c>
      <c r="D35" s="63">
        <v>0</v>
      </c>
      <c r="E35" s="62">
        <f t="shared" si="2"/>
        <v>0</v>
      </c>
      <c r="F35" s="63"/>
      <c r="G35" s="63"/>
      <c r="H35" s="62">
        <f t="shared" si="3"/>
        <v>0</v>
      </c>
      <c r="I35" s="27"/>
      <c r="J35" s="27"/>
      <c r="K35" s="27"/>
      <c r="L35" s="27"/>
    </row>
    <row r="36" spans="1:12" x14ac:dyDescent="0.3">
      <c r="A36" s="65">
        <v>3</v>
      </c>
      <c r="B36" s="67" t="s">
        <v>160</v>
      </c>
      <c r="C36" s="62">
        <f>SUM(C37:C39)</f>
        <v>0</v>
      </c>
      <c r="D36" s="62">
        <f>SUM(D37:D39)</f>
        <v>0</v>
      </c>
      <c r="E36" s="62">
        <f t="shared" si="2"/>
        <v>0</v>
      </c>
      <c r="F36" s="62">
        <f>SUM(F37:F39)</f>
        <v>10336836.540000001</v>
      </c>
      <c r="G36" s="62">
        <f>SUM(G37:G39)</f>
        <v>0</v>
      </c>
      <c r="H36" s="62">
        <f t="shared" si="3"/>
        <v>10336836.540000001</v>
      </c>
      <c r="I36" s="27"/>
      <c r="J36" s="27"/>
      <c r="K36" s="27"/>
      <c r="L36" s="27"/>
    </row>
    <row r="37" spans="1:12" x14ac:dyDescent="0.3">
      <c r="A37" s="65">
        <v>3.1</v>
      </c>
      <c r="B37" s="73" t="s">
        <v>100</v>
      </c>
      <c r="C37" s="63">
        <v>0</v>
      </c>
      <c r="D37" s="63">
        <v>0</v>
      </c>
      <c r="E37" s="62">
        <f t="shared" si="2"/>
        <v>0</v>
      </c>
      <c r="F37" s="63"/>
      <c r="G37" s="63"/>
      <c r="H37" s="62">
        <f t="shared" si="3"/>
        <v>0</v>
      </c>
      <c r="I37" s="27"/>
      <c r="J37" s="27"/>
      <c r="K37" s="27"/>
      <c r="L37" s="27"/>
    </row>
    <row r="38" spans="1:12" x14ac:dyDescent="0.3">
      <c r="A38" s="65">
        <v>3.2</v>
      </c>
      <c r="B38" s="73" t="s">
        <v>101</v>
      </c>
      <c r="C38" s="63">
        <v>0</v>
      </c>
      <c r="D38" s="63">
        <v>0</v>
      </c>
      <c r="E38" s="62">
        <f t="shared" si="2"/>
        <v>0</v>
      </c>
      <c r="F38" s="63">
        <v>10336836.540000001</v>
      </c>
      <c r="G38" s="63">
        <v>0</v>
      </c>
      <c r="H38" s="62">
        <f t="shared" si="3"/>
        <v>10336836.540000001</v>
      </c>
      <c r="I38" s="27"/>
      <c r="J38" s="27"/>
      <c r="K38" s="27"/>
      <c r="L38" s="27"/>
    </row>
    <row r="39" spans="1:12" x14ac:dyDescent="0.3">
      <c r="A39" s="65">
        <v>3.3</v>
      </c>
      <c r="B39" s="73" t="s">
        <v>23</v>
      </c>
      <c r="C39" s="63">
        <v>0</v>
      </c>
      <c r="D39" s="63">
        <v>0</v>
      </c>
      <c r="E39" s="62">
        <f t="shared" si="2"/>
        <v>0</v>
      </c>
      <c r="F39" s="63"/>
      <c r="G39" s="63"/>
      <c r="H39" s="62">
        <f t="shared" si="3"/>
        <v>0</v>
      </c>
      <c r="I39" s="27"/>
      <c r="J39" s="27"/>
      <c r="K39" s="27"/>
      <c r="L39" s="27"/>
    </row>
    <row r="40" spans="1:12" x14ac:dyDescent="0.3">
      <c r="A40" s="65">
        <v>4</v>
      </c>
      <c r="B40" s="67" t="s">
        <v>209</v>
      </c>
      <c r="C40" s="62">
        <f>SUM(C41:C43)</f>
        <v>65</v>
      </c>
      <c r="D40" s="62">
        <f>SUM(D41:D43)</f>
        <v>0</v>
      </c>
      <c r="E40" s="62">
        <f t="shared" si="2"/>
        <v>65</v>
      </c>
      <c r="F40" s="62">
        <f>SUM(F41:F43)</f>
        <v>0</v>
      </c>
      <c r="G40" s="62">
        <f>SUM(G41:G43)</f>
        <v>0</v>
      </c>
      <c r="H40" s="62">
        <f t="shared" si="3"/>
        <v>0</v>
      </c>
      <c r="I40" s="27"/>
      <c r="J40" s="27"/>
      <c r="K40" s="27"/>
      <c r="L40" s="27"/>
    </row>
    <row r="41" spans="1:12" x14ac:dyDescent="0.3">
      <c r="A41" s="65">
        <v>4.0999999999999996</v>
      </c>
      <c r="B41" s="73" t="s">
        <v>16</v>
      </c>
      <c r="C41" s="63">
        <v>0</v>
      </c>
      <c r="D41" s="63">
        <v>0</v>
      </c>
      <c r="E41" s="62">
        <f t="shared" si="2"/>
        <v>0</v>
      </c>
      <c r="F41" s="63"/>
      <c r="G41" s="63"/>
      <c r="H41" s="62">
        <f t="shared" si="3"/>
        <v>0</v>
      </c>
      <c r="I41" s="27"/>
      <c r="J41" s="27"/>
      <c r="K41" s="27"/>
      <c r="L41" s="27"/>
    </row>
    <row r="42" spans="1:12" x14ac:dyDescent="0.3">
      <c r="A42" s="65">
        <v>4.2</v>
      </c>
      <c r="B42" s="73" t="s">
        <v>1</v>
      </c>
      <c r="C42" s="63">
        <v>0</v>
      </c>
      <c r="D42" s="63">
        <v>0</v>
      </c>
      <c r="E42" s="62">
        <f t="shared" si="2"/>
        <v>0</v>
      </c>
      <c r="F42" s="63"/>
      <c r="G42" s="63"/>
      <c r="H42" s="62">
        <f t="shared" si="3"/>
        <v>0</v>
      </c>
      <c r="I42" s="27"/>
      <c r="J42" s="27"/>
      <c r="K42" s="27"/>
      <c r="L42" s="27"/>
    </row>
    <row r="43" spans="1:12" x14ac:dyDescent="0.3">
      <c r="A43" s="65">
        <v>4.3</v>
      </c>
      <c r="B43" s="73" t="s">
        <v>24</v>
      </c>
      <c r="C43" s="63">
        <v>65</v>
      </c>
      <c r="D43" s="63">
        <v>0</v>
      </c>
      <c r="E43" s="62">
        <f t="shared" si="2"/>
        <v>65</v>
      </c>
      <c r="F43" s="63"/>
      <c r="G43" s="63"/>
      <c r="H43" s="62">
        <f t="shared" si="3"/>
        <v>0</v>
      </c>
      <c r="I43" s="27"/>
      <c r="J43" s="27"/>
      <c r="K43" s="27"/>
      <c r="L43" s="27"/>
    </row>
    <row r="44" spans="1:12" x14ac:dyDescent="0.3">
      <c r="A44" s="65">
        <v>5</v>
      </c>
      <c r="B44" s="67" t="s">
        <v>12</v>
      </c>
      <c r="C44" s="62">
        <f>SUM(C45:C48)</f>
        <v>0</v>
      </c>
      <c r="D44" s="62">
        <f>SUM(D45:D48)</f>
        <v>0</v>
      </c>
      <c r="E44" s="62">
        <f t="shared" si="2"/>
        <v>0</v>
      </c>
      <c r="F44" s="62">
        <f>SUM(F45:F48)</f>
        <v>0</v>
      </c>
      <c r="G44" s="62">
        <f>SUM(G45:G48)</f>
        <v>0</v>
      </c>
      <c r="H44" s="62">
        <f t="shared" si="3"/>
        <v>0</v>
      </c>
      <c r="I44" s="27"/>
      <c r="J44" s="27"/>
      <c r="K44" s="27"/>
      <c r="L44" s="27"/>
    </row>
    <row r="45" spans="1:12" x14ac:dyDescent="0.3">
      <c r="A45" s="65">
        <v>5.0999999999999996</v>
      </c>
      <c r="B45" s="73" t="s">
        <v>210</v>
      </c>
      <c r="C45" s="63">
        <v>0</v>
      </c>
      <c r="D45" s="63">
        <v>0</v>
      </c>
      <c r="E45" s="62">
        <f t="shared" si="2"/>
        <v>0</v>
      </c>
      <c r="F45" s="63"/>
      <c r="G45" s="63"/>
      <c r="H45" s="62">
        <f t="shared" si="3"/>
        <v>0</v>
      </c>
      <c r="I45" s="27"/>
      <c r="J45" s="27"/>
      <c r="K45" s="27"/>
      <c r="L45" s="27"/>
    </row>
    <row r="46" spans="1:12" x14ac:dyDescent="0.3">
      <c r="A46" s="65">
        <v>5.2</v>
      </c>
      <c r="B46" s="73" t="s">
        <v>103</v>
      </c>
      <c r="C46" s="63">
        <v>0</v>
      </c>
      <c r="D46" s="63">
        <v>0</v>
      </c>
      <c r="E46" s="62">
        <f t="shared" si="2"/>
        <v>0</v>
      </c>
      <c r="F46" s="63"/>
      <c r="G46" s="63"/>
      <c r="H46" s="62">
        <f t="shared" si="3"/>
        <v>0</v>
      </c>
      <c r="I46" s="27"/>
      <c r="J46" s="27"/>
      <c r="K46" s="27"/>
      <c r="L46" s="27"/>
    </row>
    <row r="47" spans="1:12" x14ac:dyDescent="0.3">
      <c r="A47" s="65">
        <v>5.3</v>
      </c>
      <c r="B47" s="73" t="s">
        <v>211</v>
      </c>
      <c r="C47" s="63">
        <v>0</v>
      </c>
      <c r="D47" s="63">
        <v>0</v>
      </c>
      <c r="E47" s="62">
        <f t="shared" si="2"/>
        <v>0</v>
      </c>
      <c r="F47" s="63"/>
      <c r="G47" s="63"/>
      <c r="H47" s="62">
        <f t="shared" si="3"/>
        <v>0</v>
      </c>
      <c r="I47" s="27"/>
      <c r="J47" s="27"/>
      <c r="K47" s="27"/>
      <c r="L47" s="27"/>
    </row>
    <row r="48" spans="1:12" x14ac:dyDescent="0.3">
      <c r="A48" s="65">
        <v>5.4</v>
      </c>
      <c r="B48" s="73" t="s">
        <v>13</v>
      </c>
      <c r="C48" s="63">
        <v>0</v>
      </c>
      <c r="D48" s="63">
        <v>0</v>
      </c>
      <c r="E48" s="62">
        <f t="shared" si="2"/>
        <v>0</v>
      </c>
      <c r="F48" s="63"/>
      <c r="G48" s="63"/>
      <c r="H48" s="62">
        <f t="shared" si="3"/>
        <v>0</v>
      </c>
      <c r="I48" s="27"/>
      <c r="J48" s="27"/>
      <c r="K48" s="27"/>
      <c r="L48" s="27"/>
    </row>
    <row r="49" spans="1:12" x14ac:dyDescent="0.3">
      <c r="A49" s="65">
        <v>6</v>
      </c>
      <c r="B49" s="67" t="s">
        <v>25</v>
      </c>
      <c r="C49" s="62">
        <f>SUM(C50:C53)</f>
        <v>0</v>
      </c>
      <c r="D49" s="62">
        <f>SUM(D50:D53)</f>
        <v>0</v>
      </c>
      <c r="E49" s="62">
        <f t="shared" si="2"/>
        <v>0</v>
      </c>
      <c r="F49" s="62">
        <f>SUM(F50:F53)</f>
        <v>0</v>
      </c>
      <c r="G49" s="62">
        <f>SUM(G50:G53)</f>
        <v>0</v>
      </c>
      <c r="H49" s="62">
        <f t="shared" si="3"/>
        <v>0</v>
      </c>
      <c r="I49" s="27"/>
      <c r="J49" s="27"/>
      <c r="K49" s="27"/>
      <c r="L49" s="27"/>
    </row>
    <row r="50" spans="1:12" x14ac:dyDescent="0.3">
      <c r="A50" s="65">
        <v>6.1</v>
      </c>
      <c r="B50" s="73" t="s">
        <v>26</v>
      </c>
      <c r="C50" s="63">
        <v>0</v>
      </c>
      <c r="D50" s="63">
        <v>0</v>
      </c>
      <c r="E50" s="62">
        <f t="shared" si="2"/>
        <v>0</v>
      </c>
      <c r="F50" s="63"/>
      <c r="G50" s="63"/>
      <c r="H50" s="62">
        <f t="shared" si="3"/>
        <v>0</v>
      </c>
      <c r="I50" s="27"/>
      <c r="J50" s="27"/>
      <c r="K50" s="27"/>
      <c r="L50" s="27"/>
    </row>
    <row r="51" spans="1:12" x14ac:dyDescent="0.3">
      <c r="A51" s="65">
        <v>6.2</v>
      </c>
      <c r="B51" s="73" t="s">
        <v>104</v>
      </c>
      <c r="C51" s="63">
        <v>0</v>
      </c>
      <c r="D51" s="63">
        <v>0</v>
      </c>
      <c r="E51" s="62">
        <f t="shared" si="2"/>
        <v>0</v>
      </c>
      <c r="F51" s="63"/>
      <c r="G51" s="63"/>
      <c r="H51" s="62">
        <f t="shared" si="3"/>
        <v>0</v>
      </c>
      <c r="I51" s="27"/>
      <c r="J51" s="27"/>
      <c r="K51" s="27"/>
      <c r="L51" s="27"/>
    </row>
    <row r="52" spans="1:12" x14ac:dyDescent="0.3">
      <c r="A52" s="65">
        <v>6.3</v>
      </c>
      <c r="B52" s="73" t="s">
        <v>6</v>
      </c>
      <c r="C52" s="63">
        <v>0</v>
      </c>
      <c r="D52" s="63">
        <v>0</v>
      </c>
      <c r="E52" s="62">
        <f t="shared" si="2"/>
        <v>0</v>
      </c>
      <c r="F52" s="63"/>
      <c r="G52" s="63"/>
      <c r="H52" s="62">
        <f t="shared" si="3"/>
        <v>0</v>
      </c>
      <c r="I52" s="27"/>
      <c r="J52" s="27"/>
      <c r="K52" s="27"/>
      <c r="L52" s="27"/>
    </row>
    <row r="53" spans="1:12" x14ac:dyDescent="0.3">
      <c r="A53" s="65">
        <v>6.4</v>
      </c>
      <c r="B53" s="73" t="s">
        <v>13</v>
      </c>
      <c r="C53" s="63">
        <v>0</v>
      </c>
      <c r="D53" s="63">
        <v>0</v>
      </c>
      <c r="E53" s="62">
        <f t="shared" si="2"/>
        <v>0</v>
      </c>
      <c r="F53" s="63"/>
      <c r="G53" s="63"/>
      <c r="H53" s="62">
        <f t="shared" si="3"/>
        <v>0</v>
      </c>
      <c r="I53" s="27"/>
      <c r="J53" s="27"/>
      <c r="K53" s="27"/>
      <c r="L53" s="27"/>
    </row>
    <row r="54" spans="1:12" x14ac:dyDescent="0.3">
      <c r="A54" s="65">
        <v>7</v>
      </c>
      <c r="B54" s="67" t="s">
        <v>2</v>
      </c>
      <c r="C54" s="64">
        <f>SUM(C55:C57)</f>
        <v>15140720.439999999</v>
      </c>
      <c r="D54" s="64">
        <f>SUM(D55:D57)</f>
        <v>712543.99</v>
      </c>
      <c r="E54" s="62">
        <f t="shared" si="2"/>
        <v>15853264.43</v>
      </c>
      <c r="F54" s="64">
        <f>SUM(F55:F57)</f>
        <v>0</v>
      </c>
      <c r="G54" s="64">
        <f>SUM(G55:G57)</f>
        <v>0</v>
      </c>
      <c r="H54" s="62">
        <f t="shared" si="3"/>
        <v>0</v>
      </c>
      <c r="I54" s="27"/>
      <c r="J54" s="27"/>
      <c r="K54" s="27"/>
      <c r="L54" s="27"/>
    </row>
    <row r="55" spans="1:12" x14ac:dyDescent="0.3">
      <c r="A55" s="65" t="s">
        <v>107</v>
      </c>
      <c r="B55" s="73" t="s">
        <v>27</v>
      </c>
      <c r="C55" s="63">
        <v>15140720.439999999</v>
      </c>
      <c r="D55" s="63">
        <v>712543.99</v>
      </c>
      <c r="E55" s="62">
        <f t="shared" si="2"/>
        <v>15853264.43</v>
      </c>
      <c r="F55" s="63"/>
      <c r="G55" s="63"/>
      <c r="H55" s="62">
        <f t="shared" si="3"/>
        <v>0</v>
      </c>
      <c r="I55" s="27"/>
      <c r="J55" s="27"/>
      <c r="K55" s="27"/>
      <c r="L55" s="27"/>
    </row>
    <row r="56" spans="1:12" x14ac:dyDescent="0.3">
      <c r="A56" s="65" t="s">
        <v>108</v>
      </c>
      <c r="B56" s="73" t="s">
        <v>4</v>
      </c>
      <c r="C56" s="63">
        <v>0</v>
      </c>
      <c r="D56" s="63">
        <v>0</v>
      </c>
      <c r="E56" s="62">
        <f t="shared" si="2"/>
        <v>0</v>
      </c>
      <c r="F56" s="63"/>
      <c r="G56" s="63"/>
      <c r="H56" s="62">
        <f t="shared" si="3"/>
        <v>0</v>
      </c>
      <c r="I56" s="27"/>
    </row>
    <row r="57" spans="1:12" x14ac:dyDescent="0.3">
      <c r="A57" s="65" t="s">
        <v>109</v>
      </c>
      <c r="B57" s="73" t="s">
        <v>17</v>
      </c>
      <c r="C57" s="63">
        <v>0</v>
      </c>
      <c r="D57" s="63">
        <v>0</v>
      </c>
      <c r="E57" s="62">
        <f t="shared" si="2"/>
        <v>0</v>
      </c>
      <c r="F57" s="63"/>
      <c r="G57" s="63"/>
      <c r="H57" s="62">
        <f t="shared" si="3"/>
        <v>0</v>
      </c>
      <c r="I57" s="27"/>
    </row>
    <row r="58" spans="1:12" x14ac:dyDescent="0.3">
      <c r="A58" s="65">
        <v>8</v>
      </c>
      <c r="B58" s="67" t="s">
        <v>18</v>
      </c>
      <c r="C58" s="64">
        <f>SUM(C59:C63)</f>
        <v>11195841.439999999</v>
      </c>
      <c r="D58" s="64">
        <f>SUM(D59:D63)</f>
        <v>6950445.5299999993</v>
      </c>
      <c r="E58" s="62">
        <f t="shared" si="2"/>
        <v>18146286.969999999</v>
      </c>
      <c r="F58" s="64">
        <f>SUM(F59:F63)</f>
        <v>7127714.1500000004</v>
      </c>
      <c r="G58" s="64">
        <f>SUM(G59:G63)</f>
        <v>5158934.33</v>
      </c>
      <c r="H58" s="62">
        <f t="shared" si="3"/>
        <v>12286648.48</v>
      </c>
      <c r="I58" s="27"/>
    </row>
    <row r="59" spans="1:12" x14ac:dyDescent="0.3">
      <c r="A59" s="65" t="s">
        <v>110</v>
      </c>
      <c r="B59" s="73" t="s">
        <v>212</v>
      </c>
      <c r="C59" s="63">
        <v>0</v>
      </c>
      <c r="D59" s="63">
        <v>0</v>
      </c>
      <c r="E59" s="62">
        <f t="shared" si="2"/>
        <v>0</v>
      </c>
      <c r="F59" s="63">
        <v>0</v>
      </c>
      <c r="G59" s="63">
        <v>0</v>
      </c>
      <c r="H59" s="62">
        <f t="shared" si="3"/>
        <v>0</v>
      </c>
      <c r="I59" s="27"/>
    </row>
    <row r="60" spans="1:12" x14ac:dyDescent="0.3">
      <c r="A60" s="65" t="s">
        <v>111</v>
      </c>
      <c r="B60" s="73" t="s">
        <v>213</v>
      </c>
      <c r="C60" s="63">
        <v>2387972.34</v>
      </c>
      <c r="D60" s="63">
        <v>1108684.97</v>
      </c>
      <c r="E60" s="62">
        <f t="shared" si="2"/>
        <v>3496657.3099999996</v>
      </c>
      <c r="F60" s="63">
        <v>1429181.2799999998</v>
      </c>
      <c r="G60" s="63">
        <v>747165.23</v>
      </c>
      <c r="H60" s="62">
        <f t="shared" si="3"/>
        <v>2176346.5099999998</v>
      </c>
    </row>
    <row r="61" spans="1:12" x14ac:dyDescent="0.3">
      <c r="A61" s="65" t="s">
        <v>112</v>
      </c>
      <c r="B61" s="73" t="s">
        <v>19</v>
      </c>
      <c r="C61" s="63">
        <v>0</v>
      </c>
      <c r="D61" s="63">
        <v>0</v>
      </c>
      <c r="E61" s="62">
        <f t="shared" si="2"/>
        <v>0</v>
      </c>
      <c r="F61" s="63">
        <v>0</v>
      </c>
      <c r="G61" s="63">
        <v>0</v>
      </c>
      <c r="H61" s="62">
        <f t="shared" si="3"/>
        <v>0</v>
      </c>
    </row>
    <row r="62" spans="1:12" x14ac:dyDescent="0.3">
      <c r="A62" s="65" t="s">
        <v>113</v>
      </c>
      <c r="B62" s="73" t="s">
        <v>214</v>
      </c>
      <c r="C62" s="63">
        <v>8807869.0999999996</v>
      </c>
      <c r="D62" s="63">
        <v>5841760.5599999996</v>
      </c>
      <c r="E62" s="62">
        <f t="shared" si="2"/>
        <v>14649629.66</v>
      </c>
      <c r="F62" s="63">
        <v>5698532.8700000001</v>
      </c>
      <c r="G62" s="63">
        <v>4411769.0999999996</v>
      </c>
      <c r="H62" s="62">
        <f t="shared" si="3"/>
        <v>10110301.969999999</v>
      </c>
    </row>
    <row r="63" spans="1:12" x14ac:dyDescent="0.3">
      <c r="A63" s="65" t="s">
        <v>114</v>
      </c>
      <c r="B63" s="73" t="s">
        <v>28</v>
      </c>
      <c r="C63" s="63">
        <v>0</v>
      </c>
      <c r="D63" s="63">
        <v>0</v>
      </c>
      <c r="E63" s="62">
        <f t="shared" si="2"/>
        <v>0</v>
      </c>
      <c r="F63" s="63">
        <v>0</v>
      </c>
      <c r="G63" s="63">
        <v>0</v>
      </c>
      <c r="H63" s="62">
        <f t="shared" si="3"/>
        <v>0</v>
      </c>
    </row>
    <row r="64" spans="1:12" x14ac:dyDescent="0.3">
      <c r="A64" s="65">
        <v>9</v>
      </c>
      <c r="B64" s="67" t="s">
        <v>29</v>
      </c>
      <c r="C64" s="64">
        <f>SUM(C65:C68)</f>
        <v>0</v>
      </c>
      <c r="D64" s="64">
        <f>SUM(D65:D68)</f>
        <v>0</v>
      </c>
      <c r="E64" s="62">
        <f t="shared" si="2"/>
        <v>0</v>
      </c>
      <c r="F64" s="64">
        <f>SUM(F65:F68)</f>
        <v>0</v>
      </c>
      <c r="G64" s="64">
        <f>SUM(G65:G68)</f>
        <v>0</v>
      </c>
      <c r="H64" s="62">
        <f t="shared" si="3"/>
        <v>0</v>
      </c>
    </row>
    <row r="65" spans="1:8" x14ac:dyDescent="0.3">
      <c r="A65" s="65" t="s">
        <v>115</v>
      </c>
      <c r="B65" s="73" t="s">
        <v>7</v>
      </c>
      <c r="C65" s="63">
        <v>0</v>
      </c>
      <c r="D65" s="63">
        <v>0</v>
      </c>
      <c r="E65" s="62">
        <f t="shared" si="2"/>
        <v>0</v>
      </c>
      <c r="F65" s="63"/>
      <c r="G65" s="63"/>
      <c r="H65" s="62">
        <f t="shared" si="3"/>
        <v>0</v>
      </c>
    </row>
    <row r="66" spans="1:8" x14ac:dyDescent="0.3">
      <c r="A66" s="65" t="s">
        <v>116</v>
      </c>
      <c r="B66" s="73" t="s">
        <v>14</v>
      </c>
      <c r="C66" s="63">
        <v>0</v>
      </c>
      <c r="D66" s="63">
        <v>0</v>
      </c>
      <c r="E66" s="62">
        <f t="shared" si="2"/>
        <v>0</v>
      </c>
      <c r="F66" s="63"/>
      <c r="G66" s="63"/>
      <c r="H66" s="62">
        <f t="shared" si="3"/>
        <v>0</v>
      </c>
    </row>
    <row r="67" spans="1:8" x14ac:dyDescent="0.3">
      <c r="A67" s="65" t="s">
        <v>117</v>
      </c>
      <c r="B67" s="73" t="s">
        <v>30</v>
      </c>
      <c r="C67" s="63">
        <v>0</v>
      </c>
      <c r="D67" s="63">
        <v>0</v>
      </c>
      <c r="E67" s="62">
        <f t="shared" si="2"/>
        <v>0</v>
      </c>
      <c r="F67" s="63"/>
      <c r="G67" s="63"/>
      <c r="H67" s="62">
        <f t="shared" si="3"/>
        <v>0</v>
      </c>
    </row>
    <row r="68" spans="1:8" x14ac:dyDescent="0.3">
      <c r="A68" s="65" t="s">
        <v>118</v>
      </c>
      <c r="B68" s="73" t="s">
        <v>15</v>
      </c>
      <c r="C68" s="63">
        <v>0</v>
      </c>
      <c r="D68" s="63">
        <v>0</v>
      </c>
      <c r="E68" s="62">
        <f t="shared" si="2"/>
        <v>0</v>
      </c>
      <c r="F68" s="63"/>
      <c r="G68" s="63"/>
      <c r="H68" s="62">
        <f t="shared" si="3"/>
        <v>0</v>
      </c>
    </row>
    <row r="69" spans="1:8" x14ac:dyDescent="0.3">
      <c r="A69" s="65">
        <v>10</v>
      </c>
      <c r="B69" s="67" t="s">
        <v>163</v>
      </c>
      <c r="C69" s="64">
        <f>C7+C28+C36+C40+C44+C49+C54+C58+C64</f>
        <v>188037628.88</v>
      </c>
      <c r="D69" s="64">
        <f>D7+D28+D36+D40+D44+D49+D54+D58+D64</f>
        <v>240894911.62</v>
      </c>
      <c r="E69" s="62">
        <f>C69+D69</f>
        <v>428932540.5</v>
      </c>
      <c r="F69" s="64">
        <f>F7+F28+F36+F40+F44+F49+F54+F58+F64</f>
        <v>127860158.86000001</v>
      </c>
      <c r="G69" s="64">
        <f>G7+G28+G36+G40+G44+G49+G54+G58+G64</f>
        <v>144776905.18000001</v>
      </c>
      <c r="H69" s="62">
        <f>F69+G69</f>
        <v>272637064.04000002</v>
      </c>
    </row>
    <row r="71" spans="1:8" x14ac:dyDescent="0.3">
      <c r="A71" s="23" t="str">
        <f>'RC'!A43</f>
        <v>*</v>
      </c>
      <c r="B71" s="23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2" spans="1:8" x14ac:dyDescent="0.3">
      <c r="A72" s="23" t="s">
        <v>221</v>
      </c>
      <c r="B72" s="23" t="s">
        <v>222</v>
      </c>
    </row>
  </sheetData>
  <mergeCells count="2">
    <mergeCell ref="C5:E5"/>
    <mergeCell ref="F5:H5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zoomScale="80" zoomScaleNormal="80" workbookViewId="0"/>
  </sheetViews>
  <sheetFormatPr defaultRowHeight="15" x14ac:dyDescent="0.3"/>
  <cols>
    <col min="1" max="1" width="11.42578125" style="22" customWidth="1"/>
    <col min="2" max="2" width="103.28515625" style="22" customWidth="1"/>
    <col min="3" max="3" width="17.7109375" style="22" customWidth="1"/>
    <col min="4" max="4" width="22" style="22" customWidth="1"/>
    <col min="5" max="5" width="98.7109375" style="22" customWidth="1"/>
    <col min="6" max="16384" width="9.140625" style="22"/>
  </cols>
  <sheetData>
    <row r="1" spans="1:4" x14ac:dyDescent="0.3">
      <c r="A1" s="102" t="s">
        <v>120</v>
      </c>
      <c r="B1" s="103" t="str">
        <f>'RC'!B1</f>
        <v>ფინკა ბანკი საქართველო</v>
      </c>
      <c r="C1" s="3"/>
      <c r="D1" s="35"/>
    </row>
    <row r="2" spans="1:4" x14ac:dyDescent="0.3">
      <c r="A2" s="102" t="s">
        <v>132</v>
      </c>
      <c r="B2" s="104">
        <f>'RC'!B2</f>
        <v>42643</v>
      </c>
      <c r="C2" s="3"/>
      <c r="D2" s="36"/>
    </row>
    <row r="3" spans="1:4" x14ac:dyDescent="0.3">
      <c r="A3" s="102"/>
      <c r="B3" s="140"/>
      <c r="C3" s="3"/>
      <c r="D3" s="36"/>
    </row>
    <row r="4" spans="1:4" ht="15.75" thickBot="1" x14ac:dyDescent="0.35">
      <c r="B4" s="150" t="s">
        <v>224</v>
      </c>
      <c r="C4" s="3"/>
      <c r="D4" s="37"/>
    </row>
    <row r="5" spans="1:4" ht="30" x14ac:dyDescent="0.3">
      <c r="A5" s="38"/>
      <c r="B5" s="39"/>
      <c r="C5" s="151" t="s">
        <v>135</v>
      </c>
      <c r="D5" s="152" t="s">
        <v>147</v>
      </c>
    </row>
    <row r="6" spans="1:4" x14ac:dyDescent="0.3">
      <c r="A6" s="40"/>
      <c r="B6" s="41" t="s">
        <v>33</v>
      </c>
      <c r="C6" s="42"/>
      <c r="D6" s="43"/>
    </row>
    <row r="7" spans="1:4" x14ac:dyDescent="0.3">
      <c r="A7" s="40">
        <v>1</v>
      </c>
      <c r="B7" s="44" t="s">
        <v>179</v>
      </c>
      <c r="C7" s="45">
        <v>0.1289529403944239</v>
      </c>
      <c r="D7" s="46">
        <v>0.14480546345426432</v>
      </c>
    </row>
    <row r="8" spans="1:4" x14ac:dyDescent="0.3">
      <c r="A8" s="40">
        <v>2</v>
      </c>
      <c r="B8" s="44" t="s">
        <v>180</v>
      </c>
      <c r="C8" s="45">
        <v>0.14202785568222479</v>
      </c>
      <c r="D8" s="46">
        <v>0.16104467126304231</v>
      </c>
    </row>
    <row r="9" spans="1:4" x14ac:dyDescent="0.3">
      <c r="A9" s="40">
        <v>3</v>
      </c>
      <c r="B9" s="76" t="s">
        <v>41</v>
      </c>
      <c r="C9" s="45">
        <v>0.95501913431087371</v>
      </c>
      <c r="D9" s="46">
        <v>1.0432622942345484</v>
      </c>
    </row>
    <row r="10" spans="1:4" x14ac:dyDescent="0.3">
      <c r="A10" s="40">
        <v>4</v>
      </c>
      <c r="B10" s="76" t="s">
        <v>37</v>
      </c>
      <c r="C10" s="45">
        <v>0</v>
      </c>
      <c r="D10" s="46">
        <v>0</v>
      </c>
    </row>
    <row r="11" spans="1:4" x14ac:dyDescent="0.3">
      <c r="A11" s="40"/>
      <c r="B11" s="78" t="s">
        <v>31</v>
      </c>
      <c r="C11" s="45"/>
      <c r="D11" s="46"/>
    </row>
    <row r="12" spans="1:4" x14ac:dyDescent="0.3">
      <c r="A12" s="40">
        <v>5</v>
      </c>
      <c r="B12" s="76" t="s">
        <v>38</v>
      </c>
      <c r="C12" s="45">
        <v>0.21842010995129921</v>
      </c>
      <c r="D12" s="46">
        <v>0.23399905408885877</v>
      </c>
    </row>
    <row r="13" spans="1:4" x14ac:dyDescent="0.3">
      <c r="A13" s="40">
        <v>6</v>
      </c>
      <c r="B13" s="76" t="s">
        <v>50</v>
      </c>
      <c r="C13" s="45">
        <v>7.3779529546123504E-2</v>
      </c>
      <c r="D13" s="46">
        <v>6.0186442230911893E-2</v>
      </c>
    </row>
    <row r="14" spans="1:4" x14ac:dyDescent="0.3">
      <c r="A14" s="40">
        <v>7</v>
      </c>
      <c r="B14" s="76" t="s">
        <v>39</v>
      </c>
      <c r="C14" s="45">
        <v>2.9656682743222199E-2</v>
      </c>
      <c r="D14" s="46">
        <v>4.3065328592110451E-2</v>
      </c>
    </row>
    <row r="15" spans="1:4" x14ac:dyDescent="0.3">
      <c r="A15" s="40">
        <v>8</v>
      </c>
      <c r="B15" s="76" t="s">
        <v>40</v>
      </c>
      <c r="C15" s="45">
        <v>0.14464058040517572</v>
      </c>
      <c r="D15" s="46">
        <v>0.17381261185794686</v>
      </c>
    </row>
    <row r="16" spans="1:4" x14ac:dyDescent="0.3">
      <c r="A16" s="40">
        <v>9</v>
      </c>
      <c r="B16" s="76" t="s">
        <v>35</v>
      </c>
      <c r="C16" s="47">
        <v>5.5998866931502298E-4</v>
      </c>
      <c r="D16" s="153">
        <v>5.3168280189257794E-3</v>
      </c>
    </row>
    <row r="17" spans="1:4" x14ac:dyDescent="0.3">
      <c r="A17" s="40">
        <v>10</v>
      </c>
      <c r="B17" s="76" t="s">
        <v>36</v>
      </c>
      <c r="C17" s="47">
        <v>3.9530873725749059E-3</v>
      </c>
      <c r="D17" s="153">
        <v>2.8541629478653716E-2</v>
      </c>
    </row>
    <row r="18" spans="1:4" x14ac:dyDescent="0.3">
      <c r="A18" s="40"/>
      <c r="B18" s="78" t="s">
        <v>42</v>
      </c>
      <c r="C18" s="45"/>
      <c r="D18" s="46"/>
    </row>
    <row r="19" spans="1:4" x14ac:dyDescent="0.3">
      <c r="A19" s="40">
        <v>11</v>
      </c>
      <c r="B19" s="76" t="s">
        <v>43</v>
      </c>
      <c r="C19" s="45">
        <v>3.0072333132817906E-2</v>
      </c>
      <c r="D19" s="46">
        <v>2.4263627795475282E-2</v>
      </c>
    </row>
    <row r="20" spans="1:4" x14ac:dyDescent="0.3">
      <c r="A20" s="40">
        <v>12</v>
      </c>
      <c r="B20" s="76" t="s">
        <v>44</v>
      </c>
      <c r="C20" s="45">
        <v>3.4870188374958692E-2</v>
      </c>
      <c r="D20" s="46">
        <v>3.5450931882475049E-2</v>
      </c>
    </row>
    <row r="21" spans="1:4" x14ac:dyDescent="0.3">
      <c r="A21" s="40">
        <v>13</v>
      </c>
      <c r="B21" s="76" t="s">
        <v>45</v>
      </c>
      <c r="C21" s="45">
        <v>0.41284872682349744</v>
      </c>
      <c r="D21" s="46">
        <v>0.34779787687606384</v>
      </c>
    </row>
    <row r="22" spans="1:4" x14ac:dyDescent="0.3">
      <c r="A22" s="40">
        <v>14</v>
      </c>
      <c r="B22" s="76" t="s">
        <v>46</v>
      </c>
      <c r="C22" s="45">
        <v>0.37542800588191272</v>
      </c>
      <c r="D22" s="46">
        <v>0.4233799847814595</v>
      </c>
    </row>
    <row r="23" spans="1:4" x14ac:dyDescent="0.3">
      <c r="A23" s="40">
        <v>15</v>
      </c>
      <c r="B23" s="76" t="s">
        <v>47</v>
      </c>
      <c r="C23" s="45">
        <v>2.0069698677191532E-2</v>
      </c>
      <c r="D23" s="46">
        <v>0.22610408604946558</v>
      </c>
    </row>
    <row r="24" spans="1:4" x14ac:dyDescent="0.3">
      <c r="A24" s="40"/>
      <c r="B24" s="78" t="s">
        <v>32</v>
      </c>
      <c r="C24" s="45"/>
      <c r="D24" s="46"/>
    </row>
    <row r="25" spans="1:4" x14ac:dyDescent="0.3">
      <c r="A25" s="40">
        <v>16</v>
      </c>
      <c r="B25" s="76" t="s">
        <v>34</v>
      </c>
      <c r="C25" s="45">
        <v>0.27209740330953869</v>
      </c>
      <c r="D25" s="46">
        <v>0.1458041788238458</v>
      </c>
    </row>
    <row r="26" spans="1:4" x14ac:dyDescent="0.3">
      <c r="A26" s="40">
        <v>17</v>
      </c>
      <c r="B26" s="76" t="s">
        <v>48</v>
      </c>
      <c r="C26" s="45">
        <v>0.44100925491446941</v>
      </c>
      <c r="D26" s="46">
        <v>0.51669317212425558</v>
      </c>
    </row>
    <row r="27" spans="1:4" ht="15.75" thickBot="1" x14ac:dyDescent="0.35">
      <c r="A27" s="48">
        <v>18</v>
      </c>
      <c r="B27" s="49" t="s">
        <v>49</v>
      </c>
      <c r="C27" s="50">
        <v>0.1778601330575654</v>
      </c>
      <c r="D27" s="51">
        <v>2.9386572601883078E-2</v>
      </c>
    </row>
    <row r="28" spans="1:4" x14ac:dyDescent="0.3">
      <c r="A28" s="52"/>
      <c r="B28" s="53"/>
      <c r="C28" s="52"/>
      <c r="D28" s="52"/>
    </row>
    <row r="29" spans="1:4" x14ac:dyDescent="0.3">
      <c r="A29" s="22" t="str">
        <f>'RC'!A43</f>
        <v>*</v>
      </c>
      <c r="B29" s="52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52"/>
    </row>
    <row r="30" spans="1:4" x14ac:dyDescent="0.3">
      <c r="A30" s="52"/>
      <c r="B30" s="20"/>
      <c r="C30" s="52"/>
      <c r="D30" s="52"/>
    </row>
    <row r="31" spans="1:4" x14ac:dyDescent="0.3">
      <c r="A31" s="52"/>
      <c r="B31" s="20"/>
      <c r="C31" s="54"/>
      <c r="D31" s="52"/>
    </row>
    <row r="32" spans="1:4" x14ac:dyDescent="0.3">
      <c r="A32" s="52"/>
      <c r="B32" s="53"/>
      <c r="C32" s="52"/>
      <c r="D32" s="52"/>
    </row>
    <row r="33" spans="1:5" x14ac:dyDescent="0.3">
      <c r="A33" s="52"/>
      <c r="B33" s="53"/>
      <c r="C33" s="52"/>
      <c r="D33" s="52"/>
    </row>
    <row r="34" spans="1:5" x14ac:dyDescent="0.3">
      <c r="A34" s="52"/>
      <c r="B34" s="53"/>
      <c r="C34" s="52"/>
      <c r="D34" s="52"/>
    </row>
    <row r="35" spans="1:5" x14ac:dyDescent="0.3">
      <c r="A35" s="52"/>
      <c r="B35" s="53"/>
      <c r="C35" s="52"/>
      <c r="D35" s="52"/>
    </row>
    <row r="36" spans="1:5" x14ac:dyDescent="0.3">
      <c r="A36" s="52"/>
      <c r="B36" s="53"/>
      <c r="C36" s="52"/>
      <c r="D36" s="52"/>
    </row>
    <row r="37" spans="1:5" x14ac:dyDescent="0.3">
      <c r="A37" s="52"/>
      <c r="B37" s="53"/>
      <c r="C37" s="54"/>
      <c r="D37" s="52"/>
    </row>
    <row r="38" spans="1:5" x14ac:dyDescent="0.3">
      <c r="C38" s="52"/>
      <c r="D38" s="52"/>
      <c r="E38" s="52"/>
    </row>
    <row r="39" spans="1:5" x14ac:dyDescent="0.3">
      <c r="C39" s="54"/>
      <c r="D39" s="52"/>
      <c r="E39" s="52"/>
    </row>
    <row r="40" spans="1:5" x14ac:dyDescent="0.3">
      <c r="C40" s="52"/>
      <c r="D40" s="52"/>
      <c r="E40" s="52"/>
    </row>
    <row r="41" spans="1:5" x14ac:dyDescent="0.3">
      <c r="B41" s="154"/>
      <c r="C41" s="54"/>
      <c r="D41" s="52"/>
      <c r="E41" s="52"/>
    </row>
    <row r="42" spans="1:5" x14ac:dyDescent="0.3">
      <c r="B42" s="55"/>
      <c r="C42" s="52"/>
      <c r="D42" s="52"/>
      <c r="E42" s="52"/>
    </row>
    <row r="43" spans="1:5" x14ac:dyDescent="0.3">
      <c r="C43" s="52"/>
      <c r="D43" s="52"/>
      <c r="E43" s="52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80" zoomScaleNormal="80" workbookViewId="0">
      <selection activeCell="C1" sqref="C1"/>
    </sheetView>
  </sheetViews>
  <sheetFormatPr defaultRowHeight="15" x14ac:dyDescent="0.3"/>
  <cols>
    <col min="1" max="1" width="5.28515625" style="22" customWidth="1"/>
    <col min="2" max="2" width="87.42578125" style="22" customWidth="1"/>
    <col min="3" max="3" width="86.85546875" style="22" customWidth="1"/>
    <col min="4" max="16384" width="9.140625" style="22"/>
  </cols>
  <sheetData>
    <row r="1" spans="1:3" x14ac:dyDescent="0.3">
      <c r="B1" s="139" t="s">
        <v>120</v>
      </c>
      <c r="C1" s="103" t="s">
        <v>246</v>
      </c>
    </row>
    <row r="2" spans="1:3" x14ac:dyDescent="0.3">
      <c r="B2" s="139" t="s">
        <v>132</v>
      </c>
      <c r="C2" s="140">
        <f>'RC'!B2</f>
        <v>42643</v>
      </c>
    </row>
    <row r="3" spans="1:3" x14ac:dyDescent="0.3">
      <c r="B3" s="139"/>
      <c r="C3" s="140"/>
    </row>
    <row r="4" spans="1:3" ht="31.5" customHeight="1" thickBot="1" x14ac:dyDescent="0.35">
      <c r="A4" s="53"/>
      <c r="B4" s="170" t="s">
        <v>54</v>
      </c>
      <c r="C4" s="170"/>
    </row>
    <row r="5" spans="1:3" x14ac:dyDescent="0.3">
      <c r="A5" s="38"/>
      <c r="B5" s="171" t="s">
        <v>52</v>
      </c>
      <c r="C5" s="172"/>
    </row>
    <row r="6" spans="1:3" x14ac:dyDescent="0.3">
      <c r="A6" s="40">
        <v>1</v>
      </c>
      <c r="B6" s="168" t="s">
        <v>226</v>
      </c>
      <c r="C6" s="169"/>
    </row>
    <row r="7" spans="1:3" x14ac:dyDescent="0.3">
      <c r="A7" s="40">
        <v>2</v>
      </c>
      <c r="B7" s="168" t="s">
        <v>227</v>
      </c>
      <c r="C7" s="169"/>
    </row>
    <row r="8" spans="1:3" x14ac:dyDescent="0.3">
      <c r="A8" s="40">
        <v>3</v>
      </c>
      <c r="B8" s="168" t="s">
        <v>228</v>
      </c>
      <c r="C8" s="169"/>
    </row>
    <row r="9" spans="1:3" x14ac:dyDescent="0.3">
      <c r="A9" s="40">
        <v>4</v>
      </c>
      <c r="B9" s="168" t="s">
        <v>229</v>
      </c>
      <c r="C9" s="169"/>
    </row>
    <row r="10" spans="1:3" x14ac:dyDescent="0.3">
      <c r="A10" s="40">
        <v>5</v>
      </c>
      <c r="B10" s="168" t="s">
        <v>230</v>
      </c>
      <c r="C10" s="169"/>
    </row>
    <row r="11" spans="1:3" x14ac:dyDescent="0.3">
      <c r="A11" s="40"/>
      <c r="B11" s="76"/>
      <c r="C11" s="77"/>
    </row>
    <row r="12" spans="1:3" x14ac:dyDescent="0.3">
      <c r="A12" s="40"/>
      <c r="B12" s="173" t="s">
        <v>53</v>
      </c>
      <c r="C12" s="169"/>
    </row>
    <row r="13" spans="1:3" x14ac:dyDescent="0.3">
      <c r="A13" s="40">
        <v>1</v>
      </c>
      <c r="B13" s="168" t="s">
        <v>231</v>
      </c>
      <c r="C13" s="169"/>
    </row>
    <row r="14" spans="1:3" x14ac:dyDescent="0.3">
      <c r="A14" s="40">
        <v>2</v>
      </c>
      <c r="B14" s="168" t="s">
        <v>232</v>
      </c>
      <c r="C14" s="169"/>
    </row>
    <row r="15" spans="1:3" x14ac:dyDescent="0.3">
      <c r="A15" s="40">
        <v>3</v>
      </c>
      <c r="B15" s="168" t="s">
        <v>245</v>
      </c>
      <c r="C15" s="169"/>
    </row>
    <row r="16" spans="1:3" x14ac:dyDescent="0.3">
      <c r="A16" s="40">
        <v>4</v>
      </c>
      <c r="B16" s="168" t="s">
        <v>233</v>
      </c>
      <c r="C16" s="169"/>
    </row>
    <row r="17" spans="1:3" x14ac:dyDescent="0.3">
      <c r="A17" s="40"/>
      <c r="B17" s="168"/>
      <c r="C17" s="169"/>
    </row>
    <row r="18" spans="1:3" x14ac:dyDescent="0.3">
      <c r="A18" s="40"/>
      <c r="B18" s="173" t="s">
        <v>51</v>
      </c>
      <c r="C18" s="174"/>
    </row>
    <row r="19" spans="1:3" x14ac:dyDescent="0.3">
      <c r="A19" s="40">
        <v>1</v>
      </c>
      <c r="B19" s="56" t="s">
        <v>234</v>
      </c>
      <c r="C19" s="57">
        <v>1</v>
      </c>
    </row>
    <row r="20" spans="1:3" x14ac:dyDescent="0.3">
      <c r="A20" s="40"/>
      <c r="B20" s="56"/>
      <c r="C20" s="57"/>
    </row>
    <row r="21" spans="1:3" x14ac:dyDescent="0.3">
      <c r="A21" s="40"/>
      <c r="B21" s="175" t="s">
        <v>119</v>
      </c>
      <c r="C21" s="176"/>
    </row>
    <row r="22" spans="1:3" x14ac:dyDescent="0.3">
      <c r="A22" s="40">
        <v>1</v>
      </c>
      <c r="B22" s="56" t="s">
        <v>235</v>
      </c>
      <c r="C22" s="57" t="s">
        <v>236</v>
      </c>
    </row>
    <row r="23" spans="1:3" x14ac:dyDescent="0.3">
      <c r="A23" s="40">
        <v>2</v>
      </c>
      <c r="B23" s="56" t="s">
        <v>237</v>
      </c>
      <c r="C23" s="57" t="s">
        <v>238</v>
      </c>
    </row>
    <row r="24" spans="1:3" x14ac:dyDescent="0.3">
      <c r="A24" s="155">
        <v>3</v>
      </c>
      <c r="B24" s="156" t="s">
        <v>239</v>
      </c>
      <c r="C24" s="157" t="s">
        <v>240</v>
      </c>
    </row>
    <row r="25" spans="1:3" x14ac:dyDescent="0.3">
      <c r="A25" s="155">
        <v>4</v>
      </c>
      <c r="B25" s="156" t="s">
        <v>241</v>
      </c>
      <c r="C25" s="157" t="s">
        <v>242</v>
      </c>
    </row>
    <row r="26" spans="1:3" ht="15.75" thickBot="1" x14ac:dyDescent="0.35">
      <c r="A26" s="48">
        <v>5</v>
      </c>
      <c r="B26" s="58" t="s">
        <v>243</v>
      </c>
      <c r="C26" s="59" t="s">
        <v>244</v>
      </c>
    </row>
    <row r="28" spans="1:3" ht="24" customHeight="1" x14ac:dyDescent="0.3">
      <c r="B28" s="177"/>
      <c r="C28" s="177"/>
    </row>
  </sheetData>
  <mergeCells count="16">
    <mergeCell ref="B17:C17"/>
    <mergeCell ref="B18:C18"/>
    <mergeCell ref="B21:C21"/>
    <mergeCell ref="B28:C28"/>
    <mergeCell ref="B10:C10"/>
    <mergeCell ref="B12:C12"/>
    <mergeCell ref="B13:C13"/>
    <mergeCell ref="B14:C14"/>
    <mergeCell ref="B16:C16"/>
    <mergeCell ref="B9:C9"/>
    <mergeCell ref="B15:C15"/>
    <mergeCell ref="B4:C4"/>
    <mergeCell ref="B5:C5"/>
    <mergeCell ref="B6:C6"/>
    <mergeCell ref="B7:C7"/>
    <mergeCell ref="B8:C8"/>
  </mergeCells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V1HcT34UdLurzgkjyfnLML6iXZo=</DigestValue>
    </Reference>
    <Reference Type="http://www.w3.org/2000/09/xmldsig#Object" URI="#idOfficeObject">
      <DigestMethod Algorithm="http://www.w3.org/2000/09/xmldsig#sha1"/>
      <DigestValue>eRiAu137nngjDgL0eq4kw5PIAVY=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/66GffQ5P+EIZybdj1o8cPhm6gM=</DigestValue>
    </Reference>
  </SignedInfo>
  <SignatureValue>LB6Xz1vjAWRg3xgzZs3J60n1d3PrkVD8wPZqlHe6NOyNfUluPu8DhdyPyEmtGWnWFNs+AGkYK1Ua
0gvzt8VQQ59tx7BFwipG2f+G7eCluhB7XZnZxzvUf7vVTd8oT+nR3/GB+jDEKomeStlec/E5Y22b
0kC0I5FehhNBc+pmIChw13Eir0/7l77PWhMmuK0kOJfYaR1oEg43iiV0veLyk1LuRaaeDfWgfgei
x5gE5DW2kMaUAo2I+VhhhkJt3U0Vy12gmOmcKlJGOvHE1vxnpr5FuMvgAYOV4ntN8Xh0rOOS2AsE
K3kPUsJLX9v1ryVt+CA6N/2uMsOqGHb2cF8BtQ==</SignatureValue>
  <KeyInfo>
    <X509Data>
      <X509Certificate>MIIGQTCCBSmgAwIBAgIKdXdz3gABAAASXTANBgkqhkiG9w0BAQUFADBKMRIwEAYKCZImiZPyLGQBGRYCZ2UxEzARBgoJkiaJk/IsZAEZFgNuYmcxHzAdBgNVBAMTFk5CRyBDbGFzcyAyIElOVCBTdWIgQ0EwHhcNMTUxMDE5MDYyMzM4WhcNMTcwMjEyMDkxOTIzWjA/MR8wHQYDVQQKExZGSU5DQSBCYW5rIEdlb3JnaWEgSlNDMRwwGgYDVQQDExNCRkcgLSBUZW5nbyBUYXZhZHplMIIBIjANBgkqhkiG9w0BAQEFAAOCAQ8AMIIBCgKCAQEA4iyCMy3N6jxmUKIIRxk3ltY3bYYQuBQpo7FJJJCZo+fWMTMOmj8Mkuc8RaXmZgiCSq+SDszZYKj7nh0z91d4CsJOcEcZuRJbAMblsbTaLLWsXdwQHsNe+3VQsO9hXgyHJp5ppDiRhRf53GLp+YvnjlOopevhWCX8Mg+5GLTFs9mOkG7FEQSQBTLpONngaXh0YISXyvEtr+6wNKLEmjMfNd/ufGxxtSdeh0L1D1I2bf93dpnKQm5cO4tKy9ztTC2gAdN3k7xzRYAWsxMLBg0DeNlsfWdtBQa+n9lPPldEqUVMdHSvaYRCROTGGARvtXtZcQ2MtQQrYh8Ce2eA49amoQIDAQABo4IDMjCCAy4wPAYJKwYBBAGCNxUHBC8wLQYlKwYBBAGCNxUI5rJgg431RIaBmQmDuKFKg76EcQSDxJEzhIOIXQIBZAIBGzAdBgNVHSUEFjAUBggrBgEFBQcDAgYIKwYBBQUHAwQwCwYDVR0PBAQDAgeAMCcGCSsGAQQBgjcVCgQaMBgwCgYIKwYBBQUHAwIwCgYIKwYBBQUHAwQwHQYDVR0OBBYEFBUnKU8wAjNvXEuSYRueRMFHNbjx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SkuY3J0MA0GCSqGSIb3DQEBBQUAA4IBAQBzSWn4drx8mbGhP7v0s3sMXheasBgqcnod1S9qHMVq5+eh5qSRMOqQebttti+Q/9ge5X18LCapp8c2DoOF06OtOL1OfcFsHk5tTOrLHPTXQZ0wm33npUztVea28VR+00AFPn/mE5WObjRZn6gfksdXERvP6h3dLharLLZv7MzzAkv6x1OMHwglyT24FNskDxG/FDcvO80lr0bhp0n0fJd2EqYJ4ks9U/Zr9iFV7FFlsAlnU9pl/ecKcbbI/MKXyN+3VDYrd4U3v8CFL5QQt360jFikHfw9CBZEkl4LzUdmoEOKGvK6HXxjXTPJavkCOG8nZWnyfLGj5zDsVhKJ3Qmd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vovLl6yWBntIVZTHWsyNAcx4TpU=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zZsbZ9UmcrlHlwHonJCfMasFyds=</DigestValue>
      </Reference>
      <Reference URI="/xl/styles.xml?ContentType=application/vnd.openxmlformats-officedocument.spreadsheetml.styles+xml">
        <DigestMethod Algorithm="http://www.w3.org/2000/09/xmldsig#sha1"/>
        <DigestValue>SGQ8H30zi7u69MSq32HgL8KZ3EM=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mlQs3V4dmwkIW0q+03ck2nQY3lM=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JTIwRSZ8wWMQxWRit4bM7pZTDdg=</DigestValue>
      </Reference>
      <Reference URI="/xl/worksheets/sheet2.xml?ContentType=application/vnd.openxmlformats-officedocument.spreadsheetml.worksheet+xml">
        <DigestMethod Algorithm="http://www.w3.org/2000/09/xmldsig#sha1"/>
        <DigestValue>0zcAVykL7C3iB9bWK75XPw6B9G0=</DigestValue>
      </Reference>
      <Reference URI="/xl/worksheets/sheet3.xml?ContentType=application/vnd.openxmlformats-officedocument.spreadsheetml.worksheet+xml">
        <DigestMethod Algorithm="http://www.w3.org/2000/09/xmldsig#sha1"/>
        <DigestValue>2Cs8tKZLDONcKAO8cn6GqZ/VLxo=</DigestValue>
      </Reference>
      <Reference URI="/xl/worksheets/sheet4.xml?ContentType=application/vnd.openxmlformats-officedocument.spreadsheetml.worksheet+xml">
        <DigestMethod Algorithm="http://www.w3.org/2000/09/xmldsig#sha1"/>
        <DigestValue>Szhjnn3lUw21T1eJ1eIorpiAjmM=</DigestValue>
      </Reference>
      <Reference URI="/xl/worksheets/sheet5.xml?ContentType=application/vnd.openxmlformats-officedocument.spreadsheetml.worksheet+xml">
        <DigestMethod Algorithm="http://www.w3.org/2000/09/xmldsig#sha1"/>
        <DigestValue>UCE1C7POVv1Ke9QMcmCVa0W4krk=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2016-10-26T15:08:36Z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2016-10-26T15:08:36Z</xd:SigningTime>
          <xd:SigningCertificate>
            <xd:Cert>
              <xd:CertDigest>
                <DigestMethod Algorithm="http://www.w3.org/2000/09/xmldsig#sha1"/>
                <DigestValue>p5xF9DVNPiPEaTBOraPM/M3qnlM=</DigestValue>
              </xd:CertDigest>
              <xd:IssuerSerial>
                <X509IssuerName>CN=NBG Class 2 INT Sub CA, DC=nbg, DC=ge</X509IssuerName>
                <X509SerialNumber>554720390151283413095005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ციფრული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I/IkjNgWO44jQ/9RJ26Awnlbnr4=</DigestValue>
    </Reference>
    <Reference Type="http://www.w3.org/2000/09/xmldsig#Object" URI="#idOfficeObject">
      <DigestMethod Algorithm="http://www.w3.org/2000/09/xmldsig#sha1"/>
      <DigestValue>eRiAu137nngjDgL0eq4kw5PIAVY=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lMSPmXMjwie2hlfr+RpTH5JUqa4=</DigestValue>
    </Reference>
  </SignedInfo>
  <SignatureValue>P/dPKObq3upPvEOAW5ZrOkFa1uWuPHmfFPWYk7LhhzMIGzQ3e+2cPYqgHhrbnSV8xELXXXvpzJDV
o5+z5sJIIjXepvrRe4hjsxIvAqqz8N336mWB0DWvlrQbRS4v+dWGWYzxFClHBQdfsyxXnwryaUcs
PiJef2MjULr/yj+YKdxnItobS2XpERIrTv3IRkO8MDyOwW4I544uLeR+pMlUio1zhG2Vdceq/4RO
uy842lYylSfFH2t87RVEKHsuiD5Iw5whyDK4QCsKhs/gvn2Qje4YdbwlsW5KCBVP4yi3KSuNVvBU
A8KmzUnaJBLnWbxsObSam7enJMU5gg456QW/Ag==</SignatureValue>
  <KeyInfo>
    <X509Data>
      <X509Certificate>MIIGQTCCBSmgAwIBAgIKdX2O2wABAAASXjANBgkqhkiG9w0BAQUFADBKMRIwEAYKCZImiZPyLGQBGRYCZ2UxEzARBgoJkiaJk/IsZAEZFgNuYmcxHzAdBgNVBAMTFk5CRyBDbGFzcyAyIElOVCBTdWIgQ0EwHhcNMTUxMDE5MDYzMDI0WhcNMTcwMjEyMDkxOTIzWjA/MR8wHQYDVQQKExZGSU5DQSBCYW5rIEdlb3JnaWEgSlNDMRwwGgYDVQQDExNCRkcgLSBOaW5vIFNoZXJhZHplMIIBIjANBgkqhkiG9w0BAQEFAAOCAQ8AMIIBCgKCAQEA1x73zLfp+/2anKx86368vPFa1GTny97UMFG6sApqAr7n7YtFKT9w57aKDUD37Hzjvt9pxHphTSP5GgPP4sAJ625aSWNDH72epXfYSCiPRjxUjtjBbZ3TAniyTq2n9CVUA69c6sRQ6p0KQPL4tuobTZr1md/l6zCqZSl1iV40exjmUEe5k8Y2XhSjMRxEcKYNXV8LwMVta9GrqLwvxXwCfbbfPo7S7wgY/cOuXtMdlJS3FzL1WGqjwCZvN9n97Dc1BKOo5UgDX3xXUJsblOAp/h3xgrZadguCOSYoyrTCo2c12w3DOiBlb3zoD1EIrJpg/Ilt71xZPZNJSAORiLefkQIDAQABo4IDMjCCAy4wPAYJKwYBBAGCNxUHBC8wLQYlKwYBBAGCNxUI5rJgg431RIaBmQmDuKFKg76EcQSDxJEzhIOIXQIBZAIBGzAdBgNVHSUEFjAUBggrBgEFBQcDAgYIKwYBBQUHAwQwCwYDVR0PBAQDAgeAMCcGCSsGAQQBgjcVCgQaMBgwCgYIKwYBBQUHAwIwCgYIKwYBBQUHAwQwHQYDVR0OBBYEFGO32c7hf7xUoGNhQUwVvCyZnbz1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SkuY3J0MA0GCSqGSIb3DQEBBQUAA4IBAQCaQSNGzyO4RXlW3JUXBNBex4JILizAWtxgIQCH5p7sV+v7I/Q+2qhiQYuLkVTxQmrqiV+6ToPHBA3EpM0O+cNAiVffEDrIlkhhV/Jvr20GosHpK080pLh+EAV8+uifigvMkIsKT4yBhtI2J+eiVS86KM3ypnrceIYyVjOt2DKNmmgBjax/1i8WINBVkXxwlmYI/oYplBaN1/cHnsBJiHvtqiJcIVP8As3gxD2p0CCvtJyjJwTrFVGwy4mAS6VHpoIInVtaKydmLUDk1UsmyejqrRgHW868gC4RDj4OqIm9o+4URjFjmT+6DBj/rv3L/oFQbKhqmab2GDmbGqVmtfA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vovLl6yWBntIVZTHWsyNAcx4TpU=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zZsbZ9UmcrlHlwHonJCfMasFyds=</DigestValue>
      </Reference>
      <Reference URI="/xl/styles.xml?ContentType=application/vnd.openxmlformats-officedocument.spreadsheetml.styles+xml">
        <DigestMethod Algorithm="http://www.w3.org/2000/09/xmldsig#sha1"/>
        <DigestValue>SGQ8H30zi7u69MSq32HgL8KZ3EM=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mlQs3V4dmwkIW0q+03ck2nQY3lM=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JTIwRSZ8wWMQxWRit4bM7pZTDdg=</DigestValue>
      </Reference>
      <Reference URI="/xl/worksheets/sheet2.xml?ContentType=application/vnd.openxmlformats-officedocument.spreadsheetml.worksheet+xml">
        <DigestMethod Algorithm="http://www.w3.org/2000/09/xmldsig#sha1"/>
        <DigestValue>0zcAVykL7C3iB9bWK75XPw6B9G0=</DigestValue>
      </Reference>
      <Reference URI="/xl/worksheets/sheet3.xml?ContentType=application/vnd.openxmlformats-officedocument.spreadsheetml.worksheet+xml">
        <DigestMethod Algorithm="http://www.w3.org/2000/09/xmldsig#sha1"/>
        <DigestValue>2Cs8tKZLDONcKAO8cn6GqZ/VLxo=</DigestValue>
      </Reference>
      <Reference URI="/xl/worksheets/sheet4.xml?ContentType=application/vnd.openxmlformats-officedocument.spreadsheetml.worksheet+xml">
        <DigestMethod Algorithm="http://www.w3.org/2000/09/xmldsig#sha1"/>
        <DigestValue>Szhjnn3lUw21T1eJ1eIorpiAjmM=</DigestValue>
      </Reference>
      <Reference URI="/xl/worksheets/sheet5.xml?ContentType=application/vnd.openxmlformats-officedocument.spreadsheetml.worksheet+xml">
        <DigestMethod Algorithm="http://www.w3.org/2000/09/xmldsig#sha1"/>
        <DigestValue>UCE1C7POVv1Ke9QMcmCVa0W4krk=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2016-10-26T15:10:38Z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2016-10-26T15:10:38Z</xd:SigningTime>
          <xd:SigningCertificate>
            <xd:Cert>
              <xd:CertDigest>
                <DigestMethod Algorithm="http://www.w3.org/2000/09/xmldsig#sha1"/>
                <DigestValue>Odjao4xmYLheHPMxBrkU45oMAyA=</DigestValue>
              </xd:CertDigest>
              <xd:IssuerSerial>
                <X509IssuerName>CN=NBG Class 2 INT Sub CA, DC=nbg, DC=ge</X509IssuerName>
                <X509SerialNumber>554833015326339764327006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ციფრული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Badri Alpaidze</cp:lastModifiedBy>
  <cp:lastPrinted>2009-04-27T12:27:12Z</cp:lastPrinted>
  <dcterms:created xsi:type="dcterms:W3CDTF">2006-03-24T12:21:33Z</dcterms:created>
  <dcterms:modified xsi:type="dcterms:W3CDTF">2016-10-26T12:12:14Z</dcterms:modified>
  <cp:category>Banking Supervision</cp:category>
</cp:coreProperties>
</file>