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Dep\NBG\2016\monthly reports\Decree\September 2016\New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G9" i="2" l="1"/>
  <c r="F9" i="2"/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  <c r="H67" i="2" l="1"/>
  <c r="H66" i="2"/>
  <c r="H65" i="2"/>
  <c r="H64" i="2"/>
  <c r="G63" i="2"/>
  <c r="F63" i="2"/>
  <c r="H62" i="2"/>
  <c r="H61" i="2"/>
  <c r="H60" i="2"/>
  <c r="H59" i="2"/>
  <c r="H58" i="2"/>
  <c r="G57" i="2"/>
  <c r="F57" i="2"/>
  <c r="H57" i="2" s="1"/>
  <c r="H56" i="2"/>
  <c r="H55" i="2"/>
  <c r="H54" i="2"/>
  <c r="G53" i="2"/>
  <c r="F53" i="2"/>
  <c r="H52" i="2"/>
  <c r="H51" i="2"/>
  <c r="H50" i="2"/>
  <c r="H49" i="2"/>
  <c r="G48" i="2"/>
  <c r="F48" i="2"/>
  <c r="H47" i="2"/>
  <c r="H46" i="2"/>
  <c r="H45" i="2"/>
  <c r="H44" i="2"/>
  <c r="G43" i="2"/>
  <c r="F43" i="2"/>
  <c r="H42" i="2"/>
  <c r="H41" i="2"/>
  <c r="H40" i="2"/>
  <c r="G39" i="2"/>
  <c r="F39" i="2"/>
  <c r="H39" i="2" s="1"/>
  <c r="H38" i="2"/>
  <c r="H37" i="2"/>
  <c r="H36" i="2"/>
  <c r="G35" i="2"/>
  <c r="F35" i="2"/>
  <c r="H35" i="2" s="1"/>
  <c r="H34" i="2"/>
  <c r="H33" i="2"/>
  <c r="H32" i="2"/>
  <c r="H31" i="2"/>
  <c r="H30" i="2"/>
  <c r="H29" i="2"/>
  <c r="H28" i="2"/>
  <c r="G27" i="2"/>
  <c r="F27" i="2"/>
  <c r="H26" i="2"/>
  <c r="H25" i="2"/>
  <c r="H24" i="2"/>
  <c r="H23" i="2"/>
  <c r="H22" i="2"/>
  <c r="H21" i="2"/>
  <c r="H20" i="2"/>
  <c r="H19" i="2"/>
  <c r="H18" i="2"/>
  <c r="H17" i="2"/>
  <c r="H16" i="2"/>
  <c r="G16" i="2"/>
  <c r="F16" i="2"/>
  <c r="H15" i="2"/>
  <c r="H14" i="2"/>
  <c r="H13" i="2"/>
  <c r="H12" i="2"/>
  <c r="H11" i="2"/>
  <c r="H10" i="2"/>
  <c r="H9" i="2"/>
  <c r="H8" i="2"/>
  <c r="H7" i="2"/>
  <c r="E67" i="2"/>
  <c r="E66" i="2"/>
  <c r="E65" i="2"/>
  <c r="E64" i="2"/>
  <c r="D63" i="2"/>
  <c r="C63" i="2"/>
  <c r="E62" i="2"/>
  <c r="E61" i="2"/>
  <c r="E60" i="2"/>
  <c r="E59" i="2"/>
  <c r="E58" i="2"/>
  <c r="D57" i="2"/>
  <c r="C57" i="2"/>
  <c r="E56" i="2"/>
  <c r="E55" i="2"/>
  <c r="E54" i="2"/>
  <c r="D53" i="2"/>
  <c r="E53" i="2" s="1"/>
  <c r="C53" i="2"/>
  <c r="E52" i="2"/>
  <c r="E51" i="2"/>
  <c r="E50" i="2"/>
  <c r="E49" i="2"/>
  <c r="D48" i="2"/>
  <c r="C48" i="2"/>
  <c r="E47" i="2"/>
  <c r="E46" i="2"/>
  <c r="E45" i="2"/>
  <c r="E44" i="2"/>
  <c r="D43" i="2"/>
  <c r="C43" i="2"/>
  <c r="E42" i="2"/>
  <c r="E41" i="2"/>
  <c r="E40" i="2"/>
  <c r="D39" i="2"/>
  <c r="C39" i="2"/>
  <c r="E38" i="2"/>
  <c r="E37" i="2"/>
  <c r="E36" i="2"/>
  <c r="D35" i="2"/>
  <c r="C35" i="2"/>
  <c r="E34" i="2"/>
  <c r="E33" i="2"/>
  <c r="E32" i="2"/>
  <c r="E31" i="2"/>
  <c r="E30" i="2"/>
  <c r="E29" i="2"/>
  <c r="E28" i="2"/>
  <c r="D27" i="2"/>
  <c r="C27" i="2"/>
  <c r="E26" i="2"/>
  <c r="E25" i="2"/>
  <c r="E24" i="2"/>
  <c r="E23" i="2"/>
  <c r="E22" i="2"/>
  <c r="E21" i="2"/>
  <c r="E20" i="2"/>
  <c r="E19" i="2"/>
  <c r="E18" i="2"/>
  <c r="E17" i="2"/>
  <c r="D16" i="2"/>
  <c r="C16" i="2"/>
  <c r="E15" i="2"/>
  <c r="E14" i="2"/>
  <c r="D13" i="2"/>
  <c r="C13" i="2"/>
  <c r="E13" i="2" s="1"/>
  <c r="E12" i="2"/>
  <c r="E11" i="2"/>
  <c r="E10" i="2"/>
  <c r="D9" i="2"/>
  <c r="C9" i="2"/>
  <c r="E8" i="2"/>
  <c r="E7" i="2"/>
  <c r="E16" i="2" l="1"/>
  <c r="E27" i="2"/>
  <c r="E35" i="2"/>
  <c r="E48" i="2"/>
  <c r="H48" i="2"/>
  <c r="E39" i="2"/>
  <c r="E43" i="2"/>
  <c r="E63" i="2"/>
  <c r="H27" i="2"/>
  <c r="H43" i="2"/>
  <c r="H53" i="2"/>
  <c r="H63" i="2"/>
  <c r="E57" i="2"/>
  <c r="E9" i="2"/>
  <c r="E6" i="2" s="1"/>
  <c r="H6" i="2"/>
  <c r="F6" i="2"/>
  <c r="F68" i="2" s="1"/>
  <c r="G6" i="2"/>
  <c r="G68" i="2" s="1"/>
  <c r="C6" i="2"/>
  <c r="C68" i="2" s="1"/>
  <c r="D6" i="2"/>
  <c r="D68" i="2" s="1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F54" i="3" s="1"/>
  <c r="G30" i="3"/>
  <c r="F30" i="3"/>
  <c r="H30" i="3" s="1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9" i="3" s="1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C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D31" i="3" s="1"/>
  <c r="C9" i="3"/>
  <c r="C22" i="3" s="1"/>
  <c r="E8" i="3"/>
  <c r="E30" i="3" l="1"/>
  <c r="E53" i="3"/>
  <c r="C54" i="3"/>
  <c r="G54" i="3"/>
  <c r="H54" i="3" s="1"/>
  <c r="H68" i="2"/>
  <c r="E68" i="2"/>
  <c r="F22" i="3"/>
  <c r="F31" i="3" s="1"/>
  <c r="F56" i="3" s="1"/>
  <c r="H53" i="3"/>
  <c r="G56" i="3"/>
  <c r="G63" i="3" s="1"/>
  <c r="G65" i="3" s="1"/>
  <c r="G67" i="3" s="1"/>
  <c r="H34" i="3"/>
  <c r="H45" i="3"/>
  <c r="D54" i="3"/>
  <c r="E45" i="3"/>
  <c r="C31" i="3"/>
  <c r="E22" i="3"/>
  <c r="D56" i="3"/>
  <c r="D63" i="3" s="1"/>
  <c r="D65" i="3" s="1"/>
  <c r="D67" i="3" s="1"/>
  <c r="E54" i="3"/>
  <c r="E9" i="3"/>
  <c r="E34" i="3"/>
  <c r="H31" i="3" l="1"/>
  <c r="H22" i="3"/>
  <c r="H56" i="3"/>
  <c r="F63" i="3"/>
  <c r="C56" i="3"/>
  <c r="E31" i="3"/>
  <c r="H63" i="3" l="1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<sst xmlns="http://schemas.openxmlformats.org/spreadsheetml/2006/main" count="278" uniqueCount="239">
  <si>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</si>
  <si>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</si>
  <si>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</si>
  <si>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</si>
  <si>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</si>
  <si>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</si>
  <si>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</si>
  <si>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</si>
  <si>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</si>
  <si>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</si>
  <si>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</si>
  <si>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</si>
  <si>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</si>
  <si>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</si>
  <si>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</si>
  <si>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</si>
  <si>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</si>
  <si>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</si>
  <si>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</si>
  <si>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</si>
  <si>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</si>
  <si>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</si>
  <si>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</si>
  <si>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</si>
  <si>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</si>
  <si>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</si>
  <si>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</si>
  <si>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</si>
  <si>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</si>
  <si>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</si>
  <si>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</si>
  <si>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</si>
  <si>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</si>
  <si>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</si>
  <si>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</si>
  <si>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</si>
  <si>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</si>
  <si>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</si>
  <si>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</si>
  <si>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</si>
  <si>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</si>
  <si>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</si>
  <si>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</si>
  <si>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</si>
  <si>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</si>
  <si>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</si>
  <si>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</si>
  <si>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</si>
  <si>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</si>
  <si>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</si>
  <si>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</si>
  <si>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</si>
  <si>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</si>
  <si>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</si>
  <si>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</si>
  <si>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</si>
  <si>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</si>
  <si>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</si>
  <si>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</si>
  <si>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</si>
  <si>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</si>
  <si>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</si>
  <si>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</si>
  <si>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</si>
  <si>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</si>
  <si>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</si>
  <si>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</si>
  <si>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</si>
  <si>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</si>
  <si>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</si>
  <si>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</si>
  <si>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</si>
  <si>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</si>
  <si>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</si>
  <si>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</si>
  <si>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</si>
  <si>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</si>
  <si>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</si>
  <si>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</si>
  <si>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</si>
  <si>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</si>
  <si>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</si>
  <si>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</si>
  <si>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</si>
  <si>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</si>
  <si>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</si>
  <si>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</si>
  <si>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</si>
  <si>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</si>
  <si>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</si>
  <si>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</si>
  <si>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</si>
  <si>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</si>
  <si>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</si>
  <si>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</si>
  <si>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</si>
  <si>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</si>
  <si>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</si>
  <si>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</si>
  <si>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</si>
  <si>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</si>
  <si>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</si>
  <si>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</si>
  <si>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</si>
  <si>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</si>
  <si>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</si>
  <si>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</si>
  <si>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</si>
  <si>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</si>
  <si>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</si>
  <si>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</si>
  <si>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</si>
  <si>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</si>
  <si>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</si>
  <si>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</si>
  <si>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</si>
  <si>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</si>
  <si>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</si>
  <si>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</si>
  <si>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</si>
  <si>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</si>
  <si>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</si>
  <si>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</si>
  <si>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</si>
  <si>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</si>
  <si>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</si>
  <si>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</si>
  <si>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</si>
  <si>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</si>
  <si>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</si>
  <si>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</si>
  <si>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</si>
  <si>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</si>
  <si>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</si>
  <si>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</si>
  <si>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</si>
  <si>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</si>
  <si>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</si>
  <si>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</si>
  <si>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</si>
  <si>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</si>
  <si>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</si>
  <si>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</si>
  <si>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</si>
  <si>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</si>
  <si>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</si>
  <si>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</si>
  <si>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</si>
  <si>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</si>
  <si>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</si>
  <si>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</si>
  <si>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</si>
  <si>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</si>
  <si>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</si>
  <si>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</si>
  <si>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</si>
  <si>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</si>
  <si>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</si>
  <si>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</si>
  <si>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</si>
  <si>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</si>
  <si>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</si>
  <si>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</si>
  <si>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</si>
  <si>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</si>
  <si>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</si>
  <si>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</si>
  <si>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</si>
  <si>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</si>
  <si>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</si>
  <si>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</si>
  <si>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</si>
  <si>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</si>
  <si>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</si>
  <si>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</si>
  <si>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</si>
  <si>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</si>
  <si>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</si>
  <si>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</si>
  <si>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</si>
  <si>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</si>
  <si>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</si>
  <si>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</si>
  <si>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</si>
  <si>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</si>
  <si>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</si>
  <si>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</si>
  <si>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</si>
  <si>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</si>
  <si>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</si>
  <si>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</si>
  <si>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</si>
  <si>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</si>
  <si>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</si>
  <si>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</si>
  <si>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</si>
  <si>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</si>
  <si>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</si>
  <si>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</si>
  <si>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</si>
  <si>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</si>
  <si>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</si>
  <si>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</si>
  <si>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</si>
  <si>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</si>
  <si>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</si>
  <si>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</si>
  <si>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</si>
  <si>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</si>
  <si>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</si>
  <si>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</si>
  <si>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</si>
  <si>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</si>
  <si>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</si>
  <si>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</si>
  <si>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</si>
  <si>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</si>
  <si>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</si>
  <si>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</si>
  <si>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</si>
  <si>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</si>
  <si>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</si>
  <si>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</si>
  <si>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</si>
  <si>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"ტერაბანკი"</t>
  </si>
  <si>
    <t>შეიხი ნაჰაიან მაბარაკ ალ ნაჰაიანი (თავმჯდომარე)</t>
  </si>
  <si>
    <t>შეიხი მოჰამედ ბუტი ალჰამედი (მოადგილე)</t>
  </si>
  <si>
    <t>სემი ედვარდ ადამ ხალილ (წევრი)</t>
  </si>
  <si>
    <t>მაგდი აბდელჰამედ მოჰამედ ჰასანი (მრჩეველი)</t>
  </si>
  <si>
    <t>თეა ლორთქიფანიძე</t>
  </si>
  <si>
    <t>ვახტანგ ხუციშვილი</t>
  </si>
  <si>
    <t>ზურაბ აზარაშვილი</t>
  </si>
  <si>
    <t>თემურ აბულაძე</t>
  </si>
  <si>
    <t>სოფიო ჯუღელი</t>
  </si>
  <si>
    <t>შეიხი ნაჰაიან მაბარაკ ალ ნაჰაიანი</t>
  </si>
  <si>
    <t xml:space="preserve">შეიხი ჰამდან ბინ ზაიედ ალნეჰაიენი </t>
  </si>
  <si>
    <t xml:space="preserve">შეიხი მანსურ ბინზაიედ ბინსულტან ალ ნაჰიანი </t>
  </si>
  <si>
    <t>შეიხი მოჰამედ ბუტი ალჰამედი</t>
  </si>
  <si>
    <t>შ.პ.ს. "ინვესტმენტ ტრეიდინგ გრუპ"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</si>
</sst>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4" fillId="0" borderId="29" xfId="0" applyFont="1" applyBorder="1"/>
    <xf numFmtId="0" fontId="4" fillId="0" borderId="30" xfId="0" applyFont="1" applyFill="1" applyBorder="1" applyProtection="1">
      <protection locked="0"/>
    </xf>
    <xf numFmtId="10" fontId="4" fillId="0" borderId="31" xfId="3" applyNumberFormat="1" applyFont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zoomScale="80" zoomScaleNormal="80" workbookViewId="0"/>
  </sheetViews>
  <sheetFormatPr defaultRowHeight="15" x14ac:dyDescent="0.3"/>
  <cols>
    <col min="1" max="1" width="5.7109375" style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5" style="1" bestFit="1" customWidth="1"/>
    <col min="6" max="6" width="14.85546875" style="1" bestFit="1" customWidth="1"/>
    <col min="7" max="7" width="14.42578125" style="1" bestFit="1" customWidth="1"/>
    <col min="8" max="8" width="15" style="1" bestFit="1" customWidth="1"/>
    <col min="9" max="16384" width="9.140625" style="1"/>
  </cols>
  <sheetData>
    <row r="1" spans="1:26" x14ac:dyDescent="0.3">
      <c r="A1" s="2" t="s">
        <v>120</v>
      </c>
      <c r="B1" s="3" t="s">
        <v>224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42643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215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49" t="s">
        <v>135</v>
      </c>
      <c r="D4" s="149"/>
      <c r="E4" s="149"/>
      <c r="F4" s="150" t="s">
        <v>147</v>
      </c>
      <c r="G4" s="150"/>
      <c r="H4" s="15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6">
        <v>13010825.439999999</v>
      </c>
      <c r="D6" s="16">
        <v>18993864.949999999</v>
      </c>
      <c r="E6" s="17">
        <v>32004690.390000001</v>
      </c>
      <c r="F6" s="18">
        <v>10545139</v>
      </c>
      <c r="G6" s="16">
        <v>18290787</v>
      </c>
      <c r="H6" s="19">
        <v>28835926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6">
        <v>21540035.550000001</v>
      </c>
      <c r="D7" s="16">
        <v>60743467.730000004</v>
      </c>
      <c r="E7" s="17">
        <v>82283503.280000001</v>
      </c>
      <c r="F7" s="18">
        <v>11518580</v>
      </c>
      <c r="G7" s="16">
        <v>37077659</v>
      </c>
      <c r="H7" s="19">
        <v>48596239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6">
        <v>39692.68</v>
      </c>
      <c r="D8" s="16">
        <v>19420121.050000001</v>
      </c>
      <c r="E8" s="17">
        <v>19459813.73</v>
      </c>
      <c r="F8" s="18">
        <v>43391</v>
      </c>
      <c r="G8" s="16">
        <v>22213504</v>
      </c>
      <c r="H8" s="19">
        <v>22256895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6">
        <v>0</v>
      </c>
      <c r="D9" s="16">
        <v>0</v>
      </c>
      <c r="E9" s="17">
        <v>0</v>
      </c>
      <c r="F9" s="18">
        <v>0</v>
      </c>
      <c r="G9" s="16">
        <v>0</v>
      </c>
      <c r="H9" s="19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6">
        <v>33382212.41</v>
      </c>
      <c r="D10" s="16">
        <v>0</v>
      </c>
      <c r="E10" s="17">
        <v>33382212.41</v>
      </c>
      <c r="F10" s="18">
        <v>37794261</v>
      </c>
      <c r="G10" s="16">
        <v>0</v>
      </c>
      <c r="H10" s="19">
        <v>37794261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20" t="s">
        <v>152</v>
      </c>
      <c r="C11" s="16">
        <v>190938371.81000021</v>
      </c>
      <c r="D11" s="16">
        <v>306063965.66000068</v>
      </c>
      <c r="E11" s="17">
        <v>497002337.47000086</v>
      </c>
      <c r="F11" s="18">
        <v>195894479.84946838</v>
      </c>
      <c r="G11" s="16">
        <v>259289004.93438736</v>
      </c>
      <c r="H11" s="19">
        <v>455183484.78385574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20" t="s">
        <v>153</v>
      </c>
      <c r="C12" s="16">
        <v>-18006056.51000037</v>
      </c>
      <c r="D12" s="16">
        <v>-22470302.999999687</v>
      </c>
      <c r="E12" s="17">
        <v>-40476359.510000058</v>
      </c>
      <c r="F12" s="18">
        <v>-8403041.206799997</v>
      </c>
      <c r="G12" s="16">
        <v>-11810213.639899999</v>
      </c>
      <c r="H12" s="19">
        <v>-20213254.846699998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6">
        <v>172932315.29999983</v>
      </c>
      <c r="D13" s="16">
        <v>283593662.66000098</v>
      </c>
      <c r="E13" s="17">
        <v>456525977.96000081</v>
      </c>
      <c r="F13" s="18">
        <v>187491438.6426684</v>
      </c>
      <c r="G13" s="16">
        <v>247478791.29448736</v>
      </c>
      <c r="H13" s="19">
        <v>434970229.93715572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6">
        <v>1740342.1099999999</v>
      </c>
      <c r="D14" s="16">
        <v>1345321.4100000001</v>
      </c>
      <c r="E14" s="17">
        <v>3085663.52</v>
      </c>
      <c r="F14" s="18">
        <v>1717752</v>
      </c>
      <c r="G14" s="16">
        <v>716537</v>
      </c>
      <c r="H14" s="19">
        <v>2434289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6">
        <v>8762490.3500000015</v>
      </c>
      <c r="D15" s="16">
        <v>0</v>
      </c>
      <c r="E15" s="17">
        <v>8762490.3500000015</v>
      </c>
      <c r="F15" s="18">
        <v>12630488.606000001</v>
      </c>
      <c r="G15" s="16">
        <v>0</v>
      </c>
      <c r="H15" s="19">
        <v>12630488.606000001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6">
        <v>2538</v>
      </c>
      <c r="D16" s="16">
        <v>0</v>
      </c>
      <c r="E16" s="17">
        <v>2538</v>
      </c>
      <c r="F16" s="18">
        <v>2538</v>
      </c>
      <c r="G16" s="16">
        <v>0</v>
      </c>
      <c r="H16" s="19">
        <v>2538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6">
        <v>45867942.549999997</v>
      </c>
      <c r="D17" s="16">
        <v>0</v>
      </c>
      <c r="E17" s="17">
        <v>45867942.549999997</v>
      </c>
      <c r="F17" s="18">
        <v>42659231</v>
      </c>
      <c r="G17" s="16">
        <v>0</v>
      </c>
      <c r="H17" s="19">
        <v>42659231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156</v>
      </c>
      <c r="C18" s="16">
        <v>2787472.5300000003</v>
      </c>
      <c r="D18" s="16">
        <v>354270.75000000006</v>
      </c>
      <c r="E18" s="17">
        <v>3141743.2800000003</v>
      </c>
      <c r="F18" s="18">
        <v>2494686</v>
      </c>
      <c r="G18" s="16">
        <v>1266586</v>
      </c>
      <c r="H18" s="19">
        <v>3761272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21" t="s">
        <v>130</v>
      </c>
      <c r="C19" s="16">
        <v>300065866.91999978</v>
      </c>
      <c r="D19" s="16">
        <v>384450708.55000103</v>
      </c>
      <c r="E19" s="17">
        <v>684516575.47000003</v>
      </c>
      <c r="F19" s="18">
        <v>306897505.24866843</v>
      </c>
      <c r="G19" s="16">
        <v>327043864.29448736</v>
      </c>
      <c r="H19" s="19">
        <v>633941369.54315579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126</v>
      </c>
      <c r="C20" s="22"/>
      <c r="D20" s="22"/>
      <c r="E20" s="23"/>
      <c r="F20" s="24"/>
      <c r="G20" s="22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123</v>
      </c>
      <c r="C21" s="16">
        <v>0</v>
      </c>
      <c r="D21" s="16">
        <v>30661539.920000002</v>
      </c>
      <c r="E21" s="17">
        <v>30661539.920000002</v>
      </c>
      <c r="F21" s="18">
        <v>2000000</v>
      </c>
      <c r="G21" s="16">
        <v>23710559</v>
      </c>
      <c r="H21" s="19">
        <v>25710559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6">
        <v>150932651.46999976</v>
      </c>
      <c r="D22" s="16">
        <v>88288326.030000478</v>
      </c>
      <c r="E22" s="17">
        <v>239220977.50000024</v>
      </c>
      <c r="F22" s="18">
        <v>102037146.63999958</v>
      </c>
      <c r="G22" s="16">
        <v>49158648.538299643</v>
      </c>
      <c r="H22" s="19">
        <v>151195795.17829922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6">
        <v>39969482.219999991</v>
      </c>
      <c r="D23" s="16">
        <v>47662659.819999978</v>
      </c>
      <c r="E23" s="17">
        <v>87632142.039999962</v>
      </c>
      <c r="F23" s="18">
        <v>16486039.559999997</v>
      </c>
      <c r="G23" s="16">
        <v>41142681.443400033</v>
      </c>
      <c r="H23" s="19">
        <v>57628721.003400028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6">
        <v>31743713.920000002</v>
      </c>
      <c r="D24" s="16">
        <v>155932561.8300001</v>
      </c>
      <c r="E24" s="17">
        <v>187676275.75000012</v>
      </c>
      <c r="F24" s="18">
        <v>83633971.450000003</v>
      </c>
      <c r="G24" s="16">
        <v>160562274.99000001</v>
      </c>
      <c r="H24" s="19">
        <v>244196246.44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22"/>
      <c r="D25" s="22"/>
      <c r="E25" s="17">
        <v>0</v>
      </c>
      <c r="F25" s="24"/>
      <c r="G25" s="22"/>
      <c r="H25" s="1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6">
        <v>0</v>
      </c>
      <c r="D26" s="16">
        <v>9318800</v>
      </c>
      <c r="E26" s="17">
        <v>9318800</v>
      </c>
      <c r="F26" s="18">
        <v>0</v>
      </c>
      <c r="G26" s="16">
        <v>9050080</v>
      </c>
      <c r="H26" s="19">
        <v>9050080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6">
        <v>718602.79</v>
      </c>
      <c r="D27" s="16">
        <v>2186139.96</v>
      </c>
      <c r="E27" s="17">
        <v>2904742.75</v>
      </c>
      <c r="F27" s="18">
        <v>1057044</v>
      </c>
      <c r="G27" s="16">
        <v>3097605</v>
      </c>
      <c r="H27" s="19">
        <v>4154649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6">
        <v>3710639.2399999998</v>
      </c>
      <c r="D28" s="16">
        <v>2853479.7399999998</v>
      </c>
      <c r="E28" s="17">
        <v>6564118.9799999995</v>
      </c>
      <c r="F28" s="18">
        <v>3176612.2458000001</v>
      </c>
      <c r="G28" s="16">
        <v>983677.71062400006</v>
      </c>
      <c r="H28" s="19">
        <v>4160289.9564240002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6">
        <v>0</v>
      </c>
      <c r="D29" s="16">
        <v>34248745.409999996</v>
      </c>
      <c r="E29" s="17">
        <v>34248745.409999996</v>
      </c>
      <c r="F29" s="18">
        <v>0</v>
      </c>
      <c r="G29" s="16">
        <v>35726448.2848</v>
      </c>
      <c r="H29" s="19">
        <v>35726448.2848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21" t="s">
        <v>128</v>
      </c>
      <c r="C30" s="16">
        <v>227075089.63999978</v>
      </c>
      <c r="D30" s="16">
        <v>371152252.71000051</v>
      </c>
      <c r="E30" s="17">
        <v>598227342.35000026</v>
      </c>
      <c r="F30" s="18">
        <v>208390813.89579958</v>
      </c>
      <c r="G30" s="16">
        <v>323431974.96712369</v>
      </c>
      <c r="H30" s="19">
        <v>531822788.86292326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139</v>
      </c>
      <c r="C31" s="22"/>
      <c r="D31" s="22"/>
      <c r="E31" s="23"/>
      <c r="F31" s="24"/>
      <c r="G31" s="22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140</v>
      </c>
      <c r="C32" s="16">
        <v>111000000</v>
      </c>
      <c r="D32" s="26">
        <v>0</v>
      </c>
      <c r="E32" s="17">
        <v>111000000</v>
      </c>
      <c r="F32" s="18">
        <v>110999999.72</v>
      </c>
      <c r="G32" s="26">
        <v>0</v>
      </c>
      <c r="H32" s="19">
        <v>110999999.72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6">
        <v>0</v>
      </c>
      <c r="D33" s="26">
        <v>0</v>
      </c>
      <c r="E33" s="17">
        <v>0</v>
      </c>
      <c r="F33" s="18">
        <v>0</v>
      </c>
      <c r="G33" s="26">
        <v>0</v>
      </c>
      <c r="H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20" t="s">
        <v>142</v>
      </c>
      <c r="C34" s="16">
        <v>0</v>
      </c>
      <c r="D34" s="26">
        <v>0</v>
      </c>
      <c r="E34" s="17">
        <v>0</v>
      </c>
      <c r="F34" s="18">
        <v>0</v>
      </c>
      <c r="G34" s="26">
        <v>0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6">
        <v>0</v>
      </c>
      <c r="D35" s="26">
        <v>0</v>
      </c>
      <c r="E35" s="17">
        <v>0</v>
      </c>
      <c r="F35" s="18">
        <v>0</v>
      </c>
      <c r="G35" s="26">
        <v>0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6">
        <v>0</v>
      </c>
      <c r="D36" s="26">
        <v>0</v>
      </c>
      <c r="E36" s="17">
        <v>0</v>
      </c>
      <c r="F36" s="18">
        <v>0</v>
      </c>
      <c r="G36" s="26">
        <v>0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6">
        <v>-24710766.649999991</v>
      </c>
      <c r="D37" s="26">
        <v>0</v>
      </c>
      <c r="E37" s="17">
        <v>-24710766.649999991</v>
      </c>
      <c r="F37" s="18">
        <v>-8881418.8599999994</v>
      </c>
      <c r="G37" s="26">
        <v>0</v>
      </c>
      <c r="H37" s="19">
        <v>-8881418.8599999994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6">
        <v>0</v>
      </c>
      <c r="D38" s="26">
        <v>0</v>
      </c>
      <c r="E38" s="17">
        <v>0</v>
      </c>
      <c r="F38" s="18">
        <v>0</v>
      </c>
      <c r="G38" s="26">
        <v>0</v>
      </c>
      <c r="H38" s="1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21" t="s">
        <v>143</v>
      </c>
      <c r="C39" s="16">
        <v>86289233.350000009</v>
      </c>
      <c r="D39" s="26">
        <v>0</v>
      </c>
      <c r="E39" s="17">
        <v>86289233.350000009</v>
      </c>
      <c r="F39" s="18">
        <v>102118580.86</v>
      </c>
      <c r="G39" s="26">
        <v>0</v>
      </c>
      <c r="H39" s="19">
        <v>102118580.86</v>
      </c>
    </row>
    <row r="40" spans="1:58" ht="15.75" thickBot="1" x14ac:dyDescent="0.35">
      <c r="A40" s="27">
        <v>31</v>
      </c>
      <c r="B40" s="28" t="s">
        <v>144</v>
      </c>
      <c r="C40" s="29">
        <v>313364322.98999977</v>
      </c>
      <c r="D40" s="29">
        <v>371152252.71000051</v>
      </c>
      <c r="E40" s="30">
        <v>684516575.47000003</v>
      </c>
      <c r="F40" s="31">
        <v>310509394.75579959</v>
      </c>
      <c r="G40" s="29">
        <v>323431974.96712369</v>
      </c>
      <c r="H40" s="32">
        <v>633941369.72292328</v>
      </c>
    </row>
    <row r="41" spans="1:58" x14ac:dyDescent="0.3">
      <c r="A41" s="33"/>
      <c r="B41" s="3"/>
      <c r="C41" s="3"/>
      <c r="D41" s="3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3" t="s">
        <v>216</v>
      </c>
      <c r="B42" s="33" t="s">
        <v>214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0" zoomScaleNormal="80" workbookViewId="0"/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120</v>
      </c>
      <c r="B2" s="38" t="str">
        <f>'RC'!B1</f>
        <v>სს "ტერაბანკი"</v>
      </c>
      <c r="C2" s="3"/>
      <c r="D2" s="3"/>
      <c r="E2" s="3"/>
      <c r="H2" s="3"/>
    </row>
    <row r="3" spans="1:8" x14ac:dyDescent="0.3">
      <c r="A3" s="7" t="s">
        <v>132</v>
      </c>
      <c r="B3" s="144">
        <f>'RC'!B2</f>
        <v>42643</v>
      </c>
      <c r="C3" s="3"/>
      <c r="D3" s="3"/>
      <c r="E3" s="3"/>
      <c r="H3" s="1"/>
    </row>
    <row r="4" spans="1:8" ht="15.75" thickBot="1" x14ac:dyDescent="0.35">
      <c r="A4" s="39"/>
      <c r="B4" s="40" t="s">
        <v>217</v>
      </c>
      <c r="C4" s="3"/>
      <c r="D4" s="3"/>
      <c r="E4" s="3"/>
      <c r="H4" s="41" t="s">
        <v>121</v>
      </c>
    </row>
    <row r="5" spans="1:8" ht="18" x14ac:dyDescent="0.35">
      <c r="A5" s="85"/>
      <c r="B5" s="86"/>
      <c r="C5" s="150" t="s">
        <v>135</v>
      </c>
      <c r="D5" s="154"/>
      <c r="E5" s="154"/>
      <c r="F5" s="150" t="s">
        <v>147</v>
      </c>
      <c r="G5" s="154"/>
      <c r="H5" s="155"/>
    </row>
    <row r="6" spans="1:8" s="128" customFormat="1" ht="25.5" x14ac:dyDescent="0.2">
      <c r="A6" s="85" t="s">
        <v>106</v>
      </c>
      <c r="B6" s="86"/>
      <c r="C6" s="106" t="s">
        <v>161</v>
      </c>
      <c r="D6" s="106" t="s">
        <v>177</v>
      </c>
      <c r="E6" s="107" t="s">
        <v>163</v>
      </c>
      <c r="F6" s="106" t="s">
        <v>161</v>
      </c>
      <c r="G6" s="106" t="s">
        <v>177</v>
      </c>
      <c r="H6" s="107" t="s">
        <v>163</v>
      </c>
    </row>
    <row r="7" spans="1:8" s="128" customFormat="1" ht="12.75" x14ac:dyDescent="0.2">
      <c r="A7" s="87"/>
      <c r="B7" s="88" t="s">
        <v>57</v>
      </c>
      <c r="C7" s="108"/>
      <c r="D7" s="108"/>
      <c r="E7" s="109"/>
      <c r="F7" s="108"/>
      <c r="G7" s="108"/>
      <c r="H7" s="109"/>
    </row>
    <row r="8" spans="1:8" s="128" customFormat="1" ht="25.5" x14ac:dyDescent="0.2">
      <c r="A8" s="87">
        <v>1</v>
      </c>
      <c r="B8" s="89" t="s">
        <v>66</v>
      </c>
      <c r="C8" s="108">
        <v>932254.1</v>
      </c>
      <c r="D8" s="108">
        <v>6762.0399999999991</v>
      </c>
      <c r="E8" s="110">
        <f t="shared" ref="E8:E21" si="0">C8+D8</f>
        <v>939016.14</v>
      </c>
      <c r="F8" s="108">
        <v>2031925</v>
      </c>
      <c r="G8" s="108">
        <v>30606</v>
      </c>
      <c r="H8" s="110">
        <f t="shared" ref="H8:H18" si="1">F8+G8</f>
        <v>2062531</v>
      </c>
    </row>
    <row r="9" spans="1:8" s="128" customFormat="1" ht="12.75" x14ac:dyDescent="0.2">
      <c r="A9" s="87">
        <v>2</v>
      </c>
      <c r="B9" s="89" t="s">
        <v>67</v>
      </c>
      <c r="C9" s="111">
        <f>SUM(C10:C18)</f>
        <v>18161746.950000003</v>
      </c>
      <c r="D9" s="111">
        <f>SUM(D10:D18)</f>
        <v>22442615.720000003</v>
      </c>
      <c r="E9" s="110">
        <f t="shared" si="0"/>
        <v>40604362.670000002</v>
      </c>
      <c r="F9" s="111">
        <f>SUM(F10:F18)</f>
        <v>12913477.16</v>
      </c>
      <c r="G9" s="111">
        <f>SUM(G10:G18)</f>
        <v>23638022.130000003</v>
      </c>
      <c r="H9" s="110">
        <f t="shared" si="1"/>
        <v>36551499.290000007</v>
      </c>
    </row>
    <row r="10" spans="1:8" s="128" customFormat="1" ht="12.75" x14ac:dyDescent="0.2">
      <c r="A10" s="87">
        <v>2.1</v>
      </c>
      <c r="B10" s="90" t="s">
        <v>68</v>
      </c>
      <c r="C10" s="108"/>
      <c r="D10" s="108"/>
      <c r="E10" s="110">
        <f t="shared" si="0"/>
        <v>0</v>
      </c>
      <c r="F10" s="108"/>
      <c r="G10" s="108"/>
      <c r="H10" s="110">
        <f t="shared" si="1"/>
        <v>0</v>
      </c>
    </row>
    <row r="11" spans="1:8" s="128" customFormat="1" ht="25.5" x14ac:dyDescent="0.2">
      <c r="A11" s="87">
        <v>2.2000000000000002</v>
      </c>
      <c r="B11" s="90" t="s">
        <v>164</v>
      </c>
      <c r="C11" s="108">
        <v>3684262.2700000005</v>
      </c>
      <c r="D11" s="108">
        <v>4929674.6300000008</v>
      </c>
      <c r="E11" s="110">
        <f t="shared" si="0"/>
        <v>8613936.9000000022</v>
      </c>
      <c r="F11" s="108">
        <v>1087537.3700000001</v>
      </c>
      <c r="G11" s="108">
        <v>2186892.39</v>
      </c>
      <c r="H11" s="110">
        <f t="shared" si="1"/>
        <v>3274429.7600000002</v>
      </c>
    </row>
    <row r="12" spans="1:8" s="128" customFormat="1" ht="12.75" x14ac:dyDescent="0.2">
      <c r="A12" s="87">
        <v>2.2999999999999998</v>
      </c>
      <c r="B12" s="90" t="s">
        <v>69</v>
      </c>
      <c r="C12" s="108">
        <v>39627.65</v>
      </c>
      <c r="D12" s="108">
        <v>0</v>
      </c>
      <c r="E12" s="110">
        <f t="shared" si="0"/>
        <v>39627.65</v>
      </c>
      <c r="F12" s="108">
        <v>62268.42</v>
      </c>
      <c r="G12" s="108">
        <v>2159.19</v>
      </c>
      <c r="H12" s="110">
        <f t="shared" si="1"/>
        <v>64427.61</v>
      </c>
    </row>
    <row r="13" spans="1:8" s="128" customFormat="1" ht="25.5" x14ac:dyDescent="0.2">
      <c r="A13" s="87">
        <v>2.4</v>
      </c>
      <c r="B13" s="90" t="s">
        <v>165</v>
      </c>
      <c r="C13" s="108">
        <v>441289.26000000007</v>
      </c>
      <c r="D13" s="108">
        <v>406045.19999999995</v>
      </c>
      <c r="E13" s="110">
        <f t="shared" si="0"/>
        <v>847334.46</v>
      </c>
      <c r="F13" s="108">
        <v>419391.3</v>
      </c>
      <c r="G13" s="108">
        <v>1199525.44</v>
      </c>
      <c r="H13" s="110">
        <f t="shared" si="1"/>
        <v>1618916.74</v>
      </c>
    </row>
    <row r="14" spans="1:8" s="128" customFormat="1" ht="12.75" x14ac:dyDescent="0.2">
      <c r="A14" s="87">
        <v>2.5</v>
      </c>
      <c r="B14" s="90" t="s">
        <v>70</v>
      </c>
      <c r="C14" s="108">
        <v>785616.69</v>
      </c>
      <c r="D14" s="108">
        <v>1158139.1499999999</v>
      </c>
      <c r="E14" s="110">
        <f t="shared" si="0"/>
        <v>1943755.8399999999</v>
      </c>
      <c r="F14" s="108">
        <v>922212.84</v>
      </c>
      <c r="G14" s="108">
        <v>634088.43000000005</v>
      </c>
      <c r="H14" s="110">
        <f t="shared" si="1"/>
        <v>1556301.27</v>
      </c>
    </row>
    <row r="15" spans="1:8" s="128" customFormat="1" ht="25.5" x14ac:dyDescent="0.2">
      <c r="A15" s="87">
        <v>2.6</v>
      </c>
      <c r="B15" s="90" t="s">
        <v>71</v>
      </c>
      <c r="C15" s="108">
        <v>0</v>
      </c>
      <c r="D15" s="108">
        <v>0</v>
      </c>
      <c r="E15" s="110">
        <f t="shared" si="0"/>
        <v>0</v>
      </c>
      <c r="F15" s="108"/>
      <c r="G15" s="108"/>
      <c r="H15" s="110">
        <f t="shared" si="1"/>
        <v>0</v>
      </c>
    </row>
    <row r="16" spans="1:8" s="128" customFormat="1" ht="25.5" x14ac:dyDescent="0.2">
      <c r="A16" s="87">
        <v>2.7</v>
      </c>
      <c r="B16" s="90" t="s">
        <v>72</v>
      </c>
      <c r="C16" s="108">
        <v>2971.21</v>
      </c>
      <c r="D16" s="108">
        <v>11769.810000000001</v>
      </c>
      <c r="E16" s="110">
        <f t="shared" si="0"/>
        <v>14741.02</v>
      </c>
      <c r="F16" s="108"/>
      <c r="G16" s="108">
        <v>15597.6</v>
      </c>
      <c r="H16" s="110">
        <f t="shared" si="1"/>
        <v>15597.6</v>
      </c>
    </row>
    <row r="17" spans="1:8" s="128" customFormat="1" ht="12.75" x14ac:dyDescent="0.2">
      <c r="A17" s="87">
        <v>2.8</v>
      </c>
      <c r="B17" s="90" t="s">
        <v>73</v>
      </c>
      <c r="C17" s="108">
        <v>9252773.4900000002</v>
      </c>
      <c r="D17" s="108">
        <v>5038251.9000000004</v>
      </c>
      <c r="E17" s="110">
        <f t="shared" si="0"/>
        <v>14291025.390000001</v>
      </c>
      <c r="F17" s="108">
        <v>8061592</v>
      </c>
      <c r="G17" s="108">
        <v>3533632</v>
      </c>
      <c r="H17" s="110">
        <f t="shared" si="1"/>
        <v>11595224</v>
      </c>
    </row>
    <row r="18" spans="1:8" s="128" customFormat="1" ht="12.75" x14ac:dyDescent="0.2">
      <c r="A18" s="87">
        <v>2.9</v>
      </c>
      <c r="B18" s="90" t="s">
        <v>74</v>
      </c>
      <c r="C18" s="108">
        <v>3955206.3800000008</v>
      </c>
      <c r="D18" s="108">
        <v>10898735.030000001</v>
      </c>
      <c r="E18" s="110">
        <f t="shared" si="0"/>
        <v>14853941.410000002</v>
      </c>
      <c r="F18" s="108">
        <v>2360475.23</v>
      </c>
      <c r="G18" s="108">
        <v>16066127.08</v>
      </c>
      <c r="H18" s="110">
        <f t="shared" si="1"/>
        <v>18426602.309999999</v>
      </c>
    </row>
    <row r="19" spans="1:8" s="128" customFormat="1" ht="25.5" x14ac:dyDescent="0.2">
      <c r="A19" s="87">
        <v>3</v>
      </c>
      <c r="B19" s="89" t="s">
        <v>166</v>
      </c>
      <c r="C19" s="108">
        <v>1098900.2300000002</v>
      </c>
      <c r="D19" s="108">
        <v>739029.32</v>
      </c>
      <c r="E19" s="110">
        <f>C19+D19</f>
        <v>1837929.5500000003</v>
      </c>
      <c r="F19" s="108">
        <v>689690</v>
      </c>
      <c r="G19" s="108">
        <v>837455</v>
      </c>
      <c r="H19" s="110">
        <f>F19+G19</f>
        <v>1527145</v>
      </c>
    </row>
    <row r="20" spans="1:8" s="128" customFormat="1" ht="25.5" x14ac:dyDescent="0.2">
      <c r="A20" s="87">
        <v>4</v>
      </c>
      <c r="B20" s="89" t="s">
        <v>58</v>
      </c>
      <c r="C20" s="108">
        <v>2451851.5100000002</v>
      </c>
      <c r="D20" s="108">
        <v>0</v>
      </c>
      <c r="E20" s="110">
        <f t="shared" si="0"/>
        <v>2451851.5100000002</v>
      </c>
      <c r="F20" s="108">
        <v>2079803</v>
      </c>
      <c r="G20" s="108">
        <v>0</v>
      </c>
      <c r="H20" s="110">
        <f t="shared" ref="H20:H21" si="2">F20+G20</f>
        <v>2079803</v>
      </c>
    </row>
    <row r="21" spans="1:8" s="128" customFormat="1" ht="12.75" x14ac:dyDescent="0.2">
      <c r="A21" s="87">
        <v>5</v>
      </c>
      <c r="B21" s="89" t="s">
        <v>75</v>
      </c>
      <c r="C21" s="108">
        <v>427804.95999999996</v>
      </c>
      <c r="D21" s="108">
        <v>117443.15</v>
      </c>
      <c r="E21" s="110">
        <f t="shared" si="0"/>
        <v>545248.11</v>
      </c>
      <c r="F21" s="108">
        <v>144346.23999999999</v>
      </c>
      <c r="G21" s="108">
        <v>102500.91</v>
      </c>
      <c r="H21" s="110">
        <f t="shared" si="2"/>
        <v>246847.15</v>
      </c>
    </row>
    <row r="22" spans="1:8" s="128" customFormat="1" ht="12.75" x14ac:dyDescent="0.2">
      <c r="A22" s="87">
        <v>6</v>
      </c>
      <c r="B22" s="91" t="s">
        <v>167</v>
      </c>
      <c r="C22" s="111">
        <f>C8+C9+C20+C21+C19</f>
        <v>23072557.750000007</v>
      </c>
      <c r="D22" s="111">
        <f>D8+D9+D20+D21+D19</f>
        <v>23305850.23</v>
      </c>
      <c r="E22" s="110">
        <f>C22+D22</f>
        <v>46378407.980000004</v>
      </c>
      <c r="F22" s="111">
        <f>F8+F9+F20+F21+F19</f>
        <v>17859241.399999999</v>
      </c>
      <c r="G22" s="111">
        <f>G8+G9+G20+G21+G19</f>
        <v>24608584.040000003</v>
      </c>
      <c r="H22" s="110">
        <f>F22+G22</f>
        <v>42467825.439999998</v>
      </c>
    </row>
    <row r="23" spans="1:8" s="128" customFormat="1" ht="12.75" x14ac:dyDescent="0.2">
      <c r="A23" s="87"/>
      <c r="B23" s="88" t="s">
        <v>87</v>
      </c>
      <c r="C23" s="108"/>
      <c r="D23" s="108"/>
      <c r="E23" s="109"/>
      <c r="F23" s="108"/>
      <c r="G23" s="108"/>
      <c r="H23" s="109"/>
    </row>
    <row r="24" spans="1:8" s="128" customFormat="1" ht="25.5" x14ac:dyDescent="0.2">
      <c r="A24" s="87">
        <v>7</v>
      </c>
      <c r="B24" s="89" t="s">
        <v>76</v>
      </c>
      <c r="C24" s="108">
        <v>9622978.4300000016</v>
      </c>
      <c r="D24" s="108">
        <v>2089576.6400000015</v>
      </c>
      <c r="E24" s="112">
        <f t="shared" ref="E24:E29" si="3">C24+D24</f>
        <v>11712555.070000004</v>
      </c>
      <c r="F24" s="108">
        <v>5671549.5299999993</v>
      </c>
      <c r="G24" s="108">
        <v>1652542.17</v>
      </c>
      <c r="H24" s="112">
        <f t="shared" ref="H24:H29" si="4">F24+G24</f>
        <v>7324091.6999999993</v>
      </c>
    </row>
    <row r="25" spans="1:8" s="128" customFormat="1" ht="12.75" x14ac:dyDescent="0.2">
      <c r="A25" s="87">
        <v>8</v>
      </c>
      <c r="B25" s="89" t="s">
        <v>77</v>
      </c>
      <c r="C25" s="108">
        <v>6050503.4199999999</v>
      </c>
      <c r="D25" s="108">
        <v>6927564.5299999984</v>
      </c>
      <c r="E25" s="112">
        <f t="shared" si="3"/>
        <v>12978067.949999999</v>
      </c>
      <c r="F25" s="108">
        <v>3366934.47</v>
      </c>
      <c r="G25" s="108">
        <v>6400539.8300000001</v>
      </c>
      <c r="H25" s="112">
        <f t="shared" si="4"/>
        <v>9767474.3000000007</v>
      </c>
    </row>
    <row r="26" spans="1:8" s="128" customFormat="1" ht="12.75" x14ac:dyDescent="0.2">
      <c r="A26" s="87">
        <v>9</v>
      </c>
      <c r="B26" s="89" t="s">
        <v>168</v>
      </c>
      <c r="C26" s="108">
        <v>164754.96</v>
      </c>
      <c r="D26" s="108">
        <v>573884.54</v>
      </c>
      <c r="E26" s="112">
        <f t="shared" si="3"/>
        <v>738639.5</v>
      </c>
      <c r="F26" s="108">
        <v>136687</v>
      </c>
      <c r="G26" s="108">
        <v>1499377</v>
      </c>
      <c r="H26" s="112">
        <f t="shared" si="4"/>
        <v>1636064</v>
      </c>
    </row>
    <row r="27" spans="1:8" s="128" customFormat="1" ht="25.5" x14ac:dyDescent="0.2">
      <c r="A27" s="87">
        <v>10</v>
      </c>
      <c r="B27" s="89" t="s">
        <v>169</v>
      </c>
      <c r="C27" s="108">
        <v>0</v>
      </c>
      <c r="D27" s="108">
        <v>0</v>
      </c>
      <c r="E27" s="112">
        <f t="shared" si="3"/>
        <v>0</v>
      </c>
      <c r="F27" s="108">
        <v>780787</v>
      </c>
      <c r="G27" s="108">
        <v>68885</v>
      </c>
      <c r="H27" s="112">
        <f t="shared" si="4"/>
        <v>849672</v>
      </c>
    </row>
    <row r="28" spans="1:8" s="128" customFormat="1" ht="12.75" x14ac:dyDescent="0.2">
      <c r="A28" s="87">
        <v>11</v>
      </c>
      <c r="B28" s="89" t="s">
        <v>78</v>
      </c>
      <c r="C28" s="108">
        <v>339945.19</v>
      </c>
      <c r="D28" s="108">
        <v>2990498.08</v>
      </c>
      <c r="E28" s="112">
        <f t="shared" si="3"/>
        <v>3330443.27</v>
      </c>
      <c r="F28" s="108">
        <v>474485</v>
      </c>
      <c r="G28" s="108">
        <v>2137521</v>
      </c>
      <c r="H28" s="112">
        <f t="shared" si="4"/>
        <v>2612006</v>
      </c>
    </row>
    <row r="29" spans="1:8" s="128" customFormat="1" ht="12.75" x14ac:dyDescent="0.2">
      <c r="A29" s="87">
        <v>12</v>
      </c>
      <c r="B29" s="89" t="s">
        <v>88</v>
      </c>
      <c r="C29" s="108"/>
      <c r="D29" s="108"/>
      <c r="E29" s="112">
        <f t="shared" si="3"/>
        <v>0</v>
      </c>
      <c r="F29" s="108"/>
      <c r="G29" s="108"/>
      <c r="H29" s="112">
        <f t="shared" si="4"/>
        <v>0</v>
      </c>
    </row>
    <row r="30" spans="1:8" s="128" customFormat="1" ht="12.75" x14ac:dyDescent="0.2">
      <c r="A30" s="87">
        <v>13</v>
      </c>
      <c r="B30" s="92" t="s">
        <v>89</v>
      </c>
      <c r="C30" s="111">
        <f>SUM(C24:C29)</f>
        <v>16178182.000000002</v>
      </c>
      <c r="D30" s="111">
        <f>SUM(D24:D29)</f>
        <v>12581523.790000001</v>
      </c>
      <c r="E30" s="112">
        <f>C30+D30</f>
        <v>28759705.790000003</v>
      </c>
      <c r="F30" s="111">
        <f>SUM(F24:F29)</f>
        <v>10430443</v>
      </c>
      <c r="G30" s="111">
        <f>SUM(G24:G29)</f>
        <v>11758865</v>
      </c>
      <c r="H30" s="112">
        <f>F30+G30</f>
        <v>22189308</v>
      </c>
    </row>
    <row r="31" spans="1:8" s="128" customFormat="1" ht="12.75" x14ac:dyDescent="0.2">
      <c r="A31" s="87">
        <v>14</v>
      </c>
      <c r="B31" s="92" t="s">
        <v>62</v>
      </c>
      <c r="C31" s="111">
        <f>C22-C30</f>
        <v>6894375.7500000056</v>
      </c>
      <c r="D31" s="111">
        <f>D22-D30</f>
        <v>10724326.439999999</v>
      </c>
      <c r="E31" s="110">
        <f>C31+D31</f>
        <v>17618702.190000005</v>
      </c>
      <c r="F31" s="111">
        <f>F22-F30</f>
        <v>7428798.3999999985</v>
      </c>
      <c r="G31" s="111">
        <f>G22-G30</f>
        <v>12849719.040000003</v>
      </c>
      <c r="H31" s="110">
        <f>F31+G31</f>
        <v>20278517.440000001</v>
      </c>
    </row>
    <row r="32" spans="1:8" s="128" customFormat="1" ht="12.75" x14ac:dyDescent="0.2">
      <c r="A32" s="87"/>
      <c r="B32" s="88"/>
      <c r="C32" s="108"/>
      <c r="D32" s="108"/>
      <c r="E32" s="109"/>
      <c r="F32" s="108"/>
      <c r="G32" s="108"/>
      <c r="H32" s="109"/>
    </row>
    <row r="33" spans="1:8" s="128" customFormat="1" ht="12.75" x14ac:dyDescent="0.2">
      <c r="A33" s="87"/>
      <c r="B33" s="88" t="s">
        <v>59</v>
      </c>
      <c r="C33" s="108"/>
      <c r="D33" s="108"/>
      <c r="E33" s="113"/>
      <c r="F33" s="108"/>
      <c r="G33" s="108"/>
      <c r="H33" s="113"/>
    </row>
    <row r="34" spans="1:8" s="128" customFormat="1" ht="12.75" x14ac:dyDescent="0.2">
      <c r="A34" s="87">
        <v>15</v>
      </c>
      <c r="B34" s="93" t="s">
        <v>170</v>
      </c>
      <c r="C34" s="114">
        <f>C35-C36</f>
        <v>2021566.0700000003</v>
      </c>
      <c r="D34" s="114">
        <f>D35-D36</f>
        <v>549320.99999999953</v>
      </c>
      <c r="E34" s="115">
        <f>C34+D34</f>
        <v>2570887.0699999998</v>
      </c>
      <c r="F34" s="114">
        <f>F35-F36</f>
        <v>1595501</v>
      </c>
      <c r="G34" s="114">
        <f>G35-G36</f>
        <v>314486</v>
      </c>
      <c r="H34" s="115">
        <f>F34+G34</f>
        <v>1909987</v>
      </c>
    </row>
    <row r="35" spans="1:8" s="128" customFormat="1" ht="25.5" x14ac:dyDescent="0.2">
      <c r="A35" s="87">
        <v>15.1</v>
      </c>
      <c r="B35" s="90" t="s">
        <v>171</v>
      </c>
      <c r="C35" s="108">
        <v>3151456.6100000003</v>
      </c>
      <c r="D35" s="108">
        <v>2396482.8399999994</v>
      </c>
      <c r="E35" s="115">
        <f>C35+D35</f>
        <v>5547939.4499999993</v>
      </c>
      <c r="F35" s="108">
        <v>2529119</v>
      </c>
      <c r="G35" s="108">
        <v>1479554</v>
      </c>
      <c r="H35" s="115">
        <f>F35+G35</f>
        <v>4008673</v>
      </c>
    </row>
    <row r="36" spans="1:8" s="128" customFormat="1" ht="25.5" x14ac:dyDescent="0.2">
      <c r="A36" s="87">
        <v>15.2</v>
      </c>
      <c r="B36" s="90" t="s">
        <v>172</v>
      </c>
      <c r="C36" s="108">
        <v>1129890.54</v>
      </c>
      <c r="D36" s="108">
        <v>1847161.8399999999</v>
      </c>
      <c r="E36" s="115">
        <f>C36+D36</f>
        <v>2977052.38</v>
      </c>
      <c r="F36" s="108">
        <v>933618</v>
      </c>
      <c r="G36" s="108">
        <v>1165068</v>
      </c>
      <c r="H36" s="115">
        <f>F36+G36</f>
        <v>2098686</v>
      </c>
    </row>
    <row r="37" spans="1:8" s="128" customFormat="1" ht="12.75" x14ac:dyDescent="0.2">
      <c r="A37" s="87">
        <v>16</v>
      </c>
      <c r="B37" s="89" t="s">
        <v>55</v>
      </c>
      <c r="C37" s="108"/>
      <c r="D37" s="108"/>
      <c r="E37" s="110">
        <f t="shared" ref="E37:E66" si="5">C37+D37</f>
        <v>0</v>
      </c>
      <c r="F37" s="108"/>
      <c r="G37" s="108"/>
      <c r="H37" s="110">
        <f t="shared" ref="H37:H45" si="6">F37+G37</f>
        <v>0</v>
      </c>
    </row>
    <row r="38" spans="1:8" s="128" customFormat="1" ht="25.5" x14ac:dyDescent="0.2">
      <c r="A38" s="87">
        <v>17</v>
      </c>
      <c r="B38" s="89" t="s">
        <v>56</v>
      </c>
      <c r="C38" s="108"/>
      <c r="D38" s="108"/>
      <c r="E38" s="110">
        <f t="shared" si="5"/>
        <v>0</v>
      </c>
      <c r="F38" s="108"/>
      <c r="G38" s="108"/>
      <c r="H38" s="110">
        <f t="shared" si="6"/>
        <v>0</v>
      </c>
    </row>
    <row r="39" spans="1:8" s="128" customFormat="1" ht="25.5" x14ac:dyDescent="0.2">
      <c r="A39" s="87">
        <v>18</v>
      </c>
      <c r="B39" s="89" t="s">
        <v>60</v>
      </c>
      <c r="C39" s="108"/>
      <c r="D39" s="108"/>
      <c r="E39" s="110">
        <f t="shared" si="5"/>
        <v>0</v>
      </c>
      <c r="F39" s="108"/>
      <c r="G39" s="108"/>
      <c r="H39" s="110">
        <f t="shared" si="6"/>
        <v>0</v>
      </c>
    </row>
    <row r="40" spans="1:8" s="128" customFormat="1" ht="25.5" x14ac:dyDescent="0.2">
      <c r="A40" s="87">
        <v>19</v>
      </c>
      <c r="B40" s="89" t="s">
        <v>173</v>
      </c>
      <c r="C40" s="108">
        <v>2789886.7800000003</v>
      </c>
      <c r="D40" s="108"/>
      <c r="E40" s="110">
        <f t="shared" si="5"/>
        <v>2789886.7800000003</v>
      </c>
      <c r="F40" s="108">
        <v>1342513</v>
      </c>
      <c r="G40" s="108"/>
      <c r="H40" s="110">
        <f t="shared" si="6"/>
        <v>1342513</v>
      </c>
    </row>
    <row r="41" spans="1:8" s="128" customFormat="1" ht="25.5" x14ac:dyDescent="0.2">
      <c r="A41" s="87">
        <v>20</v>
      </c>
      <c r="B41" s="89" t="s">
        <v>79</v>
      </c>
      <c r="C41" s="108">
        <v>1406912.2699999996</v>
      </c>
      <c r="D41" s="108"/>
      <c r="E41" s="110">
        <f t="shared" si="5"/>
        <v>1406912.2699999996</v>
      </c>
      <c r="F41" s="108">
        <v>1294403</v>
      </c>
      <c r="G41" s="108"/>
      <c r="H41" s="110">
        <f t="shared" si="6"/>
        <v>1294403</v>
      </c>
    </row>
    <row r="42" spans="1:8" s="128" customFormat="1" ht="12.75" x14ac:dyDescent="0.2">
      <c r="A42" s="87">
        <v>21</v>
      </c>
      <c r="B42" s="89" t="s">
        <v>174</v>
      </c>
      <c r="C42" s="108">
        <v>513141.1</v>
      </c>
      <c r="D42" s="108"/>
      <c r="E42" s="110">
        <f t="shared" si="5"/>
        <v>513141.1</v>
      </c>
      <c r="F42" s="108">
        <v>337159</v>
      </c>
      <c r="G42" s="108"/>
      <c r="H42" s="110">
        <f t="shared" si="6"/>
        <v>337159</v>
      </c>
    </row>
    <row r="43" spans="1:8" s="128" customFormat="1" ht="25.5" x14ac:dyDescent="0.2">
      <c r="A43" s="87">
        <v>22</v>
      </c>
      <c r="B43" s="89" t="s">
        <v>175</v>
      </c>
      <c r="C43" s="108">
        <v>1000</v>
      </c>
      <c r="D43" s="108">
        <v>23761.42</v>
      </c>
      <c r="E43" s="110">
        <f t="shared" si="5"/>
        <v>24761.42</v>
      </c>
      <c r="F43" s="108">
        <v>750</v>
      </c>
      <c r="G43" s="108">
        <v>4731.78</v>
      </c>
      <c r="H43" s="110">
        <f t="shared" si="6"/>
        <v>5481.78</v>
      </c>
    </row>
    <row r="44" spans="1:8" s="128" customFormat="1" ht="12.75" x14ac:dyDescent="0.2">
      <c r="A44" s="94">
        <v>23</v>
      </c>
      <c r="B44" s="95" t="s">
        <v>80</v>
      </c>
      <c r="C44" s="116">
        <v>5380.4599999999627</v>
      </c>
      <c r="D44" s="116">
        <v>58.29</v>
      </c>
      <c r="E44" s="117">
        <f t="shared" si="5"/>
        <v>5438.7499999999627</v>
      </c>
      <c r="F44" s="116">
        <v>92738</v>
      </c>
      <c r="G44" s="116">
        <v>356</v>
      </c>
      <c r="H44" s="117">
        <f t="shared" si="6"/>
        <v>93094</v>
      </c>
    </row>
    <row r="45" spans="1:8" s="128" customFormat="1" ht="12.75" x14ac:dyDescent="0.2">
      <c r="A45" s="96">
        <v>24</v>
      </c>
      <c r="B45" s="97" t="s">
        <v>61</v>
      </c>
      <c r="C45" s="118">
        <f>C34+C37+C38+C39+C40+C41+C42+C43+C44</f>
        <v>6737886.6799999997</v>
      </c>
      <c r="D45" s="118">
        <f>D34+D37+D38+D39+D40+D41+D42+D43+D44</f>
        <v>573140.70999999961</v>
      </c>
      <c r="E45" s="119">
        <f t="shared" si="5"/>
        <v>7311027.3899999997</v>
      </c>
      <c r="F45" s="118">
        <f>F34+F37+F38+F39+F40+F41+F42+F43+F44</f>
        <v>4663064</v>
      </c>
      <c r="G45" s="118">
        <f>G34+G37+G38+G39+G40+G41+G42+G43+G44</f>
        <v>319573.78000000003</v>
      </c>
      <c r="H45" s="119">
        <f t="shared" si="6"/>
        <v>4982637.78</v>
      </c>
    </row>
    <row r="46" spans="1:8" s="128" customFormat="1" ht="12.75" x14ac:dyDescent="0.2">
      <c r="A46" s="98"/>
      <c r="B46" s="99" t="s">
        <v>90</v>
      </c>
      <c r="C46" s="120"/>
      <c r="D46" s="120"/>
      <c r="E46" s="121"/>
      <c r="F46" s="120"/>
      <c r="G46" s="120"/>
      <c r="H46" s="121"/>
    </row>
    <row r="47" spans="1:8" s="128" customFormat="1" ht="25.5" x14ac:dyDescent="0.2">
      <c r="A47" s="87">
        <v>25</v>
      </c>
      <c r="B47" s="100" t="s">
        <v>91</v>
      </c>
      <c r="C47" s="122">
        <v>319091.68</v>
      </c>
      <c r="D47" s="122">
        <v>23672.51</v>
      </c>
      <c r="E47" s="123">
        <f t="shared" si="5"/>
        <v>342764.19</v>
      </c>
      <c r="F47" s="122">
        <v>331896</v>
      </c>
      <c r="G47" s="122">
        <v>63376</v>
      </c>
      <c r="H47" s="123">
        <f t="shared" ref="H47:H54" si="7">F47+G47</f>
        <v>395272</v>
      </c>
    </row>
    <row r="48" spans="1:8" s="128" customFormat="1" ht="25.5" x14ac:dyDescent="0.2">
      <c r="A48" s="87">
        <v>26</v>
      </c>
      <c r="B48" s="89" t="s">
        <v>92</v>
      </c>
      <c r="C48" s="108">
        <v>1982923.9899999998</v>
      </c>
      <c r="D48" s="108">
        <v>134162.27000000002</v>
      </c>
      <c r="E48" s="110">
        <f t="shared" si="5"/>
        <v>2117086.2599999998</v>
      </c>
      <c r="F48" s="108">
        <v>844681</v>
      </c>
      <c r="G48" s="108">
        <v>179537</v>
      </c>
      <c r="H48" s="110">
        <f t="shared" si="7"/>
        <v>1024218</v>
      </c>
    </row>
    <row r="49" spans="1:8" s="128" customFormat="1" ht="12.75" x14ac:dyDescent="0.2">
      <c r="A49" s="87">
        <v>27</v>
      </c>
      <c r="B49" s="89" t="s">
        <v>93</v>
      </c>
      <c r="C49" s="108">
        <v>6654214.9400000004</v>
      </c>
      <c r="D49" s="108"/>
      <c r="E49" s="110">
        <f t="shared" si="5"/>
        <v>6654214.9400000004</v>
      </c>
      <c r="F49" s="108">
        <v>6801673</v>
      </c>
      <c r="G49" s="108"/>
      <c r="H49" s="110">
        <f t="shared" si="7"/>
        <v>6801673</v>
      </c>
    </row>
    <row r="50" spans="1:8" s="128" customFormat="1" ht="25.5" x14ac:dyDescent="0.2">
      <c r="A50" s="87">
        <v>28</v>
      </c>
      <c r="B50" s="89" t="s">
        <v>94</v>
      </c>
      <c r="C50" s="108">
        <v>8937.0300000000007</v>
      </c>
      <c r="D50" s="108"/>
      <c r="E50" s="110">
        <f t="shared" si="5"/>
        <v>8937.0300000000007</v>
      </c>
      <c r="F50" s="108">
        <v>11865</v>
      </c>
      <c r="G50" s="108"/>
      <c r="H50" s="110">
        <f t="shared" si="7"/>
        <v>11865</v>
      </c>
    </row>
    <row r="51" spans="1:8" s="128" customFormat="1" ht="12.75" x14ac:dyDescent="0.2">
      <c r="A51" s="87">
        <v>29</v>
      </c>
      <c r="B51" s="89" t="s">
        <v>95</v>
      </c>
      <c r="C51" s="108">
        <v>3008601.06</v>
      </c>
      <c r="D51" s="108"/>
      <c r="E51" s="110">
        <f t="shared" si="5"/>
        <v>3008601.06</v>
      </c>
      <c r="F51" s="108">
        <v>2433413</v>
      </c>
      <c r="G51" s="108"/>
      <c r="H51" s="110">
        <f t="shared" si="7"/>
        <v>2433413</v>
      </c>
    </row>
    <row r="52" spans="1:8" s="128" customFormat="1" ht="12.75" x14ac:dyDescent="0.2">
      <c r="A52" s="87">
        <v>30</v>
      </c>
      <c r="B52" s="89" t="s">
        <v>96</v>
      </c>
      <c r="C52" s="108">
        <v>3618119.52</v>
      </c>
      <c r="D52" s="108">
        <v>697.25</v>
      </c>
      <c r="E52" s="110">
        <f t="shared" si="5"/>
        <v>3618816.77</v>
      </c>
      <c r="F52" s="108">
        <v>3205967</v>
      </c>
      <c r="G52" s="108">
        <v>23842</v>
      </c>
      <c r="H52" s="110">
        <f t="shared" si="7"/>
        <v>3229809</v>
      </c>
    </row>
    <row r="53" spans="1:8" s="128" customFormat="1" ht="12.75" x14ac:dyDescent="0.2">
      <c r="A53" s="87">
        <v>31</v>
      </c>
      <c r="B53" s="92" t="s">
        <v>97</v>
      </c>
      <c r="C53" s="111">
        <f>SUM(C47:C52)</f>
        <v>15591888.219999999</v>
      </c>
      <c r="D53" s="111">
        <f>SUM(D47:D52)</f>
        <v>158532.03000000003</v>
      </c>
      <c r="E53" s="110">
        <f t="shared" si="5"/>
        <v>15750420.249999998</v>
      </c>
      <c r="F53" s="111">
        <f>SUM(F47:F52)</f>
        <v>13629495</v>
      </c>
      <c r="G53" s="111">
        <f>SUM(G47:G52)</f>
        <v>266755</v>
      </c>
      <c r="H53" s="110">
        <f t="shared" si="7"/>
        <v>13896250</v>
      </c>
    </row>
    <row r="54" spans="1:8" s="128" customFormat="1" ht="12.75" x14ac:dyDescent="0.2">
      <c r="A54" s="87">
        <v>32</v>
      </c>
      <c r="B54" s="92" t="s">
        <v>63</v>
      </c>
      <c r="C54" s="111">
        <f>C45-C53</f>
        <v>-8854001.5399999991</v>
      </c>
      <c r="D54" s="111">
        <f>D45-D53</f>
        <v>414608.67999999959</v>
      </c>
      <c r="E54" s="110">
        <f t="shared" si="5"/>
        <v>-8439392.8599999994</v>
      </c>
      <c r="F54" s="111">
        <f>F45-F53</f>
        <v>-8966431</v>
      </c>
      <c r="G54" s="111">
        <f>G45-G53</f>
        <v>52818.780000000028</v>
      </c>
      <c r="H54" s="110">
        <f t="shared" si="7"/>
        <v>-8913612.2200000007</v>
      </c>
    </row>
    <row r="55" spans="1:8" s="128" customFormat="1" ht="12.75" x14ac:dyDescent="0.2">
      <c r="A55" s="87"/>
      <c r="B55" s="88"/>
      <c r="C55" s="124"/>
      <c r="D55" s="124"/>
      <c r="E55" s="125"/>
      <c r="F55" s="124"/>
      <c r="G55" s="124"/>
      <c r="H55" s="125"/>
    </row>
    <row r="56" spans="1:8" s="128" customFormat="1" ht="12.75" x14ac:dyDescent="0.2">
      <c r="A56" s="87">
        <v>33</v>
      </c>
      <c r="B56" s="92" t="s">
        <v>64</v>
      </c>
      <c r="C56" s="111">
        <f>C31+C54</f>
        <v>-1959625.7899999935</v>
      </c>
      <c r="D56" s="111">
        <f>D31+D54</f>
        <v>11138935.119999999</v>
      </c>
      <c r="E56" s="110">
        <f t="shared" si="5"/>
        <v>9179309.3300000057</v>
      </c>
      <c r="F56" s="111">
        <f>F31+F54</f>
        <v>-1537632.6000000015</v>
      </c>
      <c r="G56" s="111">
        <f>G31+G54</f>
        <v>12902537.820000002</v>
      </c>
      <c r="H56" s="110">
        <f t="shared" ref="H56" si="8">F56+G56</f>
        <v>11364905.220000001</v>
      </c>
    </row>
    <row r="57" spans="1:8" s="128" customFormat="1" ht="12.75" x14ac:dyDescent="0.2">
      <c r="A57" s="87"/>
      <c r="B57" s="88"/>
      <c r="C57" s="124"/>
      <c r="D57" s="124"/>
      <c r="E57" s="125"/>
      <c r="F57" s="124"/>
      <c r="G57" s="124"/>
      <c r="H57" s="125"/>
    </row>
    <row r="58" spans="1:8" s="128" customFormat="1" ht="25.5" x14ac:dyDescent="0.2">
      <c r="A58" s="87">
        <v>34</v>
      </c>
      <c r="B58" s="89" t="s">
        <v>81</v>
      </c>
      <c r="C58" s="108">
        <v>22402765.66</v>
      </c>
      <c r="D58" s="108">
        <v>0</v>
      </c>
      <c r="E58" s="110">
        <f>C58</f>
        <v>22402765.66</v>
      </c>
      <c r="F58" s="108">
        <v>-306074</v>
      </c>
      <c r="G58" s="108">
        <v>0</v>
      </c>
      <c r="H58" s="110">
        <f>F58</f>
        <v>-306074</v>
      </c>
    </row>
    <row r="59" spans="1:8" s="128" customFormat="1" ht="25.5" x14ac:dyDescent="0.2">
      <c r="A59" s="87">
        <v>35</v>
      </c>
      <c r="B59" s="89" t="s">
        <v>82</v>
      </c>
      <c r="C59" s="108">
        <v>0</v>
      </c>
      <c r="D59" s="108">
        <v>0</v>
      </c>
      <c r="E59" s="110">
        <f>C59</f>
        <v>0</v>
      </c>
      <c r="F59" s="108">
        <v>0</v>
      </c>
      <c r="G59" s="108">
        <v>0</v>
      </c>
      <c r="H59" s="110">
        <f>F59</f>
        <v>0</v>
      </c>
    </row>
    <row r="60" spans="1:8" s="128" customFormat="1" ht="25.5" x14ac:dyDescent="0.2">
      <c r="A60" s="87">
        <v>36</v>
      </c>
      <c r="B60" s="89" t="s">
        <v>83</v>
      </c>
      <c r="C60" s="108">
        <v>3804830.17</v>
      </c>
      <c r="D60" s="108">
        <v>0</v>
      </c>
      <c r="E60" s="110">
        <f>C60</f>
        <v>3804830.17</v>
      </c>
      <c r="F60" s="108">
        <v>4282752</v>
      </c>
      <c r="G60" s="108">
        <v>0</v>
      </c>
      <c r="H60" s="110">
        <f>F60</f>
        <v>4282752</v>
      </c>
    </row>
    <row r="61" spans="1:8" s="128" customFormat="1" ht="12.75" x14ac:dyDescent="0.2">
      <c r="A61" s="87">
        <v>37</v>
      </c>
      <c r="B61" s="92" t="s">
        <v>84</v>
      </c>
      <c r="C61" s="111">
        <f>SUM(C58:C60)</f>
        <v>26207595.829999998</v>
      </c>
      <c r="D61" s="111">
        <v>0</v>
      </c>
      <c r="E61" s="110">
        <f>C61</f>
        <v>26207595.829999998</v>
      </c>
      <c r="F61" s="111">
        <f>SUM(F58:F60)</f>
        <v>3976678</v>
      </c>
      <c r="G61" s="111">
        <v>0</v>
      </c>
      <c r="H61" s="110">
        <f>F61</f>
        <v>3976678</v>
      </c>
    </row>
    <row r="62" spans="1:8" s="128" customFormat="1" ht="12.75" x14ac:dyDescent="0.2">
      <c r="A62" s="87"/>
      <c r="B62" s="101"/>
      <c r="C62" s="108"/>
      <c r="D62" s="108"/>
      <c r="E62" s="113"/>
      <c r="F62" s="108"/>
      <c r="G62" s="108"/>
      <c r="H62" s="113"/>
    </row>
    <row r="63" spans="1:8" s="128" customFormat="1" ht="25.5" x14ac:dyDescent="0.2">
      <c r="A63" s="94">
        <v>38</v>
      </c>
      <c r="B63" s="102" t="s">
        <v>176</v>
      </c>
      <c r="C63" s="126">
        <f>C56-C61</f>
        <v>-28167221.61999999</v>
      </c>
      <c r="D63" s="126">
        <f>D56-D61</f>
        <v>11138935.119999999</v>
      </c>
      <c r="E63" s="110">
        <f t="shared" si="5"/>
        <v>-17028286.499999993</v>
      </c>
      <c r="F63" s="126">
        <f>F56-F61</f>
        <v>-5514310.6000000015</v>
      </c>
      <c r="G63" s="126">
        <f>G56-G61</f>
        <v>12902537.820000002</v>
      </c>
      <c r="H63" s="110">
        <f t="shared" ref="H63:H66" si="9">F63+G63</f>
        <v>7388227.2200000007</v>
      </c>
    </row>
    <row r="64" spans="1:8" s="129" customFormat="1" ht="12.75" x14ac:dyDescent="0.2">
      <c r="A64" s="103">
        <v>39</v>
      </c>
      <c r="B64" s="89" t="s">
        <v>85</v>
      </c>
      <c r="C64" s="127">
        <v>-1096075</v>
      </c>
      <c r="D64" s="127"/>
      <c r="E64" s="110">
        <f t="shared" si="5"/>
        <v>-1096075</v>
      </c>
      <c r="F64" s="127"/>
      <c r="G64" s="127"/>
      <c r="H64" s="110">
        <f t="shared" si="9"/>
        <v>0</v>
      </c>
    </row>
    <row r="65" spans="1:8" s="128" customFormat="1" ht="12.75" x14ac:dyDescent="0.2">
      <c r="A65" s="94">
        <v>40</v>
      </c>
      <c r="B65" s="92" t="s">
        <v>86</v>
      </c>
      <c r="C65" s="111">
        <f>C63-C64</f>
        <v>-27071146.61999999</v>
      </c>
      <c r="D65" s="111">
        <f>D63-D64</f>
        <v>11138935.119999999</v>
      </c>
      <c r="E65" s="110">
        <f t="shared" si="5"/>
        <v>-15932211.499999991</v>
      </c>
      <c r="F65" s="111">
        <f>F63-F64</f>
        <v>-5514310.6000000015</v>
      </c>
      <c r="G65" s="111">
        <f>G63-G64</f>
        <v>12902537.820000002</v>
      </c>
      <c r="H65" s="110">
        <f t="shared" si="9"/>
        <v>7388227.2200000007</v>
      </c>
    </row>
    <row r="66" spans="1:8" s="129" customFormat="1" ht="12.75" x14ac:dyDescent="0.2">
      <c r="A66" s="103">
        <v>41</v>
      </c>
      <c r="B66" s="89" t="s">
        <v>98</v>
      </c>
      <c r="C66" s="127"/>
      <c r="D66" s="127"/>
      <c r="E66" s="110">
        <f t="shared" si="5"/>
        <v>0</v>
      </c>
      <c r="F66" s="127"/>
      <c r="G66" s="127"/>
      <c r="H66" s="110">
        <f t="shared" si="9"/>
        <v>0</v>
      </c>
    </row>
    <row r="67" spans="1:8" s="128" customFormat="1" ht="12.75" x14ac:dyDescent="0.2">
      <c r="A67" s="104">
        <v>42</v>
      </c>
      <c r="B67" s="105" t="s">
        <v>65</v>
      </c>
      <c r="C67" s="118">
        <f>C65+C66</f>
        <v>-27071146.61999999</v>
      </c>
      <c r="D67" s="118">
        <f>D65+D66</f>
        <v>11138935.119999999</v>
      </c>
      <c r="E67" s="119">
        <f>C67+D67</f>
        <v>-15932211.499999991</v>
      </c>
      <c r="F67" s="118">
        <f>F65+F66</f>
        <v>-5514310.6000000015</v>
      </c>
      <c r="G67" s="118">
        <f>G65+G66</f>
        <v>12902537.820000002</v>
      </c>
      <c r="H67" s="119">
        <f>F67+G67</f>
        <v>7388227.2200000007</v>
      </c>
    </row>
    <row r="68" spans="1:8" x14ac:dyDescent="0.3">
      <c r="A68" s="33"/>
      <c r="B68" s="35"/>
      <c r="C68" s="43"/>
      <c r="D68" s="43"/>
      <c r="E68" s="43"/>
    </row>
    <row r="69" spans="1:8" x14ac:dyDescent="0.3">
      <c r="A69" s="33"/>
      <c r="B69" s="3"/>
      <c r="C69" s="43"/>
      <c r="D69" s="43"/>
      <c r="E69" s="44"/>
    </row>
    <row r="70" spans="1:8" x14ac:dyDescent="0.3">
      <c r="A70" s="43" t="str">
        <f>'RC'!A42</f>
        <v>*</v>
      </c>
      <c r="B70" s="4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3"/>
      <c r="D70" s="43"/>
      <c r="E70" s="43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/>
  </sheetViews>
  <sheetFormatPr defaultRowHeight="15" x14ac:dyDescent="0.3"/>
  <cols>
    <col min="1" max="1" width="8" style="36" bestFit="1" customWidth="1"/>
    <col min="2" max="2" width="87.28515625" style="36" bestFit="1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120</v>
      </c>
      <c r="B1" s="38" t="str">
        <f>'RC'!B1</f>
        <v>სს "ტერაბანკი"</v>
      </c>
      <c r="C1" s="3"/>
      <c r="D1" s="3"/>
      <c r="E1" s="3"/>
      <c r="F1" s="43"/>
      <c r="G1" s="43"/>
      <c r="H1" s="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x14ac:dyDescent="0.3">
      <c r="A2" s="7" t="s">
        <v>132</v>
      </c>
      <c r="B2" s="144">
        <f>'RC'!B2</f>
        <v>42643</v>
      </c>
      <c r="C2" s="3"/>
      <c r="D2" s="3"/>
      <c r="E2" s="3"/>
      <c r="F2" s="43"/>
      <c r="G2" s="43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6.5" thickBot="1" x14ac:dyDescent="0.35">
      <c r="B3" s="46" t="s">
        <v>222</v>
      </c>
      <c r="C3" s="37"/>
      <c r="D3" s="37"/>
      <c r="E3" s="37"/>
      <c r="H3" s="41" t="s">
        <v>121</v>
      </c>
    </row>
    <row r="4" spans="1:48" ht="18" x14ac:dyDescent="0.35">
      <c r="A4" s="47"/>
      <c r="B4" s="42"/>
      <c r="C4" s="150" t="s">
        <v>135</v>
      </c>
      <c r="D4" s="154"/>
      <c r="E4" s="154"/>
      <c r="F4" s="150" t="s">
        <v>147</v>
      </c>
      <c r="G4" s="154"/>
      <c r="H4" s="155"/>
    </row>
    <row r="5" spans="1:48" s="49" customFormat="1" ht="12.75" x14ac:dyDescent="0.2">
      <c r="A5" s="133" t="s">
        <v>106</v>
      </c>
      <c r="B5" s="134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48"/>
      <c r="J5" s="48"/>
      <c r="K5" s="48"/>
      <c r="L5" s="48"/>
    </row>
    <row r="6" spans="1:48" x14ac:dyDescent="0.3">
      <c r="A6" s="133">
        <v>1</v>
      </c>
      <c r="B6" s="135" t="s">
        <v>99</v>
      </c>
      <c r="C6" s="130">
        <f>SUM(C7:C8)+C9+C12+C13+C26</f>
        <v>434520061.30000031</v>
      </c>
      <c r="D6" s="130">
        <f t="shared" ref="D6:E6" si="0">SUM(D7:D8)+D9+D12+D13+D26</f>
        <v>687345219.66000009</v>
      </c>
      <c r="E6" s="130">
        <f t="shared" si="0"/>
        <v>1121865280.9600003</v>
      </c>
      <c r="F6" s="130">
        <f>SUM(F7:F8)+F9+F12+F13+F26</f>
        <v>58187035.952237487</v>
      </c>
      <c r="G6" s="130">
        <f t="shared" ref="G6:H6" si="1">SUM(G7:G8)+G9+G12+G13+G26</f>
        <v>513430684.64609766</v>
      </c>
      <c r="H6" s="130">
        <f t="shared" si="1"/>
        <v>571617720.59833515</v>
      </c>
      <c r="I6" s="43"/>
      <c r="J6" s="43"/>
      <c r="K6" s="43"/>
      <c r="L6" s="43"/>
    </row>
    <row r="7" spans="1:48" x14ac:dyDescent="0.3">
      <c r="A7" s="133">
        <v>1.1000000000000001</v>
      </c>
      <c r="B7" s="142" t="s">
        <v>8</v>
      </c>
      <c r="C7" s="131"/>
      <c r="D7" s="131"/>
      <c r="E7" s="130">
        <f t="shared" ref="E7:E67" si="2">C7+D7</f>
        <v>0</v>
      </c>
      <c r="F7" s="131"/>
      <c r="G7" s="131"/>
      <c r="H7" s="130">
        <f t="shared" ref="H7:H67" si="3">F7+G7</f>
        <v>0</v>
      </c>
      <c r="I7" s="43"/>
      <c r="J7" s="43"/>
      <c r="K7" s="43"/>
      <c r="L7" s="43"/>
    </row>
    <row r="8" spans="1:48" x14ac:dyDescent="0.3">
      <c r="A8" s="133">
        <v>1.2</v>
      </c>
      <c r="B8" s="142" t="s">
        <v>9</v>
      </c>
      <c r="C8" s="131">
        <v>18697768.460000001</v>
      </c>
      <c r="D8" s="131">
        <v>8021651.6999999993</v>
      </c>
      <c r="E8" s="130">
        <f t="shared" si="2"/>
        <v>26719420.16</v>
      </c>
      <c r="F8" s="131">
        <v>7121962.29</v>
      </c>
      <c r="G8" s="131">
        <v>9792681.9299999997</v>
      </c>
      <c r="H8" s="130">
        <f t="shared" si="3"/>
        <v>16914644.219999999</v>
      </c>
      <c r="I8" s="43"/>
      <c r="J8" s="43"/>
      <c r="K8" s="43"/>
      <c r="L8" s="43"/>
    </row>
    <row r="9" spans="1:48" x14ac:dyDescent="0.3">
      <c r="A9" s="133">
        <v>1.3</v>
      </c>
      <c r="B9" s="142" t="s">
        <v>218</v>
      </c>
      <c r="C9" s="130">
        <f>SUM(C10:C11)</f>
        <v>78108287.530000001</v>
      </c>
      <c r="D9" s="130">
        <f>SUM(D10:D11)</f>
        <v>162462994.90999991</v>
      </c>
      <c r="E9" s="130">
        <f t="shared" si="2"/>
        <v>240571282.43999991</v>
      </c>
      <c r="F9" s="130">
        <f>SUM(F10:F11)</f>
        <v>23623127.399599999</v>
      </c>
      <c r="G9" s="130">
        <f>SUM(G10:G11)</f>
        <v>390649.06300000002</v>
      </c>
      <c r="H9" s="130">
        <f t="shared" si="3"/>
        <v>24013776.4626</v>
      </c>
      <c r="I9" s="43"/>
      <c r="J9" s="43"/>
      <c r="K9" s="43"/>
      <c r="L9" s="43"/>
    </row>
    <row r="10" spans="1:48" x14ac:dyDescent="0.3">
      <c r="A10" s="136" t="s">
        <v>180</v>
      </c>
      <c r="B10" s="137" t="s">
        <v>181</v>
      </c>
      <c r="C10" s="131">
        <v>78108287.530000001</v>
      </c>
      <c r="D10" s="131">
        <v>162462994.90999991</v>
      </c>
      <c r="E10" s="130">
        <f t="shared" si="2"/>
        <v>240571282.43999991</v>
      </c>
      <c r="F10" s="131">
        <v>23623127.399599999</v>
      </c>
      <c r="G10" s="131">
        <v>390649.06300000002</v>
      </c>
      <c r="H10" s="130">
        <f t="shared" si="3"/>
        <v>24013776.4626</v>
      </c>
      <c r="I10" s="43"/>
      <c r="J10" s="43"/>
      <c r="K10" s="43"/>
      <c r="L10" s="43"/>
    </row>
    <row r="11" spans="1:48" x14ac:dyDescent="0.3">
      <c r="A11" s="136" t="s">
        <v>182</v>
      </c>
      <c r="B11" s="138" t="s">
        <v>183</v>
      </c>
      <c r="C11" s="131"/>
      <c r="D11" s="131"/>
      <c r="E11" s="130">
        <f t="shared" si="2"/>
        <v>0</v>
      </c>
      <c r="F11" s="131"/>
      <c r="G11" s="131"/>
      <c r="H11" s="130">
        <f t="shared" si="3"/>
        <v>0</v>
      </c>
      <c r="I11" s="43"/>
      <c r="J11" s="43"/>
      <c r="K11" s="43"/>
      <c r="L11" s="43"/>
    </row>
    <row r="12" spans="1:48" x14ac:dyDescent="0.3">
      <c r="A12" s="133">
        <v>1.4</v>
      </c>
      <c r="B12" s="143" t="s">
        <v>20</v>
      </c>
      <c r="C12" s="131"/>
      <c r="D12" s="131"/>
      <c r="E12" s="130">
        <f t="shared" si="2"/>
        <v>0</v>
      </c>
      <c r="F12" s="131"/>
      <c r="G12" s="131"/>
      <c r="H12" s="130">
        <f t="shared" si="3"/>
        <v>0</v>
      </c>
      <c r="I12" s="43"/>
      <c r="J12" s="43"/>
      <c r="K12" s="43"/>
      <c r="L12" s="43"/>
    </row>
    <row r="13" spans="1:48" x14ac:dyDescent="0.3">
      <c r="A13" s="133">
        <v>1.5</v>
      </c>
      <c r="B13" s="143" t="s">
        <v>219</v>
      </c>
      <c r="C13" s="130">
        <f>SUM(C14:C16)+SUM(C22:C25)</f>
        <v>337714005.3100003</v>
      </c>
      <c r="D13" s="130">
        <f>SUM(D14:D16)+SUM(D22:D25)</f>
        <v>516860573.05000013</v>
      </c>
      <c r="E13" s="130">
        <f t="shared" si="2"/>
        <v>854574578.36000037</v>
      </c>
      <c r="F13" s="130">
        <v>27441946.262637492</v>
      </c>
      <c r="G13" s="130">
        <v>502805150.0518977</v>
      </c>
      <c r="H13" s="130">
        <f t="shared" si="3"/>
        <v>530247096.3145352</v>
      </c>
      <c r="I13" s="43"/>
      <c r="J13" s="43"/>
      <c r="K13" s="43"/>
      <c r="L13" s="43"/>
    </row>
    <row r="14" spans="1:48" x14ac:dyDescent="0.3">
      <c r="A14" s="133" t="s">
        <v>184</v>
      </c>
      <c r="B14" s="139" t="s">
        <v>185</v>
      </c>
      <c r="C14" s="131">
        <v>33611816.460000016</v>
      </c>
      <c r="D14" s="131">
        <v>21493404.16</v>
      </c>
      <c r="E14" s="130">
        <f t="shared" si="2"/>
        <v>55105220.62000002</v>
      </c>
      <c r="F14" s="131"/>
      <c r="G14" s="131"/>
      <c r="H14" s="130">
        <f t="shared" si="3"/>
        <v>0</v>
      </c>
      <c r="I14" s="43"/>
      <c r="J14" s="43"/>
      <c r="K14" s="43"/>
      <c r="L14" s="43"/>
    </row>
    <row r="15" spans="1:48" x14ac:dyDescent="0.3">
      <c r="A15" s="133" t="s">
        <v>186</v>
      </c>
      <c r="B15" s="139" t="s">
        <v>187</v>
      </c>
      <c r="C15" s="131">
        <v>39924132.950000003</v>
      </c>
      <c r="D15" s="131">
        <v>98215569.029999956</v>
      </c>
      <c r="E15" s="130">
        <f t="shared" si="2"/>
        <v>138139701.97999996</v>
      </c>
      <c r="F15" s="131"/>
      <c r="G15" s="131"/>
      <c r="H15" s="130">
        <f t="shared" si="3"/>
        <v>0</v>
      </c>
      <c r="I15" s="43"/>
      <c r="J15" s="43"/>
      <c r="K15" s="43"/>
      <c r="L15" s="43"/>
    </row>
    <row r="16" spans="1:48" x14ac:dyDescent="0.3">
      <c r="A16" s="133" t="s">
        <v>188</v>
      </c>
      <c r="B16" s="139" t="s">
        <v>189</v>
      </c>
      <c r="C16" s="130">
        <f>SUM(C17:C21)</f>
        <v>231868911.79000026</v>
      </c>
      <c r="D16" s="130">
        <f>SUM(D17:D21)</f>
        <v>378333559.72000021</v>
      </c>
      <c r="E16" s="130">
        <f t="shared" si="2"/>
        <v>610202471.51000047</v>
      </c>
      <c r="F16" s="130">
        <f>SUM(F17:F21)</f>
        <v>0</v>
      </c>
      <c r="G16" s="130">
        <f>SUM(G17:G21)</f>
        <v>0</v>
      </c>
      <c r="H16" s="130">
        <f t="shared" si="3"/>
        <v>0</v>
      </c>
      <c r="I16" s="43"/>
      <c r="J16" s="43"/>
      <c r="K16" s="43"/>
      <c r="L16" s="43"/>
    </row>
    <row r="17" spans="1:12" x14ac:dyDescent="0.3">
      <c r="A17" s="133" t="s">
        <v>190</v>
      </c>
      <c r="B17" s="138" t="s">
        <v>191</v>
      </c>
      <c r="C17" s="131">
        <v>157641498.24000022</v>
      </c>
      <c r="D17" s="131">
        <v>235905554.55330035</v>
      </c>
      <c r="E17" s="130">
        <f t="shared" si="2"/>
        <v>393547052.79330057</v>
      </c>
      <c r="F17" s="131"/>
      <c r="G17" s="131"/>
      <c r="H17" s="130">
        <f t="shared" si="3"/>
        <v>0</v>
      </c>
      <c r="I17" s="43"/>
      <c r="J17" s="43"/>
      <c r="K17" s="43"/>
      <c r="L17" s="43"/>
    </row>
    <row r="18" spans="1:12" x14ac:dyDescent="0.3">
      <c r="A18" s="133" t="s">
        <v>192</v>
      </c>
      <c r="B18" s="138" t="s">
        <v>193</v>
      </c>
      <c r="C18" s="131">
        <v>49378317.87000002</v>
      </c>
      <c r="D18" s="131">
        <v>101425116.46489996</v>
      </c>
      <c r="E18" s="130">
        <f t="shared" si="2"/>
        <v>150803434.33489996</v>
      </c>
      <c r="F18" s="131"/>
      <c r="G18" s="131"/>
      <c r="H18" s="130">
        <f t="shared" si="3"/>
        <v>0</v>
      </c>
      <c r="I18" s="43"/>
      <c r="J18" s="43"/>
      <c r="K18" s="43"/>
      <c r="L18" s="43"/>
    </row>
    <row r="19" spans="1:12" x14ac:dyDescent="0.3">
      <c r="A19" s="133" t="s">
        <v>194</v>
      </c>
      <c r="B19" s="140" t="s">
        <v>195</v>
      </c>
      <c r="C19" s="131">
        <v>197358.4</v>
      </c>
      <c r="D19" s="131">
        <v>15181683.415100001</v>
      </c>
      <c r="E19" s="130">
        <f t="shared" si="2"/>
        <v>15379041.815100001</v>
      </c>
      <c r="F19" s="131"/>
      <c r="G19" s="131"/>
      <c r="H19" s="130">
        <f t="shared" si="3"/>
        <v>0</v>
      </c>
      <c r="I19" s="43"/>
      <c r="J19" s="43"/>
      <c r="K19" s="43"/>
      <c r="L19" s="43"/>
    </row>
    <row r="20" spans="1:12" x14ac:dyDescent="0.3">
      <c r="A20" s="133" t="s">
        <v>196</v>
      </c>
      <c r="B20" s="138" t="s">
        <v>197</v>
      </c>
      <c r="C20" s="131">
        <v>24487597.280000005</v>
      </c>
      <c r="D20" s="131">
        <v>22231577.899999987</v>
      </c>
      <c r="E20" s="130">
        <f t="shared" si="2"/>
        <v>46719175.179999992</v>
      </c>
      <c r="F20" s="131"/>
      <c r="G20" s="131"/>
      <c r="H20" s="130">
        <f t="shared" si="3"/>
        <v>0</v>
      </c>
      <c r="I20" s="43"/>
      <c r="J20" s="43"/>
      <c r="K20" s="43"/>
      <c r="L20" s="43"/>
    </row>
    <row r="21" spans="1:12" x14ac:dyDescent="0.3">
      <c r="A21" s="133" t="s">
        <v>198</v>
      </c>
      <c r="B21" s="138" t="s">
        <v>199</v>
      </c>
      <c r="C21" s="131">
        <v>164140</v>
      </c>
      <c r="D21" s="131">
        <v>3589627.3867000001</v>
      </c>
      <c r="E21" s="130">
        <f t="shared" si="2"/>
        <v>3753767.3867000001</v>
      </c>
      <c r="F21" s="131"/>
      <c r="G21" s="131"/>
      <c r="H21" s="130">
        <f t="shared" si="3"/>
        <v>0</v>
      </c>
      <c r="I21" s="43"/>
      <c r="J21" s="43"/>
      <c r="K21" s="43"/>
      <c r="L21" s="43"/>
    </row>
    <row r="22" spans="1:12" x14ac:dyDescent="0.3">
      <c r="A22" s="133" t="s">
        <v>200</v>
      </c>
      <c r="B22" s="139" t="s">
        <v>201</v>
      </c>
      <c r="C22" s="131">
        <v>6189849.8500000015</v>
      </c>
      <c r="D22" s="131">
        <v>11763441.189999996</v>
      </c>
      <c r="E22" s="130">
        <f t="shared" si="2"/>
        <v>17953291.039999999</v>
      </c>
      <c r="F22" s="131"/>
      <c r="G22" s="131"/>
      <c r="H22" s="130">
        <f t="shared" si="3"/>
        <v>0</v>
      </c>
      <c r="I22" s="43"/>
      <c r="J22" s="43"/>
      <c r="K22" s="43"/>
      <c r="L22" s="43"/>
    </row>
    <row r="23" spans="1:12" x14ac:dyDescent="0.3">
      <c r="A23" s="133" t="s">
        <v>202</v>
      </c>
      <c r="B23" s="139" t="s">
        <v>203</v>
      </c>
      <c r="C23" s="131">
        <v>0</v>
      </c>
      <c r="D23" s="131">
        <v>0</v>
      </c>
      <c r="E23" s="130">
        <f t="shared" si="2"/>
        <v>0</v>
      </c>
      <c r="F23" s="131"/>
      <c r="G23" s="131"/>
      <c r="H23" s="130">
        <f t="shared" si="3"/>
        <v>0</v>
      </c>
      <c r="I23" s="43"/>
      <c r="J23" s="43"/>
      <c r="K23" s="43"/>
      <c r="L23" s="43"/>
    </row>
    <row r="24" spans="1:12" x14ac:dyDescent="0.3">
      <c r="A24" s="133" t="s">
        <v>204</v>
      </c>
      <c r="B24" s="139" t="s">
        <v>205</v>
      </c>
      <c r="C24" s="131">
        <v>0</v>
      </c>
      <c r="D24" s="131">
        <v>0</v>
      </c>
      <c r="E24" s="130">
        <f t="shared" si="2"/>
        <v>0</v>
      </c>
      <c r="F24" s="131"/>
      <c r="G24" s="131"/>
      <c r="H24" s="130">
        <f t="shared" si="3"/>
        <v>0</v>
      </c>
      <c r="I24" s="43"/>
      <c r="J24" s="43"/>
      <c r="K24" s="43"/>
      <c r="L24" s="43"/>
    </row>
    <row r="25" spans="1:12" x14ac:dyDescent="0.3">
      <c r="A25" s="133" t="s">
        <v>206</v>
      </c>
      <c r="B25" s="139" t="s">
        <v>207</v>
      </c>
      <c r="C25" s="131">
        <v>26119294.259999983</v>
      </c>
      <c r="D25" s="131">
        <v>7054598.9499999993</v>
      </c>
      <c r="E25" s="130">
        <f t="shared" si="2"/>
        <v>33173893.209999982</v>
      </c>
      <c r="F25" s="131"/>
      <c r="G25" s="131"/>
      <c r="H25" s="130">
        <f t="shared" si="3"/>
        <v>0</v>
      </c>
      <c r="I25" s="43"/>
      <c r="J25" s="43"/>
      <c r="K25" s="43"/>
      <c r="L25" s="43"/>
    </row>
    <row r="26" spans="1:12" x14ac:dyDescent="0.3">
      <c r="A26" s="133">
        <v>1.6</v>
      </c>
      <c r="B26" s="142" t="s">
        <v>21</v>
      </c>
      <c r="C26" s="131">
        <v>0</v>
      </c>
      <c r="D26" s="131">
        <v>0</v>
      </c>
      <c r="E26" s="130">
        <f t="shared" si="2"/>
        <v>0</v>
      </c>
      <c r="F26" s="131"/>
      <c r="G26" s="131">
        <v>442203.60119999998</v>
      </c>
      <c r="H26" s="130">
        <f t="shared" si="3"/>
        <v>442203.60119999998</v>
      </c>
      <c r="I26" s="43"/>
      <c r="J26" s="43"/>
      <c r="K26" s="43"/>
      <c r="L26" s="43"/>
    </row>
    <row r="27" spans="1:12" x14ac:dyDescent="0.3">
      <c r="A27" s="133">
        <v>2</v>
      </c>
      <c r="B27" s="135" t="s">
        <v>102</v>
      </c>
      <c r="C27" s="130">
        <f>SUM(C28:C34)</f>
        <v>30375250.159999996</v>
      </c>
      <c r="D27" s="130">
        <f>SUM(D28:D34)</f>
        <v>40511911.969999999</v>
      </c>
      <c r="E27" s="130">
        <f t="shared" si="2"/>
        <v>70887162.129999995</v>
      </c>
      <c r="F27" s="130">
        <f>SUM(F28:F34)</f>
        <v>13819755.149999999</v>
      </c>
      <c r="G27" s="130">
        <f>SUM(G28:G34)</f>
        <v>27601157.862600002</v>
      </c>
      <c r="H27" s="130">
        <f t="shared" si="3"/>
        <v>41420913.012600005</v>
      </c>
      <c r="I27" s="43"/>
      <c r="J27" s="43"/>
      <c r="K27" s="43"/>
      <c r="L27" s="43"/>
    </row>
    <row r="28" spans="1:12" x14ac:dyDescent="0.3">
      <c r="A28" s="133">
        <v>2.1</v>
      </c>
      <c r="B28" s="141" t="s">
        <v>105</v>
      </c>
      <c r="C28" s="131">
        <v>10563122.76</v>
      </c>
      <c r="D28" s="131">
        <v>21035619.970000003</v>
      </c>
      <c r="E28" s="130">
        <f t="shared" si="2"/>
        <v>31598742.730000004</v>
      </c>
      <c r="F28" s="131">
        <v>8098308.3499999996</v>
      </c>
      <c r="G28" s="131">
        <v>21747185.062600002</v>
      </c>
      <c r="H28" s="130">
        <f t="shared" si="3"/>
        <v>29845493.412600003</v>
      </c>
      <c r="I28" s="43"/>
      <c r="J28" s="43"/>
      <c r="K28" s="43"/>
      <c r="L28" s="43"/>
    </row>
    <row r="29" spans="1:12" x14ac:dyDescent="0.3">
      <c r="A29" s="133">
        <v>2.2000000000000002</v>
      </c>
      <c r="B29" s="141" t="s">
        <v>22</v>
      </c>
      <c r="C29" s="131"/>
      <c r="D29" s="131"/>
      <c r="E29" s="130">
        <f t="shared" si="2"/>
        <v>0</v>
      </c>
      <c r="F29" s="131"/>
      <c r="G29" s="131"/>
      <c r="H29" s="130">
        <f t="shared" si="3"/>
        <v>0</v>
      </c>
      <c r="I29" s="43"/>
      <c r="J29" s="43"/>
      <c r="K29" s="43"/>
      <c r="L29" s="43"/>
    </row>
    <row r="30" spans="1:12" x14ac:dyDescent="0.3">
      <c r="A30" s="133">
        <v>2.2999999999999998</v>
      </c>
      <c r="B30" s="141" t="s">
        <v>0</v>
      </c>
      <c r="C30" s="131"/>
      <c r="D30" s="131"/>
      <c r="E30" s="130">
        <f t="shared" si="2"/>
        <v>0</v>
      </c>
      <c r="F30" s="131"/>
      <c r="G30" s="131"/>
      <c r="H30" s="130">
        <f t="shared" si="3"/>
        <v>0</v>
      </c>
      <c r="I30" s="43"/>
      <c r="J30" s="43"/>
      <c r="K30" s="43"/>
      <c r="L30" s="43"/>
    </row>
    <row r="31" spans="1:12" s="51" customFormat="1" x14ac:dyDescent="0.2">
      <c r="A31" s="133">
        <v>2.4</v>
      </c>
      <c r="B31" s="141" t="s">
        <v>3</v>
      </c>
      <c r="C31" s="131"/>
      <c r="D31" s="131"/>
      <c r="E31" s="130">
        <f t="shared" si="2"/>
        <v>0</v>
      </c>
      <c r="F31" s="131"/>
      <c r="G31" s="131"/>
      <c r="H31" s="130">
        <f t="shared" si="3"/>
        <v>0</v>
      </c>
      <c r="I31" s="50"/>
      <c r="J31" s="50"/>
      <c r="K31" s="50"/>
      <c r="L31" s="50"/>
    </row>
    <row r="32" spans="1:12" s="51" customFormat="1" x14ac:dyDescent="0.2">
      <c r="A32" s="133">
        <v>2.5</v>
      </c>
      <c r="B32" s="141" t="s">
        <v>10</v>
      </c>
      <c r="C32" s="131">
        <v>19812127.399999999</v>
      </c>
      <c r="D32" s="131">
        <v>0</v>
      </c>
      <c r="E32" s="130">
        <f t="shared" si="2"/>
        <v>19812127.399999999</v>
      </c>
      <c r="F32" s="131">
        <v>5721446.7999999998</v>
      </c>
      <c r="G32" s="131"/>
      <c r="H32" s="130">
        <f t="shared" si="3"/>
        <v>5721446.7999999998</v>
      </c>
      <c r="I32" s="50"/>
      <c r="J32" s="50"/>
      <c r="K32" s="50"/>
      <c r="L32" s="50"/>
    </row>
    <row r="33" spans="1:12" x14ac:dyDescent="0.3">
      <c r="A33" s="133">
        <v>2.6</v>
      </c>
      <c r="B33" s="141" t="s">
        <v>11</v>
      </c>
      <c r="C33" s="131">
        <v>0</v>
      </c>
      <c r="D33" s="131">
        <v>19476292</v>
      </c>
      <c r="E33" s="130">
        <f t="shared" si="2"/>
        <v>19476292</v>
      </c>
      <c r="F33" s="131"/>
      <c r="G33" s="131">
        <v>5853972.7999999998</v>
      </c>
      <c r="H33" s="130">
        <f t="shared" si="3"/>
        <v>5853972.7999999998</v>
      </c>
      <c r="I33" s="43"/>
      <c r="J33" s="43"/>
      <c r="K33" s="43"/>
      <c r="L33" s="43"/>
    </row>
    <row r="34" spans="1:12" x14ac:dyDescent="0.3">
      <c r="A34" s="133">
        <v>2.7</v>
      </c>
      <c r="B34" s="141" t="s">
        <v>5</v>
      </c>
      <c r="C34" s="131"/>
      <c r="D34" s="131"/>
      <c r="E34" s="130">
        <f t="shared" si="2"/>
        <v>0</v>
      </c>
      <c r="F34" s="131"/>
      <c r="G34" s="131"/>
      <c r="H34" s="130">
        <f t="shared" si="3"/>
        <v>0</v>
      </c>
      <c r="I34" s="43"/>
      <c r="J34" s="43"/>
      <c r="K34" s="43"/>
      <c r="L34" s="43"/>
    </row>
    <row r="35" spans="1:12" x14ac:dyDescent="0.3">
      <c r="A35" s="133">
        <v>3</v>
      </c>
      <c r="B35" s="135" t="s">
        <v>160</v>
      </c>
      <c r="C35" s="130">
        <f>SUM(C36:C38)</f>
        <v>18697768.460000001</v>
      </c>
      <c r="D35" s="130">
        <f>SUM(D36:D38)</f>
        <v>8021651.6999999993</v>
      </c>
      <c r="E35" s="130">
        <f t="shared" si="2"/>
        <v>26719420.16</v>
      </c>
      <c r="F35" s="130">
        <f>SUM(F36:F38)</f>
        <v>7121962.29</v>
      </c>
      <c r="G35" s="130">
        <f>SUM(G36:G38)</f>
        <v>10234885.531199999</v>
      </c>
      <c r="H35" s="130">
        <f t="shared" si="3"/>
        <v>17356847.821199998</v>
      </c>
      <c r="I35" s="43"/>
      <c r="J35" s="43"/>
      <c r="K35" s="43"/>
      <c r="L35" s="43"/>
    </row>
    <row r="36" spans="1:12" x14ac:dyDescent="0.3">
      <c r="A36" s="133">
        <v>3.1</v>
      </c>
      <c r="B36" s="141" t="s">
        <v>100</v>
      </c>
      <c r="C36" s="131"/>
      <c r="D36" s="131"/>
      <c r="E36" s="130">
        <f t="shared" si="2"/>
        <v>0</v>
      </c>
      <c r="F36" s="131"/>
      <c r="G36" s="131"/>
      <c r="H36" s="130">
        <f t="shared" si="3"/>
        <v>0</v>
      </c>
      <c r="I36" s="43"/>
      <c r="J36" s="43"/>
      <c r="K36" s="43"/>
      <c r="L36" s="43"/>
    </row>
    <row r="37" spans="1:12" x14ac:dyDescent="0.3">
      <c r="A37" s="133">
        <v>3.2</v>
      </c>
      <c r="B37" s="141" t="s">
        <v>101</v>
      </c>
      <c r="C37" s="131">
        <v>18697768.460000001</v>
      </c>
      <c r="D37" s="131">
        <v>8021651.6999999993</v>
      </c>
      <c r="E37" s="130">
        <f t="shared" si="2"/>
        <v>26719420.16</v>
      </c>
      <c r="F37" s="131">
        <v>7121962.29</v>
      </c>
      <c r="G37" s="131">
        <v>10234885.531199999</v>
      </c>
      <c r="H37" s="130">
        <f t="shared" si="3"/>
        <v>17356847.821199998</v>
      </c>
      <c r="I37" s="43"/>
      <c r="J37" s="43"/>
      <c r="K37" s="43"/>
      <c r="L37" s="43"/>
    </row>
    <row r="38" spans="1:12" x14ac:dyDescent="0.3">
      <c r="A38" s="133">
        <v>3.3</v>
      </c>
      <c r="B38" s="141" t="s">
        <v>23</v>
      </c>
      <c r="C38" s="131"/>
      <c r="D38" s="131"/>
      <c r="E38" s="130">
        <f t="shared" si="2"/>
        <v>0</v>
      </c>
      <c r="F38" s="131"/>
      <c r="G38" s="131"/>
      <c r="H38" s="130">
        <f t="shared" si="3"/>
        <v>0</v>
      </c>
      <c r="I38" s="43"/>
      <c r="J38" s="43"/>
      <c r="K38" s="43"/>
      <c r="L38" s="43"/>
    </row>
    <row r="39" spans="1:12" x14ac:dyDescent="0.3">
      <c r="A39" s="133">
        <v>4</v>
      </c>
      <c r="B39" s="135" t="s">
        <v>208</v>
      </c>
      <c r="C39" s="130">
        <f>SUM(C40:C42)</f>
        <v>32404</v>
      </c>
      <c r="D39" s="130">
        <f>SUM(D40:D42)</f>
        <v>0</v>
      </c>
      <c r="E39" s="130">
        <f t="shared" si="2"/>
        <v>32404</v>
      </c>
      <c r="F39" s="130">
        <f>SUM(F40:F42)</f>
        <v>43627</v>
      </c>
      <c r="G39" s="130">
        <f>SUM(G40:G42)</f>
        <v>0</v>
      </c>
      <c r="H39" s="130">
        <f t="shared" si="3"/>
        <v>43627</v>
      </c>
      <c r="I39" s="43"/>
      <c r="J39" s="43"/>
      <c r="K39" s="43"/>
      <c r="L39" s="43"/>
    </row>
    <row r="40" spans="1:12" x14ac:dyDescent="0.3">
      <c r="A40" s="133">
        <v>4.0999999999999996</v>
      </c>
      <c r="B40" s="141" t="s">
        <v>16</v>
      </c>
      <c r="C40" s="131"/>
      <c r="D40" s="131"/>
      <c r="E40" s="130">
        <f t="shared" si="2"/>
        <v>0</v>
      </c>
      <c r="F40" s="131"/>
      <c r="G40" s="131"/>
      <c r="H40" s="130">
        <f t="shared" si="3"/>
        <v>0</v>
      </c>
      <c r="I40" s="43"/>
      <c r="J40" s="43"/>
      <c r="K40" s="43"/>
      <c r="L40" s="43"/>
    </row>
    <row r="41" spans="1:12" x14ac:dyDescent="0.3">
      <c r="A41" s="133">
        <v>4.2</v>
      </c>
      <c r="B41" s="141" t="s">
        <v>1</v>
      </c>
      <c r="C41" s="131"/>
      <c r="D41" s="131"/>
      <c r="E41" s="130">
        <f t="shared" si="2"/>
        <v>0</v>
      </c>
      <c r="F41" s="131"/>
      <c r="G41" s="131"/>
      <c r="H41" s="130">
        <f t="shared" si="3"/>
        <v>0</v>
      </c>
      <c r="I41" s="43"/>
      <c r="J41" s="43"/>
      <c r="K41" s="43"/>
      <c r="L41" s="43"/>
    </row>
    <row r="42" spans="1:12" x14ac:dyDescent="0.3">
      <c r="A42" s="133">
        <v>4.3</v>
      </c>
      <c r="B42" s="141" t="s">
        <v>24</v>
      </c>
      <c r="C42" s="131">
        <v>32404</v>
      </c>
      <c r="D42" s="131"/>
      <c r="E42" s="130">
        <f t="shared" si="2"/>
        <v>32404</v>
      </c>
      <c r="F42" s="131">
        <v>43627</v>
      </c>
      <c r="G42" s="131"/>
      <c r="H42" s="130">
        <f t="shared" si="3"/>
        <v>43627</v>
      </c>
      <c r="I42" s="43"/>
      <c r="J42" s="43"/>
      <c r="K42" s="43"/>
      <c r="L42" s="43"/>
    </row>
    <row r="43" spans="1:12" x14ac:dyDescent="0.3">
      <c r="A43" s="133">
        <v>5</v>
      </c>
      <c r="B43" s="135" t="s">
        <v>12</v>
      </c>
      <c r="C43" s="130">
        <f>SUM(C44:C47)</f>
        <v>0</v>
      </c>
      <c r="D43" s="130">
        <f>SUM(D44:D47)</f>
        <v>0</v>
      </c>
      <c r="E43" s="130">
        <f t="shared" si="2"/>
        <v>0</v>
      </c>
      <c r="F43" s="130">
        <f>SUM(F44:F47)</f>
        <v>0</v>
      </c>
      <c r="G43" s="130">
        <f>SUM(G44:G47)</f>
        <v>0</v>
      </c>
      <c r="H43" s="130">
        <f t="shared" si="3"/>
        <v>0</v>
      </c>
      <c r="I43" s="43"/>
      <c r="J43" s="43"/>
      <c r="K43" s="43"/>
      <c r="L43" s="43"/>
    </row>
    <row r="44" spans="1:12" x14ac:dyDescent="0.3">
      <c r="A44" s="133">
        <v>5.0999999999999996</v>
      </c>
      <c r="B44" s="141" t="s">
        <v>209</v>
      </c>
      <c r="C44" s="131"/>
      <c r="D44" s="131"/>
      <c r="E44" s="130">
        <f t="shared" si="2"/>
        <v>0</v>
      </c>
      <c r="F44" s="131"/>
      <c r="G44" s="131"/>
      <c r="H44" s="130">
        <f t="shared" si="3"/>
        <v>0</v>
      </c>
      <c r="I44" s="43"/>
      <c r="J44" s="43"/>
      <c r="K44" s="43"/>
      <c r="L44" s="43"/>
    </row>
    <row r="45" spans="1:12" x14ac:dyDescent="0.3">
      <c r="A45" s="133">
        <v>5.2</v>
      </c>
      <c r="B45" s="141" t="s">
        <v>103</v>
      </c>
      <c r="C45" s="131"/>
      <c r="D45" s="131"/>
      <c r="E45" s="130">
        <f t="shared" si="2"/>
        <v>0</v>
      </c>
      <c r="F45" s="131"/>
      <c r="G45" s="131"/>
      <c r="H45" s="130">
        <f t="shared" si="3"/>
        <v>0</v>
      </c>
      <c r="I45" s="43"/>
      <c r="J45" s="43"/>
      <c r="K45" s="43"/>
      <c r="L45" s="43"/>
    </row>
    <row r="46" spans="1:12" x14ac:dyDescent="0.3">
      <c r="A46" s="133">
        <v>5.3</v>
      </c>
      <c r="B46" s="141" t="s">
        <v>210</v>
      </c>
      <c r="C46" s="131"/>
      <c r="D46" s="131"/>
      <c r="E46" s="130">
        <f t="shared" si="2"/>
        <v>0</v>
      </c>
      <c r="F46" s="131"/>
      <c r="G46" s="131"/>
      <c r="H46" s="130">
        <f t="shared" si="3"/>
        <v>0</v>
      </c>
      <c r="I46" s="43"/>
      <c r="J46" s="43"/>
      <c r="K46" s="43"/>
      <c r="L46" s="43"/>
    </row>
    <row r="47" spans="1:12" x14ac:dyDescent="0.3">
      <c r="A47" s="133">
        <v>5.4</v>
      </c>
      <c r="B47" s="141" t="s">
        <v>13</v>
      </c>
      <c r="C47" s="131"/>
      <c r="D47" s="131"/>
      <c r="E47" s="130">
        <f t="shared" si="2"/>
        <v>0</v>
      </c>
      <c r="F47" s="131"/>
      <c r="G47" s="131"/>
      <c r="H47" s="130">
        <f t="shared" si="3"/>
        <v>0</v>
      </c>
      <c r="I47" s="43"/>
      <c r="J47" s="43"/>
      <c r="K47" s="43"/>
      <c r="L47" s="43"/>
    </row>
    <row r="48" spans="1:12" x14ac:dyDescent="0.3">
      <c r="A48" s="133">
        <v>6</v>
      </c>
      <c r="B48" s="135" t="s">
        <v>25</v>
      </c>
      <c r="C48" s="130">
        <f>SUM(C49:C52)</f>
        <v>0</v>
      </c>
      <c r="D48" s="130">
        <f>SUM(D49:D52)</f>
        <v>0</v>
      </c>
      <c r="E48" s="130">
        <f t="shared" si="2"/>
        <v>0</v>
      </c>
      <c r="F48" s="130">
        <f>SUM(F49:F52)</f>
        <v>0</v>
      </c>
      <c r="G48" s="130">
        <f>SUM(G49:G52)</f>
        <v>0</v>
      </c>
      <c r="H48" s="130">
        <f t="shared" si="3"/>
        <v>0</v>
      </c>
      <c r="I48" s="43"/>
      <c r="J48" s="43"/>
      <c r="K48" s="43"/>
      <c r="L48" s="43"/>
    </row>
    <row r="49" spans="1:12" x14ac:dyDescent="0.3">
      <c r="A49" s="133">
        <v>6.1</v>
      </c>
      <c r="B49" s="141" t="s">
        <v>26</v>
      </c>
      <c r="C49" s="131"/>
      <c r="D49" s="131"/>
      <c r="E49" s="130">
        <f t="shared" si="2"/>
        <v>0</v>
      </c>
      <c r="F49" s="131"/>
      <c r="G49" s="131"/>
      <c r="H49" s="130">
        <f t="shared" si="3"/>
        <v>0</v>
      </c>
      <c r="I49" s="43"/>
      <c r="J49" s="43"/>
      <c r="K49" s="43"/>
      <c r="L49" s="43"/>
    </row>
    <row r="50" spans="1:12" x14ac:dyDescent="0.3">
      <c r="A50" s="133">
        <v>6.2</v>
      </c>
      <c r="B50" s="141" t="s">
        <v>104</v>
      </c>
      <c r="C50" s="131"/>
      <c r="D50" s="131"/>
      <c r="E50" s="130">
        <f t="shared" si="2"/>
        <v>0</v>
      </c>
      <c r="F50" s="131"/>
      <c r="G50" s="131"/>
      <c r="H50" s="130">
        <f t="shared" si="3"/>
        <v>0</v>
      </c>
      <c r="I50" s="43"/>
      <c r="J50" s="43"/>
      <c r="K50" s="43"/>
      <c r="L50" s="43"/>
    </row>
    <row r="51" spans="1:12" x14ac:dyDescent="0.3">
      <c r="A51" s="133">
        <v>6.3</v>
      </c>
      <c r="B51" s="141" t="s">
        <v>6</v>
      </c>
      <c r="C51" s="131"/>
      <c r="D51" s="131"/>
      <c r="E51" s="130">
        <f t="shared" si="2"/>
        <v>0</v>
      </c>
      <c r="F51" s="131"/>
      <c r="G51" s="131"/>
      <c r="H51" s="130">
        <f t="shared" si="3"/>
        <v>0</v>
      </c>
      <c r="I51" s="43"/>
      <c r="J51" s="43"/>
      <c r="K51" s="43"/>
      <c r="L51" s="43"/>
    </row>
    <row r="52" spans="1:12" x14ac:dyDescent="0.3">
      <c r="A52" s="133">
        <v>6.4</v>
      </c>
      <c r="B52" s="141" t="s">
        <v>13</v>
      </c>
      <c r="C52" s="131"/>
      <c r="D52" s="131"/>
      <c r="E52" s="130">
        <f t="shared" si="2"/>
        <v>0</v>
      </c>
      <c r="F52" s="131"/>
      <c r="G52" s="131"/>
      <c r="H52" s="130">
        <f t="shared" si="3"/>
        <v>0</v>
      </c>
      <c r="I52" s="43"/>
      <c r="J52" s="43"/>
      <c r="K52" s="43"/>
      <c r="L52" s="43"/>
    </row>
    <row r="53" spans="1:12" x14ac:dyDescent="0.3">
      <c r="A53" s="133">
        <v>7</v>
      </c>
      <c r="B53" s="135" t="s">
        <v>2</v>
      </c>
      <c r="C53" s="132">
        <f>SUM(C54:C56)</f>
        <v>225744082.44999999</v>
      </c>
      <c r="D53" s="132">
        <f>SUM(D54:D56)</f>
        <v>5017923.75</v>
      </c>
      <c r="E53" s="130">
        <f t="shared" si="2"/>
        <v>230762006.19999999</v>
      </c>
      <c r="F53" s="132">
        <f>SUM(F54:F56)</f>
        <v>252380230.49000001</v>
      </c>
      <c r="G53" s="132">
        <f>SUM(G54:G56)</f>
        <v>695189.78279998899</v>
      </c>
      <c r="H53" s="130">
        <f t="shared" si="3"/>
        <v>253075420.2728</v>
      </c>
      <c r="I53" s="43"/>
      <c r="J53" s="43"/>
      <c r="K53" s="43"/>
      <c r="L53" s="43"/>
    </row>
    <row r="54" spans="1:12" x14ac:dyDescent="0.3">
      <c r="A54" s="133" t="s">
        <v>107</v>
      </c>
      <c r="B54" s="141" t="s">
        <v>27</v>
      </c>
      <c r="C54" s="131">
        <v>225744082.44999999</v>
      </c>
      <c r="D54" s="131">
        <v>5017923.75</v>
      </c>
      <c r="E54" s="130">
        <f t="shared" si="2"/>
        <v>230762006.19999999</v>
      </c>
      <c r="F54" s="131">
        <v>252380230.49000001</v>
      </c>
      <c r="G54" s="131">
        <v>695189.78279998899</v>
      </c>
      <c r="H54" s="130">
        <f t="shared" si="3"/>
        <v>253075420.2728</v>
      </c>
      <c r="I54" s="43"/>
      <c r="J54" s="43"/>
      <c r="K54" s="43"/>
      <c r="L54" s="43"/>
    </row>
    <row r="55" spans="1:12" x14ac:dyDescent="0.3">
      <c r="A55" s="133" t="s">
        <v>108</v>
      </c>
      <c r="B55" s="141" t="s">
        <v>4</v>
      </c>
      <c r="C55" s="131"/>
      <c r="D55" s="131"/>
      <c r="E55" s="130">
        <f t="shared" si="2"/>
        <v>0</v>
      </c>
      <c r="F55" s="131"/>
      <c r="G55" s="131"/>
      <c r="H55" s="130">
        <f t="shared" si="3"/>
        <v>0</v>
      </c>
      <c r="I55" s="43"/>
    </row>
    <row r="56" spans="1:12" x14ac:dyDescent="0.3">
      <c r="A56" s="133" t="s">
        <v>109</v>
      </c>
      <c r="B56" s="141" t="s">
        <v>17</v>
      </c>
      <c r="C56" s="131"/>
      <c r="D56" s="131"/>
      <c r="E56" s="130">
        <f t="shared" si="2"/>
        <v>0</v>
      </c>
      <c r="F56" s="131"/>
      <c r="G56" s="131"/>
      <c r="H56" s="130">
        <f t="shared" si="3"/>
        <v>0</v>
      </c>
      <c r="I56" s="43"/>
    </row>
    <row r="57" spans="1:12" x14ac:dyDescent="0.3">
      <c r="A57" s="133">
        <v>8</v>
      </c>
      <c r="B57" s="135" t="s">
        <v>18</v>
      </c>
      <c r="C57" s="132">
        <f>SUM(C58:C62)</f>
        <v>16807477.800000012</v>
      </c>
      <c r="D57" s="132">
        <f>SUM(D58:D62)</f>
        <v>49907357.829999961</v>
      </c>
      <c r="E57" s="130">
        <f t="shared" si="2"/>
        <v>66714835.629999973</v>
      </c>
      <c r="F57" s="132">
        <f>SUM(F58:F62)</f>
        <v>12051043.600000001</v>
      </c>
      <c r="G57" s="132">
        <f>SUM(G58:G62)</f>
        <v>46459628.509999998</v>
      </c>
      <c r="H57" s="130">
        <f t="shared" si="3"/>
        <v>58510672.109999999</v>
      </c>
      <c r="I57" s="43"/>
    </row>
    <row r="58" spans="1:12" x14ac:dyDescent="0.3">
      <c r="A58" s="133" t="s">
        <v>110</v>
      </c>
      <c r="B58" s="141" t="s">
        <v>211</v>
      </c>
      <c r="C58" s="131"/>
      <c r="D58" s="131"/>
      <c r="E58" s="130">
        <f t="shared" si="2"/>
        <v>0</v>
      </c>
      <c r="F58" s="131"/>
      <c r="G58" s="131"/>
      <c r="H58" s="130">
        <f t="shared" si="3"/>
        <v>0</v>
      </c>
      <c r="I58" s="43"/>
    </row>
    <row r="59" spans="1:12" x14ac:dyDescent="0.3">
      <c r="A59" s="133" t="s">
        <v>111</v>
      </c>
      <c r="B59" s="141" t="s">
        <v>212</v>
      </c>
      <c r="C59" s="131">
        <v>2845546.4499999988</v>
      </c>
      <c r="D59" s="131">
        <v>3703252.8800000027</v>
      </c>
      <c r="E59" s="130">
        <f t="shared" si="2"/>
        <v>6548799.3300000019</v>
      </c>
      <c r="F59" s="131">
        <v>1431594.02</v>
      </c>
      <c r="G59" s="131">
        <v>7274013</v>
      </c>
      <c r="H59" s="130">
        <f t="shared" si="3"/>
        <v>8705607.0199999996</v>
      </c>
    </row>
    <row r="60" spans="1:12" x14ac:dyDescent="0.3">
      <c r="A60" s="133" t="s">
        <v>112</v>
      </c>
      <c r="B60" s="141" t="s">
        <v>19</v>
      </c>
      <c r="C60" s="131"/>
      <c r="D60" s="131"/>
      <c r="E60" s="130">
        <f t="shared" si="2"/>
        <v>0</v>
      </c>
      <c r="F60" s="131"/>
      <c r="G60" s="131"/>
      <c r="H60" s="130">
        <f t="shared" si="3"/>
        <v>0</v>
      </c>
    </row>
    <row r="61" spans="1:12" x14ac:dyDescent="0.3">
      <c r="A61" s="133" t="s">
        <v>113</v>
      </c>
      <c r="B61" s="141" t="s">
        <v>213</v>
      </c>
      <c r="C61" s="131">
        <v>4256644.3299999963</v>
      </c>
      <c r="D61" s="131">
        <v>9409352.6699999925</v>
      </c>
      <c r="E61" s="130">
        <f t="shared" si="2"/>
        <v>13665996.999999989</v>
      </c>
      <c r="F61" s="131">
        <v>3286759.37</v>
      </c>
      <c r="G61" s="131">
        <v>9345183.6500000004</v>
      </c>
      <c r="H61" s="130">
        <f t="shared" si="3"/>
        <v>12631943.02</v>
      </c>
    </row>
    <row r="62" spans="1:12" x14ac:dyDescent="0.3">
      <c r="A62" s="133" t="s">
        <v>114</v>
      </c>
      <c r="B62" s="141" t="s">
        <v>28</v>
      </c>
      <c r="C62" s="131">
        <v>9705287.0200000163</v>
      </c>
      <c r="D62" s="131">
        <v>36794752.279999964</v>
      </c>
      <c r="E62" s="130">
        <f t="shared" si="2"/>
        <v>46500039.299999982</v>
      </c>
      <c r="F62" s="131">
        <v>7332690.2100000009</v>
      </c>
      <c r="G62" s="131">
        <v>29840431.859999999</v>
      </c>
      <c r="H62" s="130">
        <f t="shared" si="3"/>
        <v>37173122.07</v>
      </c>
    </row>
    <row r="63" spans="1:12" x14ac:dyDescent="0.3">
      <c r="A63" s="133">
        <v>9</v>
      </c>
      <c r="B63" s="135" t="s">
        <v>29</v>
      </c>
      <c r="C63" s="132">
        <f>SUM(C64:C67)</f>
        <v>612266.85</v>
      </c>
      <c r="D63" s="132">
        <f>SUM(D64:D67)</f>
        <v>0</v>
      </c>
      <c r="E63" s="130">
        <f t="shared" si="2"/>
        <v>612266.85</v>
      </c>
      <c r="F63" s="132">
        <f>SUM(F64:F67)</f>
        <v>614664.85</v>
      </c>
      <c r="G63" s="132">
        <f>SUM(G64:G67)</f>
        <v>0</v>
      </c>
      <c r="H63" s="130">
        <f t="shared" si="3"/>
        <v>614664.85</v>
      </c>
    </row>
    <row r="64" spans="1:12" x14ac:dyDescent="0.3">
      <c r="A64" s="133" t="s">
        <v>115</v>
      </c>
      <c r="B64" s="141" t="s">
        <v>7</v>
      </c>
      <c r="C64" s="131"/>
      <c r="D64" s="131"/>
      <c r="E64" s="130">
        <f t="shared" si="2"/>
        <v>0</v>
      </c>
      <c r="F64" s="131"/>
      <c r="G64" s="131"/>
      <c r="H64" s="130">
        <f t="shared" si="3"/>
        <v>0</v>
      </c>
    </row>
    <row r="65" spans="1:8" x14ac:dyDescent="0.3">
      <c r="A65" s="133" t="s">
        <v>116</v>
      </c>
      <c r="B65" s="141" t="s">
        <v>14</v>
      </c>
      <c r="C65" s="131">
        <v>606386.85</v>
      </c>
      <c r="D65" s="131"/>
      <c r="E65" s="130">
        <f t="shared" si="2"/>
        <v>606386.85</v>
      </c>
      <c r="F65" s="131">
        <v>606386.85</v>
      </c>
      <c r="G65" s="131"/>
      <c r="H65" s="130">
        <f t="shared" si="3"/>
        <v>606386.85</v>
      </c>
    </row>
    <row r="66" spans="1:8" x14ac:dyDescent="0.3">
      <c r="A66" s="133" t="s">
        <v>117</v>
      </c>
      <c r="B66" s="141" t="s">
        <v>30</v>
      </c>
      <c r="C66" s="131">
        <v>5880</v>
      </c>
      <c r="D66" s="131"/>
      <c r="E66" s="130">
        <f t="shared" si="2"/>
        <v>5880</v>
      </c>
      <c r="F66" s="131">
        <v>8278</v>
      </c>
      <c r="G66" s="131"/>
      <c r="H66" s="130">
        <f t="shared" si="3"/>
        <v>8278</v>
      </c>
    </row>
    <row r="67" spans="1:8" x14ac:dyDescent="0.3">
      <c r="A67" s="133" t="s">
        <v>118</v>
      </c>
      <c r="B67" s="141" t="s">
        <v>15</v>
      </c>
      <c r="C67" s="131"/>
      <c r="D67" s="131"/>
      <c r="E67" s="130">
        <f t="shared" si="2"/>
        <v>0</v>
      </c>
      <c r="F67" s="131"/>
      <c r="G67" s="131"/>
      <c r="H67" s="130">
        <f t="shared" si="3"/>
        <v>0</v>
      </c>
    </row>
    <row r="68" spans="1:8" x14ac:dyDescent="0.3">
      <c r="A68" s="133">
        <v>10</v>
      </c>
      <c r="B68" s="135" t="s">
        <v>163</v>
      </c>
      <c r="C68" s="132">
        <f>C6+C27+C35+C39+C43+C48+C53+C57+C63</f>
        <v>726789311.02000034</v>
      </c>
      <c r="D68" s="132">
        <f>D6+D27+D35+D39+D43+D48+D53+D57+D63</f>
        <v>790804064.91000009</v>
      </c>
      <c r="E68" s="130">
        <f>C68+D68</f>
        <v>1517593375.9300003</v>
      </c>
      <c r="F68" s="132">
        <f>F6+F27+F35+F39+F43+F48+F53+F57+F63</f>
        <v>344218319.33223754</v>
      </c>
      <c r="G68" s="132">
        <f>G6+G27+G35+G39+G43+G48+G53+G57+G63</f>
        <v>598421546.33269763</v>
      </c>
      <c r="H68" s="130">
        <f>F68+G68</f>
        <v>942639865.66493511</v>
      </c>
    </row>
    <row r="70" spans="1:8" x14ac:dyDescent="0.3">
      <c r="A70" s="36" t="str">
        <f>'RC'!A42</f>
        <v>*</v>
      </c>
      <c r="B70" s="3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6" t="s">
        <v>220</v>
      </c>
      <c r="B71" s="36" t="s">
        <v>221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/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120</v>
      </c>
      <c r="B2" s="38" t="str">
        <f>'RC'!B1</f>
        <v>სს "ტერაბანკი"</v>
      </c>
      <c r="C2" s="3"/>
      <c r="D2" s="52"/>
    </row>
    <row r="3" spans="1:4" x14ac:dyDescent="0.3">
      <c r="A3" s="7" t="s">
        <v>132</v>
      </c>
      <c r="B3" s="144">
        <f>'RC'!B2</f>
        <v>42643</v>
      </c>
      <c r="C3" s="3"/>
      <c r="D3" s="53"/>
    </row>
    <row r="4" spans="1:4" ht="16.5" thickBot="1" x14ac:dyDescent="0.35">
      <c r="B4" s="54" t="s">
        <v>223</v>
      </c>
      <c r="C4" s="3"/>
      <c r="D4" s="55"/>
    </row>
    <row r="5" spans="1:4" ht="54" x14ac:dyDescent="0.35">
      <c r="A5" s="56"/>
      <c r="B5" s="57"/>
      <c r="C5" s="58" t="s">
        <v>135</v>
      </c>
      <c r="D5" s="59" t="s">
        <v>147</v>
      </c>
    </row>
    <row r="6" spans="1:4" x14ac:dyDescent="0.3">
      <c r="A6" s="60"/>
      <c r="B6" s="61" t="s">
        <v>33</v>
      </c>
      <c r="C6" s="62"/>
      <c r="D6" s="63"/>
    </row>
    <row r="7" spans="1:4" x14ac:dyDescent="0.3">
      <c r="A7" s="60">
        <v>1</v>
      </c>
      <c r="B7" s="64" t="s">
        <v>178</v>
      </c>
      <c r="C7" s="65">
        <v>0.10210282130109469</v>
      </c>
      <c r="D7" s="66">
        <v>9.604829233776542E-2</v>
      </c>
    </row>
    <row r="8" spans="1:4" x14ac:dyDescent="0.3">
      <c r="A8" s="60">
        <v>2</v>
      </c>
      <c r="B8" s="64" t="s">
        <v>179</v>
      </c>
      <c r="C8" s="65">
        <v>0.13577613283395226</v>
      </c>
      <c r="D8" s="66">
        <v>0.16693634192188553</v>
      </c>
    </row>
    <row r="9" spans="1:4" x14ac:dyDescent="0.3">
      <c r="A9" s="60">
        <v>3</v>
      </c>
      <c r="B9" s="67" t="s">
        <v>41</v>
      </c>
      <c r="C9" s="65">
        <v>1.0314036564991007</v>
      </c>
      <c r="D9" s="66">
        <v>1.0471253315621591</v>
      </c>
    </row>
    <row r="10" spans="1:4" x14ac:dyDescent="0.3">
      <c r="A10" s="60">
        <v>4</v>
      </c>
      <c r="B10" s="67" t="s">
        <v>37</v>
      </c>
      <c r="C10" s="65"/>
      <c r="D10" s="66"/>
    </row>
    <row r="11" spans="1:4" x14ac:dyDescent="0.3">
      <c r="A11" s="60"/>
      <c r="B11" s="68" t="s">
        <v>31</v>
      </c>
      <c r="C11" s="65"/>
      <c r="D11" s="66"/>
    </row>
    <row r="12" spans="1:4" ht="30" x14ac:dyDescent="0.3">
      <c r="A12" s="60">
        <v>5</v>
      </c>
      <c r="B12" s="67" t="s">
        <v>38</v>
      </c>
      <c r="C12" s="65">
        <v>9.1061768735962834E-2</v>
      </c>
      <c r="D12" s="66">
        <v>9.0069218835348352E-2</v>
      </c>
    </row>
    <row r="13" spans="1:4" x14ac:dyDescent="0.3">
      <c r="A13" s="60">
        <v>6</v>
      </c>
      <c r="B13" s="67" t="s">
        <v>50</v>
      </c>
      <c r="C13" s="65">
        <v>5.6468296166886069E-2</v>
      </c>
      <c r="D13" s="66">
        <v>4.7060889446307992E-2</v>
      </c>
    </row>
    <row r="14" spans="1:4" x14ac:dyDescent="0.3">
      <c r="A14" s="60">
        <v>7</v>
      </c>
      <c r="B14" s="67" t="s">
        <v>39</v>
      </c>
      <c r="C14" s="65">
        <v>1.4253199197991971E-2</v>
      </c>
      <c r="D14" s="66">
        <v>2.0643266081997309E-2</v>
      </c>
    </row>
    <row r="15" spans="1:4" x14ac:dyDescent="0.3">
      <c r="A15" s="60">
        <v>8</v>
      </c>
      <c r="B15" s="67" t="s">
        <v>40</v>
      </c>
      <c r="C15" s="65">
        <v>3.45934725690768E-2</v>
      </c>
      <c r="D15" s="66">
        <v>4.3008329389040367E-2</v>
      </c>
    </row>
    <row r="16" spans="1:4" x14ac:dyDescent="0.3">
      <c r="A16" s="60">
        <v>9</v>
      </c>
      <c r="B16" s="67" t="s">
        <v>35</v>
      </c>
      <c r="C16" s="69">
        <v>-3.1282129384240409E-2</v>
      </c>
      <c r="D16" s="66">
        <v>1.5669553300383384E-2</v>
      </c>
    </row>
    <row r="17" spans="1:4" x14ac:dyDescent="0.3">
      <c r="A17" s="60">
        <v>10</v>
      </c>
      <c r="B17" s="67" t="s">
        <v>36</v>
      </c>
      <c r="C17" s="69">
        <v>-0.22988372816647196</v>
      </c>
      <c r="D17" s="66">
        <v>0.10808058313384013</v>
      </c>
    </row>
    <row r="18" spans="1:4" x14ac:dyDescent="0.3">
      <c r="A18" s="60"/>
      <c r="B18" s="68" t="s">
        <v>42</v>
      </c>
      <c r="C18" s="65"/>
      <c r="D18" s="66"/>
    </row>
    <row r="19" spans="1:4" x14ac:dyDescent="0.3">
      <c r="A19" s="60">
        <v>11</v>
      </c>
      <c r="B19" s="67" t="s">
        <v>43</v>
      </c>
      <c r="C19" s="65">
        <v>0.11620942988721278</v>
      </c>
      <c r="D19" s="66">
        <v>4.8773270199032083E-2</v>
      </c>
    </row>
    <row r="20" spans="1:4" x14ac:dyDescent="0.3">
      <c r="A20" s="60">
        <v>12</v>
      </c>
      <c r="B20" s="67" t="s">
        <v>44</v>
      </c>
      <c r="C20" s="65">
        <v>8.14409841934461E-2</v>
      </c>
      <c r="D20" s="66">
        <v>4.4406828287380178E-2</v>
      </c>
    </row>
    <row r="21" spans="1:4" x14ac:dyDescent="0.3">
      <c r="A21" s="60">
        <v>13</v>
      </c>
      <c r="B21" s="67" t="s">
        <v>45</v>
      </c>
      <c r="C21" s="65">
        <v>0.61581997223197116</v>
      </c>
      <c r="D21" s="66">
        <v>0.56963623154434873</v>
      </c>
    </row>
    <row r="22" spans="1:4" x14ac:dyDescent="0.3">
      <c r="A22" s="60">
        <v>14</v>
      </c>
      <c r="B22" s="67" t="s">
        <v>46</v>
      </c>
      <c r="C22" s="65">
        <v>0.56163827484532514</v>
      </c>
      <c r="D22" s="66">
        <v>0.51588976521625118</v>
      </c>
    </row>
    <row r="23" spans="1:4" x14ac:dyDescent="0.3">
      <c r="A23" s="60">
        <v>15</v>
      </c>
      <c r="B23" s="67" t="s">
        <v>47</v>
      </c>
      <c r="C23" s="65">
        <v>2.0126038019564696E-2</v>
      </c>
      <c r="D23" s="66">
        <v>0.41332893677850141</v>
      </c>
    </row>
    <row r="24" spans="1:4" x14ac:dyDescent="0.3">
      <c r="A24" s="60"/>
      <c r="B24" s="68" t="s">
        <v>32</v>
      </c>
      <c r="C24" s="65"/>
      <c r="D24" s="66"/>
    </row>
    <row r="25" spans="1:4" x14ac:dyDescent="0.3">
      <c r="A25" s="60">
        <v>16</v>
      </c>
      <c r="B25" s="67" t="s">
        <v>34</v>
      </c>
      <c r="C25" s="65">
        <v>0.21131801720167318</v>
      </c>
      <c r="D25" s="66">
        <v>0.21559150808929181</v>
      </c>
    </row>
    <row r="26" spans="1:4" ht="30" x14ac:dyDescent="0.3">
      <c r="A26" s="60">
        <v>17</v>
      </c>
      <c r="B26" s="67" t="s">
        <v>48</v>
      </c>
      <c r="C26" s="65">
        <v>0.62042007517077569</v>
      </c>
      <c r="D26" s="66">
        <v>0.60815741961461511</v>
      </c>
    </row>
    <row r="27" spans="1:4" ht="30.75" thickBot="1" x14ac:dyDescent="0.35">
      <c r="A27" s="70">
        <v>18</v>
      </c>
      <c r="B27" s="71" t="s">
        <v>49</v>
      </c>
      <c r="C27" s="72">
        <v>0.47749482080193206</v>
      </c>
      <c r="D27" s="73">
        <v>0.32940667104938548</v>
      </c>
    </row>
    <row r="28" spans="1:4" x14ac:dyDescent="0.3">
      <c r="A28" s="74"/>
      <c r="B28" s="75"/>
      <c r="C28" s="74"/>
      <c r="D28" s="74"/>
    </row>
    <row r="29" spans="1:4" x14ac:dyDescent="0.3">
      <c r="A29" s="35" t="str">
        <f>'RC'!A42</f>
        <v>*</v>
      </c>
      <c r="B29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4"/>
    </row>
    <row r="30" spans="1:4" x14ac:dyDescent="0.3">
      <c r="A30" s="74"/>
      <c r="B30" s="33"/>
      <c r="C30" s="74"/>
      <c r="D30" s="74"/>
    </row>
    <row r="31" spans="1:4" x14ac:dyDescent="0.3">
      <c r="A31" s="74"/>
      <c r="B31" s="33"/>
      <c r="C31" s="76"/>
      <c r="D31" s="74"/>
    </row>
    <row r="32" spans="1:4" x14ac:dyDescent="0.3">
      <c r="A32" s="74"/>
      <c r="B32" s="75"/>
      <c r="C32" s="74"/>
      <c r="D32" s="74"/>
    </row>
    <row r="33" spans="1:5" x14ac:dyDescent="0.3">
      <c r="A33" s="74"/>
      <c r="B33" s="75"/>
      <c r="C33" s="74"/>
      <c r="D33" s="74"/>
    </row>
    <row r="34" spans="1:5" x14ac:dyDescent="0.3">
      <c r="A34" s="74"/>
      <c r="B34" s="75"/>
      <c r="C34" s="74"/>
      <c r="D34" s="74"/>
    </row>
    <row r="35" spans="1:5" x14ac:dyDescent="0.3">
      <c r="A35" s="74"/>
      <c r="B35" s="75"/>
      <c r="C35" s="74"/>
      <c r="D35" s="74"/>
    </row>
    <row r="36" spans="1:5" x14ac:dyDescent="0.3">
      <c r="A36" s="74"/>
      <c r="B36" s="75"/>
      <c r="C36" s="74"/>
      <c r="D36" s="74"/>
    </row>
    <row r="37" spans="1:5" x14ac:dyDescent="0.3">
      <c r="A37" s="74"/>
      <c r="B37" s="75"/>
      <c r="C37" s="76"/>
      <c r="D37" s="74"/>
    </row>
    <row r="38" spans="1:5" x14ac:dyDescent="0.3">
      <c r="C38" s="74"/>
      <c r="D38" s="74"/>
      <c r="E38" s="74"/>
    </row>
    <row r="39" spans="1:5" x14ac:dyDescent="0.3">
      <c r="C39" s="76"/>
      <c r="D39" s="74"/>
      <c r="E39" s="74"/>
    </row>
    <row r="40" spans="1:5" x14ac:dyDescent="0.3">
      <c r="C40" s="74"/>
      <c r="D40" s="74"/>
      <c r="E40" s="74"/>
    </row>
    <row r="41" spans="1:5" x14ac:dyDescent="0.3">
      <c r="B41" s="77"/>
      <c r="C41" s="76"/>
      <c r="D41" s="74"/>
      <c r="E41" s="74"/>
    </row>
    <row r="42" spans="1:5" x14ac:dyDescent="0.3">
      <c r="B42" s="78"/>
      <c r="C42" s="74"/>
      <c r="D42" s="74"/>
      <c r="E42" s="74"/>
    </row>
    <row r="43" spans="1:5" x14ac:dyDescent="0.3">
      <c r="C43" s="74"/>
      <c r="D43" s="74"/>
      <c r="E43" s="74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defaultRowHeight="15" x14ac:dyDescent="0.3"/>
  <cols>
    <col min="1" max="1" width="7.7109375" style="35" bestFit="1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A1" s="7" t="s">
        <v>120</v>
      </c>
      <c r="B1" s="35" t="str">
        <f>'RC'!B1</f>
        <v>სს "ტერაბანკი"</v>
      </c>
      <c r="C1" s="38"/>
    </row>
    <row r="2" spans="1:3" x14ac:dyDescent="0.3">
      <c r="A2" s="7" t="s">
        <v>132</v>
      </c>
      <c r="B2" s="145">
        <f>'RC'!B2</f>
        <v>42643</v>
      </c>
      <c r="C2" s="45"/>
    </row>
    <row r="3" spans="1:3" ht="31.5" thickBot="1" x14ac:dyDescent="0.35">
      <c r="A3" s="75"/>
      <c r="B3" s="79" t="s">
        <v>54</v>
      </c>
      <c r="C3" s="80"/>
    </row>
    <row r="4" spans="1:3" x14ac:dyDescent="0.3">
      <c r="A4" s="56"/>
      <c r="B4" s="156" t="s">
        <v>52</v>
      </c>
      <c r="C4" s="157"/>
    </row>
    <row r="5" spans="1:3" x14ac:dyDescent="0.3">
      <c r="A5" s="60">
        <v>1</v>
      </c>
      <c r="B5" s="158" t="s">
        <v>225</v>
      </c>
      <c r="C5" s="159"/>
    </row>
    <row r="6" spans="1:3" x14ac:dyDescent="0.3">
      <c r="A6" s="60">
        <v>2</v>
      </c>
      <c r="B6" s="158" t="s">
        <v>226</v>
      </c>
      <c r="C6" s="159"/>
    </row>
    <row r="7" spans="1:3" x14ac:dyDescent="0.3">
      <c r="A7" s="60">
        <v>3</v>
      </c>
      <c r="B7" s="158" t="s">
        <v>227</v>
      </c>
      <c r="C7" s="159"/>
    </row>
    <row r="8" spans="1:3" x14ac:dyDescent="0.3">
      <c r="A8" s="60">
        <v>4</v>
      </c>
      <c r="B8" s="158" t="s">
        <v>228</v>
      </c>
      <c r="C8" s="159"/>
    </row>
    <row r="9" spans="1:3" x14ac:dyDescent="0.3">
      <c r="A9" s="60">
        <v>5</v>
      </c>
      <c r="B9" s="158"/>
      <c r="C9" s="159"/>
    </row>
    <row r="10" spans="1:3" x14ac:dyDescent="0.3">
      <c r="A10" s="60"/>
      <c r="B10" s="160" t="s">
        <v>53</v>
      </c>
      <c r="C10" s="159"/>
    </row>
    <row r="11" spans="1:3" x14ac:dyDescent="0.3">
      <c r="A11" s="60">
        <v>1</v>
      </c>
      <c r="B11" s="158" t="s">
        <v>229</v>
      </c>
      <c r="C11" s="159"/>
    </row>
    <row r="12" spans="1:3" x14ac:dyDescent="0.3">
      <c r="A12" s="60">
        <v>2</v>
      </c>
      <c r="B12" s="158" t="s">
        <v>230</v>
      </c>
      <c r="C12" s="159"/>
    </row>
    <row r="13" spans="1:3" x14ac:dyDescent="0.3">
      <c r="A13" s="60">
        <v>3</v>
      </c>
      <c r="B13" s="158" t="s">
        <v>231</v>
      </c>
      <c r="C13" s="159"/>
    </row>
    <row r="14" spans="1:3" x14ac:dyDescent="0.3">
      <c r="A14" s="60">
        <v>4</v>
      </c>
      <c r="B14" s="158" t="s">
        <v>232</v>
      </c>
      <c r="C14" s="159"/>
    </row>
    <row r="15" spans="1:3" x14ac:dyDescent="0.3">
      <c r="A15" s="60">
        <v>5</v>
      </c>
      <c r="B15" s="158" t="s">
        <v>233</v>
      </c>
      <c r="C15" s="159"/>
    </row>
    <row r="16" spans="1:3" x14ac:dyDescent="0.3">
      <c r="A16" s="60">
        <v>6</v>
      </c>
      <c r="B16" s="158"/>
      <c r="C16" s="159"/>
    </row>
    <row r="17" spans="1:3" x14ac:dyDescent="0.3">
      <c r="A17" s="60">
        <v>7</v>
      </c>
      <c r="B17" s="158"/>
      <c r="C17" s="159"/>
    </row>
    <row r="18" spans="1:3" x14ac:dyDescent="0.3">
      <c r="A18" s="60">
        <v>8</v>
      </c>
      <c r="B18" s="158"/>
      <c r="C18" s="159"/>
    </row>
    <row r="19" spans="1:3" ht="36.75" customHeight="1" x14ac:dyDescent="0.3">
      <c r="A19" s="60"/>
      <c r="B19" s="160" t="s">
        <v>51</v>
      </c>
      <c r="C19" s="161"/>
    </row>
    <row r="20" spans="1:3" x14ac:dyDescent="0.3">
      <c r="A20" s="60">
        <v>1</v>
      </c>
      <c r="B20" s="81" t="s">
        <v>234</v>
      </c>
      <c r="C20" s="82">
        <v>0.45</v>
      </c>
    </row>
    <row r="21" spans="1:3" x14ac:dyDescent="0.3">
      <c r="A21" s="60">
        <v>2</v>
      </c>
      <c r="B21" s="81" t="s">
        <v>235</v>
      </c>
      <c r="C21" s="82">
        <v>0.2</v>
      </c>
    </row>
    <row r="22" spans="1:3" x14ac:dyDescent="0.3">
      <c r="A22" s="60">
        <v>3</v>
      </c>
      <c r="B22" s="81" t="s">
        <v>236</v>
      </c>
      <c r="C22" s="82">
        <v>0.15</v>
      </c>
    </row>
    <row r="23" spans="1:3" x14ac:dyDescent="0.3">
      <c r="A23" s="60">
        <v>4</v>
      </c>
      <c r="B23" s="81" t="s">
        <v>237</v>
      </c>
      <c r="C23" s="82">
        <v>0.15</v>
      </c>
    </row>
    <row r="24" spans="1:3" x14ac:dyDescent="0.3">
      <c r="A24" s="60">
        <v>5</v>
      </c>
      <c r="B24" s="81" t="s">
        <v>238</v>
      </c>
      <c r="C24" s="82">
        <v>0.05</v>
      </c>
    </row>
    <row r="25" spans="1:3" x14ac:dyDescent="0.3">
      <c r="A25" s="60">
        <v>6</v>
      </c>
      <c r="B25" s="81"/>
      <c r="C25" s="82"/>
    </row>
    <row r="26" spans="1:3" ht="51.75" customHeight="1" x14ac:dyDescent="0.3">
      <c r="A26" s="60"/>
      <c r="B26" s="162" t="s">
        <v>119</v>
      </c>
      <c r="C26" s="163"/>
    </row>
    <row r="27" spans="1:3" x14ac:dyDescent="0.3">
      <c r="A27" s="60">
        <v>1</v>
      </c>
      <c r="B27" s="81" t="s">
        <v>234</v>
      </c>
      <c r="C27" s="82">
        <v>0.45</v>
      </c>
    </row>
    <row r="28" spans="1:3" x14ac:dyDescent="0.3">
      <c r="A28" s="60">
        <v>2</v>
      </c>
      <c r="B28" s="81" t="s">
        <v>235</v>
      </c>
      <c r="C28" s="82">
        <v>0.2</v>
      </c>
    </row>
    <row r="29" spans="1:3" x14ac:dyDescent="0.3">
      <c r="A29" s="146">
        <v>3</v>
      </c>
      <c r="B29" s="147" t="s">
        <v>236</v>
      </c>
      <c r="C29" s="148">
        <v>0.15</v>
      </c>
    </row>
    <row r="30" spans="1:3" ht="15.75" thickBot="1" x14ac:dyDescent="0.35">
      <c r="A30" s="70">
        <v>4</v>
      </c>
      <c r="B30" s="83" t="s">
        <v>237</v>
      </c>
      <c r="C30" s="84">
        <v>0.15</v>
      </c>
    </row>
    <row r="32" spans="1:3" ht="24" customHeight="1" x14ac:dyDescent="0.3">
      <c r="B32" s="164"/>
      <c r="C32" s="164"/>
    </row>
  </sheetData>
  <mergeCells count="18"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SQBUtBjoyaAjKAGp4JwIhC2zNkg=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o+FMH9VnHNQt6G0hRe7sn3kyAnc=</DigestValue>
    </Reference>
  </SignedInfo>
  <SignatureValue>daWpRuFUiSAXkZuTByhAvg6UBjHPBZbqdXicJAT3TET+nX5XMCjLl6YYgotyD09eERMRkymVeZ4b
o4Aj1nbKFaduipndMukQFOilNcpC6rJsA1g3Wtp6h8CcYuTi1nRHVlC7PAgPT7H84EOS8dtsdViU
eFgh0gBTjJ53cypNLKowBRiqn8VvFN+nDLWqtzckDAwYVIYxVydTPs/CjSj4DlhQHJRUuaea8iEM
DjTO7qBemXUF47leK4x3XsTF15z8Y7FYwUj9CzueyE0DHbQ/qZ6I5TZEkACZ+Jef0H9140gEsd+u
WOk7tWfi6a4upNu4X51pNMnKmOfNy0ZyemMueA==</SignatureValue>
  <KeyInfo>
    <X509Data>
      <X509Certificate>MIIGSDCCBTCgAwIBAgIKFGgpFQABAAAO3jANBgkqhkiG9w0BAQUFADBKMRIwEAYKCZImiZPyLGQBGRYCZ2UxEzARBgoJkiaJk/IsZAEZFgNuYmcxHzAdBgNVBAMTFk5CRyBDbGFzcyAyIElOVCBTdWIgQ0EwHhcNMTQxMjI2MDgyODIxWhcNMTYxMjI1MDgyODIxWjBGMR4wHAYDVQQKExVKU0MgS29yLVN0YW5kYXJkIEJhbmsxJDAiBgNVBAMTG0JLUyAtIFZha2h0YW5nIEtodXRzaXNodmlsaTCCASIwDQYJKoZIhvcNAQEBBQADggEPADCCAQoCggEBAONVJ/fO4USmnlWBjMRFGkzyPTKAyJ1M2gSCFjt8j5r3DjNtNvc5ABQLTJufrC2N+dASJYSgBV05x94+2glC7OZAYBqFSkkt01LoidxUR5ktgw1kmeRRxCWKPy/wnxtgXbmyQhPrJIfp8VHUsK3tODVyv3hlexX2qMsJPCrsPLPCl+TS41VY41dD2JI1NHRcyjSmJGQ6+Ba0JZKu2K8+iY2hQHVfLxzL/ztDOF8gE5R/8iRoZpP9UBhNMzw8TZPmdtrgtXt5d7dnw0FhZcSF4RkYq26/Wm71Z//LcgJuU9rjsFGhA+Z2b1OcGZa/ZFlFhPPRQZ4jNEgNtfz/ZQsPTh0CAwEAAaOCAzIwggMuMDwGCSsGAQQBgjcVBwQvMC0GJSsGAQQBgjcVCOayYION9USGgZkJg7ihSoO+hHEEgc+QEYavnhECAWQCARswHQYDVR0lBBYwFAYIKwYBBQUHAwIGCCsGAQUFBwMEMAsGA1UdDwQEAwIHgDAnBgkrBgEEAYI3FQoEGjAYMAoGCCsGAQUFBwMCMAoGCCsGAQUFBwMEMB0GA1UdDgQWBBTnc0BuAUc7UZMtcLFoUBZVkjO6u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WPY3cmFEqFc0oBrn9o0zGD2AyUz5vjVC4neKbNR8s9S+wPMY3Vz5zj3CGonn6Uh3GU+VrzcNBGCFqUFSIjrRplF6R2RX9bohd0Hbc4jw5KYEPNbRWayE1c3VH7bU6jXv0MpemL+ALeCNlDF+JXbsPCQeNkoaQn2nk5sgWDn2akGJZTm+ub+kyH5rWHqPoKrmGeQce1LJayqGbo0eEd1mtGmXvFILlxxM6CTQtC/NboOhtfT8Onapexmr77yU0RcIrOc80b3HD1n1/cwaLyPlk37MdaCEa/35WMmDpcaqepAe/X7YqOxCC4cQogx3BF8AzTbX50S30OtB6SDhJtXI9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KUrSv5xu+yP0OQJ7tGzhtmyD/iI=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RKeiFMqNSndEh36YDmFgWMOjfBI=</DigestValue>
      </Reference>
      <Reference URI="/xl/styles.xml?ContentType=application/vnd.openxmlformats-officedocument.spreadsheetml.styles+xml">
        <DigestMethod Algorithm="http://www.w3.org/2000/09/xmldsig#sha1"/>
        <DigestValue>3FphJg596k1YEh7oQfZINeqQEDs=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HHBGZrpmzitFw1J2mj0ULXYi7Ew=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mLefRcgnM8cKhaBhe5AHz9Al6kM=</DigestValue>
      </Reference>
      <Reference URI="/xl/worksheets/sheet2.xml?ContentType=application/vnd.openxmlformats-officedocument.spreadsheetml.worksheet+xml">
        <DigestMethod Algorithm="http://www.w3.org/2000/09/xmldsig#sha1"/>
        <DigestValue>AxhBpdLTzSSmRtFnCs2UIj6JhIQ=</DigestValue>
      </Reference>
      <Reference URI="/xl/worksheets/sheet3.xml?ContentType=application/vnd.openxmlformats-officedocument.spreadsheetml.worksheet+xml">
        <DigestMethod Algorithm="http://www.w3.org/2000/09/xmldsig#sha1"/>
        <DigestValue>DyN2g9YgoDPnypisKanC+ICq8ng=</DigestValue>
      </Reference>
      <Reference URI="/xl/worksheets/sheet4.xml?ContentType=application/vnd.openxmlformats-officedocument.spreadsheetml.worksheet+xml">
        <DigestMethod Algorithm="http://www.w3.org/2000/09/xmldsig#sha1"/>
        <DigestValue>J18Xeh2HG7AH0uxeV/5wD5a0xzs=</DigestValue>
      </Reference>
      <Reference URI="/xl/worksheets/sheet5.xml?ContentType=application/vnd.openxmlformats-officedocument.spreadsheetml.worksheet+xml">
        <DigestMethod Algorithm="http://www.w3.org/2000/09/xmldsig#sha1"/>
        <DigestValue>lvprCCLlaZVlYyB+ydw/J+bmz7Y=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2016-10-24T13:30:12Z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2016-10-24T13:30:12Z</xd:SigningTime>
          <xd:SigningCertificate>
            <xd:Cert>
              <xd:CertDigest>
                <DigestMethod Algorithm="http://www.w3.org/2000/09/xmldsig#sha1"/>
                <DigestValue>VZ3+4Re5CJI7RuD18MDrXIXk/Go=</DigestValue>
              </xd:CertDigest>
              <xd:IssuerSerial>
                <X509IssuerName>CN=NBG Class 2 INT Sub CA, DC=nbg, DC=ge</X509IssuerName>
                <X509SerialNumber>96368751313393058582238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pXeFSSmjj6VFlpOYeXWR9EkHW9A=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OLykWNvKO3a1drmpsp+G2LCWnE4=</DigestValue>
    </Reference>
  </SignedInfo>
  <SignatureValue>ae0bvG6IahiaisBA17bCTJimFTbute2cXlcGreS6MoX9mP8Okx4sokHQFT6wBFQORfEEW6sdcLkb
exxuPkyJfx3LtZgKgvpcyRvmrhPWy2a9b6IFgBBBMRAHcbtIT/m4+dVewPW6tvRPza++5jO0lDCi
PNMEuwVLnjxOjpRvWN3mTInVdBi/GJkMFD+5zKjyC7l9IH6j/gLARg+ecWXtnBtSvINHD8cAy7W2
JkzgYTW/+0d13FYmTdUtKBlY2SyMQVuqehCjEFn2Y7OhejR0U+5WVqjTeoby3ZhADL6p8Y1Ppsa3
lChI+3s9tC1yCIT8F1wflvUD3UnZ3E0F2xOE+A==</SignatureValue>
  <KeyInfo>
    <X509Data>
      <X509Certificate>MIIGPTCCBSWgAwIBAgIKFxcJGQABAAAXFjANBgkqhkiG9w0BAQUFADBKMRIwEAYKCZImiZPyLGQBGRYCZ2UxEzARBgoJkiaJk/IsZAEZFgNuYmcxHzAdBgNVBAMTFk5CRyBDbGFzcyAyIElOVCBTdWIgQ0EwHhcNMTYwNzE5MTEzMjEwWhcNMTcwMjEyMDkxOTIzWjA7MRUwEwYDVQQKEwxKU0MgVEVSQUJBTksxIjAgBgNVBAMTGUJLUyAtIEdpb3JnaSBCaWdhbmlzaHZpbGkwggEiMA0GCSqGSIb3DQEBAQUAA4IBDwAwggEKAoIBAQCjrbCcyMDsuM7RRyLFJZXzeY1bVmCAZCqwNGXKHBCVHPEp2NT4jw6oM4E+LRSOQCKJKoDvHmvaPXeGGahH6wYbj90eCj3ZAazg4/wbCyfT7x5zkDaC0vN6X74q9jlQkPkktvEmVDKNLg3bSb9S7yHgoFlRHurVH5udvv8yngUxLCHxpNwBx6GRloTxuyYOQ3Lz0/uxbIbG+egwIRz/s3Qy9c4DHJTez+hm8QvLMrNwJglIoKd0gPYp8aQV+3H7PuPxIDjgBhJcF1ocmsE+TZSxnQKqx6ZQnq2MRRuL3ffpBh6Pmu9xDsWRzqZs/w+oelVtoqEd5kJHYTZIWGffAzNVAgMBAAGjggMyMIIDLjA8BgkrBgEEAYI3FQcELzAtBiUrBgEEAYI3FQjmsmCDjfVEhoGZCYO4oUqDvoRxBIHPkBGGr54RAgFkAgEbMB0GA1UdJQQWMBQGCCsGAQUFBwMCBggrBgEFBQcDBDALBgNVHQ8EBAMCB4AwJwYJKwYBBAGCNxUKBBowGDAKBggrBgEFBQcDAjAKBggrBgEFBQcDBDAdBgNVHQ4EFgQUQY8Nx0y80hpcC4eVueeKCHF8Zc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JRZTMEtUsu+UbSN58Jwj3Qj2A7hkyK28s4x9F7sVMTgKOkaHUgHZM9+dkGSubhv1njjgs67WEiI7Ia2zd0ixiiriH64EZCPuFa2JxniGQPUKdZZxtpMX4kTdbE44Kp2xiP/8YMZa7iah32NI8pSFjXppc6C+tGXYPLnKf5GounIa8PDufkH9LyL2OZWI8AAxiaXScZ2tpl76iJOoc539yf3t69zZwa+NHqFNd+yehhZe5vSHJCUV08sSz0EsmK5hdvpKDdLud4eVPDe1LLk1zx7TGujpBVHvxlM9r/J0Mhu8if3k9Ecss7X8qWKoIHmug7lWX9A07siHBruFE89Ff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KUrSv5xu+yP0OQJ7tGzhtmyD/iI=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RKeiFMqNSndEh36YDmFgWMOjfBI=</DigestValue>
      </Reference>
      <Reference URI="/xl/styles.xml?ContentType=application/vnd.openxmlformats-officedocument.spreadsheetml.styles+xml">
        <DigestMethod Algorithm="http://www.w3.org/2000/09/xmldsig#sha1"/>
        <DigestValue>3FphJg596k1YEh7oQfZINeqQEDs=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HHBGZrpmzitFw1J2mj0ULXYi7Ew=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mLefRcgnM8cKhaBhe5AHz9Al6kM=</DigestValue>
      </Reference>
      <Reference URI="/xl/worksheets/sheet2.xml?ContentType=application/vnd.openxmlformats-officedocument.spreadsheetml.worksheet+xml">
        <DigestMethod Algorithm="http://www.w3.org/2000/09/xmldsig#sha1"/>
        <DigestValue>AxhBpdLTzSSmRtFnCs2UIj6JhIQ=</DigestValue>
      </Reference>
      <Reference URI="/xl/worksheets/sheet3.xml?ContentType=application/vnd.openxmlformats-officedocument.spreadsheetml.worksheet+xml">
        <DigestMethod Algorithm="http://www.w3.org/2000/09/xmldsig#sha1"/>
        <DigestValue>DyN2g9YgoDPnypisKanC+ICq8ng=</DigestValue>
      </Reference>
      <Reference URI="/xl/worksheets/sheet4.xml?ContentType=application/vnd.openxmlformats-officedocument.spreadsheetml.worksheet+xml">
        <DigestMethod Algorithm="http://www.w3.org/2000/09/xmldsig#sha1"/>
        <DigestValue>J18Xeh2HG7AH0uxeV/5wD5a0xzs=</DigestValue>
      </Reference>
      <Reference URI="/xl/worksheets/sheet5.xml?ContentType=application/vnd.openxmlformats-officedocument.spreadsheetml.worksheet+xml">
        <DigestMethod Algorithm="http://www.w3.org/2000/09/xmldsig#sha1"/>
        <DigestValue>lvprCCLlaZVlYyB+ydw/J+bmz7Y=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2016-10-24T13:30:38Z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2016-10-24T13:30:38Z</xd:SigningTime>
          <xd:SigningCertificate>
            <xd:Cert>
              <xd:CertDigest>
                <DigestMethod Algorithm="http://www.w3.org/2000/09/xmldsig#sha1"/>
                <DigestValue>kFSLvcYtnDmKmYie09on6/9BBWw=</DigestValue>
              </xd:CertDigest>
              <xd:IssuerSerial>
                <X509IssuerName>CN=NBG Class 2 INT Sub CA, DC=nbg, DC=ge</X509IssuerName>
                <X509SerialNumber>109039359774922213693206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George Biganishvili</cp:lastModifiedBy>
  <cp:lastPrinted>2009-04-27T12:27:12Z</cp:lastPrinted>
  <dcterms:created xsi:type="dcterms:W3CDTF">2006-03-24T12:21:33Z</dcterms:created>
  <dcterms:modified xsi:type="dcterms:W3CDTF">2016-10-24T13:28:40Z</dcterms:modified>
  <cp:category>Banking Supervision</cp:category>
</cp:coreProperties>
</file>