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FDC" lockStructure="1"/>
  <bookViews>
    <workbookView xWindow="0" yWindow="120" windowWidth="28800" windowHeight="12315" activeTab="2"/>
  </bookViews>
  <sheets>
    <sheet name="RC" sheetId="1" r:id="rId1"/>
    <sheet name="RI" sheetId="3" r:id="rId2"/>
    <sheet name="RC-O" sheetId="2" r:id="rId3"/>
    <sheet name="ratio" sheetId="4" r:id="rId4"/>
    <sheet name="info" sheetId="5" r:id="rId5"/>
    <sheet name="A-CAn" sheetId="6" state="veryHidden" r:id="rId6"/>
    <sheet name="RI-C" sheetId="7" state="veryHidden" r:id="rId7"/>
    <sheet name="RC-I" sheetId="8" state="veryHidden" r:id="rId8"/>
    <sheet name="A-CAn-Old" sheetId="9" state="veryHidden" r:id="rId9"/>
    <sheet name="RI-C-Old" sheetId="10" state="veryHidden" r:id="rId10"/>
  </sheets>
  <externalReferences>
    <externalReference r:id="rId11"/>
    <externalReference r:id="rId12"/>
  </externalReferences>
  <definedNames>
    <definedName name="_xlnm.Print_Area" localSheetId="4">info!$A$1:$C$29</definedName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70" i="2" l="1"/>
  <c r="A70" i="2"/>
  <c r="H67" i="2"/>
  <c r="E67" i="2"/>
  <c r="H66" i="2"/>
  <c r="E66" i="2"/>
  <c r="H65" i="2"/>
  <c r="E65" i="2"/>
  <c r="H64" i="2"/>
  <c r="E64" i="2"/>
  <c r="G63" i="2"/>
  <c r="F63" i="2"/>
  <c r="H63" i="2" s="1"/>
  <c r="D63" i="2"/>
  <c r="C63" i="2"/>
  <c r="E63" i="2" s="1"/>
  <c r="H62" i="2"/>
  <c r="E62" i="2"/>
  <c r="H61" i="2"/>
  <c r="E61" i="2"/>
  <c r="H60" i="2"/>
  <c r="E60" i="2"/>
  <c r="H59" i="2"/>
  <c r="E59" i="2"/>
  <c r="H58" i="2"/>
  <c r="E58" i="2"/>
  <c r="G57" i="2"/>
  <c r="F57" i="2"/>
  <c r="H57" i="2" s="1"/>
  <c r="D57" i="2"/>
  <c r="C57" i="2"/>
  <c r="E57" i="2" s="1"/>
  <c r="H56" i="2"/>
  <c r="E56" i="2"/>
  <c r="H55" i="2"/>
  <c r="E55" i="2"/>
  <c r="H54" i="2"/>
  <c r="E54" i="2"/>
  <c r="G53" i="2"/>
  <c r="F53" i="2"/>
  <c r="H53" i="2" s="1"/>
  <c r="D53" i="2"/>
  <c r="C53" i="2"/>
  <c r="E53" i="2" s="1"/>
  <c r="H52" i="2"/>
  <c r="E52" i="2"/>
  <c r="H51" i="2"/>
  <c r="E51" i="2"/>
  <c r="H50" i="2"/>
  <c r="E50" i="2"/>
  <c r="H49" i="2"/>
  <c r="E49" i="2"/>
  <c r="G48" i="2"/>
  <c r="F48" i="2"/>
  <c r="H48" i="2" s="1"/>
  <c r="D48" i="2"/>
  <c r="C48" i="2"/>
  <c r="E48" i="2" s="1"/>
  <c r="H47" i="2"/>
  <c r="E47" i="2"/>
  <c r="H46" i="2"/>
  <c r="E46" i="2"/>
  <c r="H45" i="2"/>
  <c r="E45" i="2"/>
  <c r="H44" i="2"/>
  <c r="E44" i="2"/>
  <c r="G43" i="2"/>
  <c r="F43" i="2"/>
  <c r="H43" i="2" s="1"/>
  <c r="D43" i="2"/>
  <c r="C43" i="2"/>
  <c r="E43" i="2" s="1"/>
  <c r="H42" i="2"/>
  <c r="E42" i="2"/>
  <c r="H41" i="2"/>
  <c r="E41" i="2"/>
  <c r="H40" i="2"/>
  <c r="E40" i="2"/>
  <c r="G39" i="2"/>
  <c r="F39" i="2"/>
  <c r="H39" i="2" s="1"/>
  <c r="D39" i="2"/>
  <c r="C39" i="2"/>
  <c r="E39" i="2" s="1"/>
  <c r="H38" i="2"/>
  <c r="E38" i="2"/>
  <c r="H37" i="2"/>
  <c r="E37" i="2"/>
  <c r="H36" i="2"/>
  <c r="E36" i="2"/>
  <c r="G35" i="2"/>
  <c r="F35" i="2"/>
  <c r="H35" i="2" s="1"/>
  <c r="D35" i="2"/>
  <c r="C35" i="2"/>
  <c r="E35" i="2" s="1"/>
  <c r="H34" i="2"/>
  <c r="E34" i="2"/>
  <c r="H33" i="2"/>
  <c r="E33" i="2"/>
  <c r="H32" i="2"/>
  <c r="E32" i="2"/>
  <c r="H31" i="2"/>
  <c r="E31" i="2"/>
  <c r="H30" i="2"/>
  <c r="E30" i="2"/>
  <c r="H29" i="2"/>
  <c r="E29" i="2"/>
  <c r="H28" i="2"/>
  <c r="E28" i="2"/>
  <c r="G27" i="2"/>
  <c r="F27" i="2"/>
  <c r="H27" i="2" s="1"/>
  <c r="D27" i="2"/>
  <c r="C27" i="2"/>
  <c r="E27" i="2" s="1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G16" i="2"/>
  <c r="F16" i="2"/>
  <c r="H16" i="2" s="1"/>
  <c r="D16" i="2"/>
  <c r="C16" i="2"/>
  <c r="E16" i="2" s="1"/>
  <c r="H15" i="2"/>
  <c r="E15" i="2"/>
  <c r="H14" i="2"/>
  <c r="E14" i="2"/>
  <c r="G13" i="2"/>
  <c r="G6" i="2" s="1"/>
  <c r="G68" i="2" s="1"/>
  <c r="F13" i="2"/>
  <c r="H13" i="2" s="1"/>
  <c r="D13" i="2"/>
  <c r="C13" i="2"/>
  <c r="E13" i="2" s="1"/>
  <c r="H12" i="2"/>
  <c r="E12" i="2"/>
  <c r="H11" i="2"/>
  <c r="E11" i="2"/>
  <c r="H10" i="2"/>
  <c r="E10" i="2"/>
  <c r="G9" i="2"/>
  <c r="F9" i="2"/>
  <c r="H9" i="2" s="1"/>
  <c r="D9" i="2"/>
  <c r="C9" i="2"/>
  <c r="E9" i="2" s="1"/>
  <c r="E6" i="2" s="1"/>
  <c r="H8" i="2"/>
  <c r="E8" i="2"/>
  <c r="H7" i="2"/>
  <c r="E7" i="2"/>
  <c r="D6" i="2"/>
  <c r="D68" i="2" s="1"/>
  <c r="C6" i="2"/>
  <c r="C68" i="2" s="1"/>
  <c r="E68" i="2" s="1"/>
  <c r="B2" i="2"/>
  <c r="B1" i="2"/>
  <c r="F6" i="2" l="1"/>
  <c r="F68" i="2" s="1"/>
  <c r="H68" i="2" s="1"/>
  <c r="H6" i="2"/>
  <c r="B37" i="10"/>
  <c r="B35" i="10"/>
  <c r="E32" i="10"/>
  <c r="E30" i="10"/>
  <c r="C29" i="10"/>
  <c r="E28" i="10"/>
  <c r="E27" i="10"/>
  <c r="D26" i="10"/>
  <c r="C26" i="10"/>
  <c r="C33" i="10" s="1"/>
  <c r="E25" i="10"/>
  <c r="E24" i="10"/>
  <c r="E23" i="10"/>
  <c r="E22" i="10"/>
  <c r="I13" i="9" s="1"/>
  <c r="I20" i="9" s="1"/>
  <c r="E21" i="10"/>
  <c r="E20" i="10"/>
  <c r="D15" i="10"/>
  <c r="D14" i="10"/>
  <c r="E12" i="10"/>
  <c r="E11" i="10"/>
  <c r="E10" i="10" s="1"/>
  <c r="D10" i="10"/>
  <c r="E9" i="10"/>
  <c r="E15" i="10" s="1"/>
  <c r="E8" i="10"/>
  <c r="E14" i="10" s="1"/>
  <c r="D7" i="10"/>
  <c r="D13" i="10" s="1"/>
  <c r="B2" i="10"/>
  <c r="B1" i="10"/>
  <c r="B115" i="9"/>
  <c r="B113" i="9"/>
  <c r="F110" i="9"/>
  <c r="C110" i="9"/>
  <c r="I110" i="9" s="1"/>
  <c r="I109" i="9"/>
  <c r="H109" i="9"/>
  <c r="J109" i="9" s="1"/>
  <c r="E109" i="9"/>
  <c r="I108" i="9"/>
  <c r="H108" i="9"/>
  <c r="E108" i="9"/>
  <c r="I107" i="9"/>
  <c r="H107" i="9"/>
  <c r="J107" i="9" s="1"/>
  <c r="E107" i="9"/>
  <c r="I106" i="9"/>
  <c r="H106" i="9"/>
  <c r="E106" i="9"/>
  <c r="I105" i="9"/>
  <c r="H105" i="9"/>
  <c r="J105" i="9" s="1"/>
  <c r="E105" i="9"/>
  <c r="I104" i="9"/>
  <c r="H104" i="9"/>
  <c r="E104" i="9"/>
  <c r="E110" i="9" s="1"/>
  <c r="J97" i="9"/>
  <c r="J96" i="9" s="1"/>
  <c r="F57" i="9" s="1"/>
  <c r="H96" i="9"/>
  <c r="J95" i="9"/>
  <c r="J94" i="9"/>
  <c r="F56" i="9" s="1"/>
  <c r="H94" i="9"/>
  <c r="D56" i="9" s="1"/>
  <c r="J93" i="9"/>
  <c r="J92" i="9"/>
  <c r="J91" i="9"/>
  <c r="J90" i="9"/>
  <c r="J89" i="9"/>
  <c r="H88" i="9"/>
  <c r="J87" i="9"/>
  <c r="J86" i="9"/>
  <c r="J85" i="9"/>
  <c r="J84" i="9"/>
  <c r="J83" i="9"/>
  <c r="J82" i="9" s="1"/>
  <c r="F54" i="9" s="1"/>
  <c r="H82" i="9"/>
  <c r="E72" i="9"/>
  <c r="D72" i="9"/>
  <c r="F71" i="9"/>
  <c r="J71" i="9" s="1"/>
  <c r="F70" i="9"/>
  <c r="J70" i="9" s="1"/>
  <c r="F69" i="9"/>
  <c r="J59" i="9"/>
  <c r="I59" i="9"/>
  <c r="H59" i="9"/>
  <c r="G59" i="9"/>
  <c r="D57" i="9"/>
  <c r="D55" i="9"/>
  <c r="D54" i="9"/>
  <c r="J50" i="9"/>
  <c r="I50" i="9"/>
  <c r="H50" i="9"/>
  <c r="H61" i="9" s="1"/>
  <c r="H63" i="9" s="1"/>
  <c r="G50" i="9"/>
  <c r="G61" i="9" s="1"/>
  <c r="G63" i="9" s="1"/>
  <c r="E50" i="9"/>
  <c r="D50" i="9"/>
  <c r="F49" i="9"/>
  <c r="F48" i="9"/>
  <c r="F47" i="9"/>
  <c r="F46" i="9"/>
  <c r="F45" i="9"/>
  <c r="F44" i="9"/>
  <c r="F43" i="9"/>
  <c r="F42" i="9"/>
  <c r="F41" i="9"/>
  <c r="F40" i="9"/>
  <c r="F39" i="9"/>
  <c r="I22" i="9"/>
  <c r="I17" i="9"/>
  <c r="I16" i="9"/>
  <c r="I15" i="9"/>
  <c r="B2" i="9"/>
  <c r="B1" i="9"/>
  <c r="B43" i="8"/>
  <c r="B41" i="8"/>
  <c r="M36" i="8"/>
  <c r="K36" i="8"/>
  <c r="H36" i="8"/>
  <c r="F36" i="8"/>
  <c r="M35" i="8"/>
  <c r="K35" i="8"/>
  <c r="H35" i="8"/>
  <c r="F35" i="8"/>
  <c r="M34" i="8"/>
  <c r="K34" i="8"/>
  <c r="H34" i="8"/>
  <c r="F34" i="8"/>
  <c r="M33" i="8"/>
  <c r="K33" i="8"/>
  <c r="H33" i="8"/>
  <c r="F33" i="8"/>
  <c r="M32" i="8"/>
  <c r="K32" i="8"/>
  <c r="H32" i="8"/>
  <c r="F32" i="8"/>
  <c r="M31" i="8"/>
  <c r="K31" i="8"/>
  <c r="H31" i="8"/>
  <c r="F31" i="8"/>
  <c r="M30" i="8"/>
  <c r="K30" i="8"/>
  <c r="H30" i="8"/>
  <c r="F30" i="8"/>
  <c r="L29" i="8"/>
  <c r="J29" i="8"/>
  <c r="I29" i="8"/>
  <c r="E29" i="8"/>
  <c r="D29" i="8"/>
  <c r="K28" i="8"/>
  <c r="F28" i="8"/>
  <c r="K27" i="8"/>
  <c r="F27" i="8"/>
  <c r="K26" i="8"/>
  <c r="F26" i="8"/>
  <c r="K25" i="8"/>
  <c r="F25" i="8"/>
  <c r="K24" i="8"/>
  <c r="F24" i="8"/>
  <c r="K23" i="8"/>
  <c r="F23" i="8"/>
  <c r="K22" i="8"/>
  <c r="F22" i="8"/>
  <c r="I21" i="8"/>
  <c r="K21" i="8" s="1"/>
  <c r="D21" i="8"/>
  <c r="F21" i="8" s="1"/>
  <c r="H21" i="8" s="1"/>
  <c r="K20" i="8"/>
  <c r="F20" i="8"/>
  <c r="K19" i="8"/>
  <c r="F19" i="8"/>
  <c r="K18" i="8"/>
  <c r="F18" i="8"/>
  <c r="K17" i="8"/>
  <c r="F17" i="8"/>
  <c r="K16" i="8"/>
  <c r="F16" i="8"/>
  <c r="K15" i="8"/>
  <c r="F15" i="8"/>
  <c r="K14" i="8"/>
  <c r="F14" i="8"/>
  <c r="K13" i="8"/>
  <c r="F13" i="8"/>
  <c r="K12" i="8"/>
  <c r="F12" i="8"/>
  <c r="K11" i="8"/>
  <c r="F11" i="8"/>
  <c r="K10" i="8"/>
  <c r="F10" i="8"/>
  <c r="K9" i="8"/>
  <c r="F9" i="8"/>
  <c r="L8" i="8"/>
  <c r="J8" i="8"/>
  <c r="I8" i="8"/>
  <c r="E8" i="8"/>
  <c r="D8" i="8"/>
  <c r="B2" i="8"/>
  <c r="B1" i="8"/>
  <c r="B37" i="7"/>
  <c r="B35" i="7"/>
  <c r="E32" i="7"/>
  <c r="E30" i="7"/>
  <c r="C29" i="7"/>
  <c r="E28" i="7"/>
  <c r="E27" i="7"/>
  <c r="I16" i="6" s="1"/>
  <c r="D26" i="7"/>
  <c r="C26" i="7"/>
  <c r="E26" i="7" s="1"/>
  <c r="E25" i="7"/>
  <c r="E24" i="7"/>
  <c r="E23" i="7"/>
  <c r="E22" i="7"/>
  <c r="E21" i="7"/>
  <c r="E20" i="7"/>
  <c r="I13" i="6" s="1"/>
  <c r="I20" i="6" s="1"/>
  <c r="D15" i="7"/>
  <c r="D14" i="7"/>
  <c r="E12" i="7"/>
  <c r="E11" i="7"/>
  <c r="E10" i="7" s="1"/>
  <c r="D10" i="7"/>
  <c r="E9" i="7"/>
  <c r="E15" i="7" s="1"/>
  <c r="E8" i="7"/>
  <c r="D7" i="7"/>
  <c r="D13" i="7" s="1"/>
  <c r="B2" i="7"/>
  <c r="B1" i="7"/>
  <c r="B115" i="6"/>
  <c r="B113" i="6"/>
  <c r="F110" i="6"/>
  <c r="C110" i="6"/>
  <c r="I110" i="6" s="1"/>
  <c r="I109" i="6"/>
  <c r="H109" i="6"/>
  <c r="E109" i="6"/>
  <c r="I108" i="6"/>
  <c r="H108" i="6"/>
  <c r="E108" i="6"/>
  <c r="J108" i="6" s="1"/>
  <c r="I107" i="6"/>
  <c r="H107" i="6"/>
  <c r="E107" i="6"/>
  <c r="I106" i="6"/>
  <c r="H106" i="6"/>
  <c r="E106" i="6"/>
  <c r="J106" i="6" s="1"/>
  <c r="I105" i="6"/>
  <c r="H105" i="6"/>
  <c r="E105" i="6"/>
  <c r="I104" i="6"/>
  <c r="H104" i="6"/>
  <c r="E104" i="6"/>
  <c r="E110" i="6" s="1"/>
  <c r="J97" i="6"/>
  <c r="J96" i="6"/>
  <c r="H96" i="6"/>
  <c r="J95" i="6"/>
  <c r="J94" i="6" s="1"/>
  <c r="F56" i="6" s="1"/>
  <c r="H94" i="6"/>
  <c r="D56" i="6" s="1"/>
  <c r="J93" i="6"/>
  <c r="J92" i="6"/>
  <c r="J91" i="6"/>
  <c r="J90" i="6"/>
  <c r="J89" i="6"/>
  <c r="J88" i="6" s="1"/>
  <c r="F55" i="6" s="1"/>
  <c r="H88" i="6"/>
  <c r="D55" i="6" s="1"/>
  <c r="J87" i="6"/>
  <c r="J86" i="6"/>
  <c r="J85" i="6"/>
  <c r="J84" i="6"/>
  <c r="J83" i="6"/>
  <c r="H82" i="6"/>
  <c r="E72" i="6"/>
  <c r="D72" i="6"/>
  <c r="F71" i="6"/>
  <c r="J71" i="6" s="1"/>
  <c r="F70" i="6"/>
  <c r="J70" i="6" s="1"/>
  <c r="F69" i="6"/>
  <c r="J59" i="6"/>
  <c r="I59" i="6"/>
  <c r="H59" i="6"/>
  <c r="G59" i="6"/>
  <c r="F57" i="6"/>
  <c r="D57" i="6"/>
  <c r="J50" i="6"/>
  <c r="J61" i="6" s="1"/>
  <c r="J63" i="6" s="1"/>
  <c r="I50" i="6"/>
  <c r="I61" i="6" s="1"/>
  <c r="I63" i="6" s="1"/>
  <c r="H50" i="6"/>
  <c r="H61" i="6" s="1"/>
  <c r="H63" i="6" s="1"/>
  <c r="G50" i="6"/>
  <c r="G61" i="6" s="1"/>
  <c r="G63" i="6" s="1"/>
  <c r="E50" i="6"/>
  <c r="D50" i="6"/>
  <c r="F49" i="6"/>
  <c r="F48" i="6"/>
  <c r="F47" i="6"/>
  <c r="F46" i="6"/>
  <c r="F45" i="6"/>
  <c r="F44" i="6"/>
  <c r="F43" i="6"/>
  <c r="F42" i="6"/>
  <c r="F41" i="6"/>
  <c r="F40" i="6"/>
  <c r="F39" i="6"/>
  <c r="I22" i="6"/>
  <c r="I17" i="6"/>
  <c r="I15" i="6"/>
  <c r="B2" i="6"/>
  <c r="B1" i="6"/>
  <c r="B3" i="4"/>
  <c r="C2" i="5" s="1"/>
  <c r="H66" i="3"/>
  <c r="E66" i="3"/>
  <c r="H64" i="3"/>
  <c r="E64" i="3"/>
  <c r="G61" i="3"/>
  <c r="F61" i="3"/>
  <c r="D61" i="3"/>
  <c r="C61" i="3"/>
  <c r="H60" i="3"/>
  <c r="E60" i="3"/>
  <c r="H59" i="3"/>
  <c r="E59" i="3"/>
  <c r="H58" i="3"/>
  <c r="H61" i="3" s="1"/>
  <c r="E58" i="3"/>
  <c r="G53" i="3"/>
  <c r="F53" i="3"/>
  <c r="D53" i="3"/>
  <c r="C53" i="3"/>
  <c r="H52" i="3"/>
  <c r="E52" i="3"/>
  <c r="H51" i="3"/>
  <c r="E51" i="3"/>
  <c r="H50" i="3"/>
  <c r="E50" i="3"/>
  <c r="H49" i="3"/>
  <c r="E49" i="3"/>
  <c r="H48" i="3"/>
  <c r="E48" i="3"/>
  <c r="H47" i="3"/>
  <c r="H53" i="3" s="1"/>
  <c r="E47" i="3"/>
  <c r="H46" i="3"/>
  <c r="E46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E34" i="3" s="1"/>
  <c r="E45" i="3" s="1"/>
  <c r="H34" i="3"/>
  <c r="H45" i="3" s="1"/>
  <c r="H54" i="3" s="1"/>
  <c r="G34" i="3"/>
  <c r="G45" i="3" s="1"/>
  <c r="G54" i="3" s="1"/>
  <c r="F34" i="3"/>
  <c r="F45" i="3" s="1"/>
  <c r="D34" i="3"/>
  <c r="D45" i="3" s="1"/>
  <c r="D54" i="3" s="1"/>
  <c r="C34" i="3"/>
  <c r="C45" i="3" s="1"/>
  <c r="C54" i="3" s="1"/>
  <c r="G30" i="3"/>
  <c r="F30" i="3"/>
  <c r="D30" i="3"/>
  <c r="C30" i="3"/>
  <c r="H29" i="3"/>
  <c r="E29" i="3"/>
  <c r="H28" i="3"/>
  <c r="E28" i="3"/>
  <c r="H27" i="3"/>
  <c r="E27" i="3"/>
  <c r="H26" i="3"/>
  <c r="E26" i="3"/>
  <c r="H25" i="3"/>
  <c r="E25" i="3"/>
  <c r="H24" i="3"/>
  <c r="H30" i="3" s="1"/>
  <c r="E24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E9" i="3" s="1"/>
  <c r="H10" i="3"/>
  <c r="H9" i="3" s="1"/>
  <c r="E10" i="3"/>
  <c r="G9" i="3"/>
  <c r="G22" i="3" s="1"/>
  <c r="G31" i="3" s="1"/>
  <c r="G56" i="3" s="1"/>
  <c r="G63" i="3" s="1"/>
  <c r="G65" i="3" s="1"/>
  <c r="G67" i="3" s="1"/>
  <c r="F9" i="3"/>
  <c r="F22" i="3" s="1"/>
  <c r="D9" i="3"/>
  <c r="D22" i="3" s="1"/>
  <c r="C9" i="3"/>
  <c r="C22" i="3" s="1"/>
  <c r="C31" i="3" s="1"/>
  <c r="C56" i="3" s="1"/>
  <c r="C63" i="3" s="1"/>
  <c r="C65" i="3" s="1"/>
  <c r="C67" i="3" s="1"/>
  <c r="H8" i="3"/>
  <c r="E8" i="3"/>
  <c r="G40" i="1"/>
  <c r="F40" i="1"/>
  <c r="D40" i="1"/>
  <c r="C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E40" i="1" s="1"/>
  <c r="G31" i="1"/>
  <c r="F31" i="1"/>
  <c r="D31" i="1"/>
  <c r="C31" i="1"/>
  <c r="C41" i="1" s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31" i="1" s="1"/>
  <c r="E22" i="1"/>
  <c r="H19" i="1"/>
  <c r="E19" i="1"/>
  <c r="H18" i="1"/>
  <c r="E18" i="1"/>
  <c r="H17" i="1"/>
  <c r="E17" i="1"/>
  <c r="H16" i="1"/>
  <c r="E16" i="1"/>
  <c r="H15" i="1"/>
  <c r="E15" i="1"/>
  <c r="G14" i="1"/>
  <c r="G20" i="1" s="1"/>
  <c r="F14" i="1"/>
  <c r="F20" i="1" s="1"/>
  <c r="H20" i="1" s="1"/>
  <c r="D14" i="1"/>
  <c r="D20" i="1" s="1"/>
  <c r="C14" i="1"/>
  <c r="C20" i="1" s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E22" i="3" l="1"/>
  <c r="E30" i="3"/>
  <c r="E61" i="3"/>
  <c r="H22" i="3"/>
  <c r="H31" i="3" s="1"/>
  <c r="H56" i="3" s="1"/>
  <c r="H63" i="3" s="1"/>
  <c r="H65" i="3" s="1"/>
  <c r="H67" i="3" s="1"/>
  <c r="D31" i="10" s="1"/>
  <c r="J82" i="6"/>
  <c r="J105" i="6"/>
  <c r="J109" i="6"/>
  <c r="K8" i="8"/>
  <c r="F50" i="9"/>
  <c r="J106" i="9"/>
  <c r="H40" i="1"/>
  <c r="D31" i="3"/>
  <c r="D56" i="3" s="1"/>
  <c r="D63" i="3" s="1"/>
  <c r="D65" i="3" s="1"/>
  <c r="D67" i="3" s="1"/>
  <c r="F50" i="6"/>
  <c r="F72" i="6"/>
  <c r="H110" i="6"/>
  <c r="J110" i="6" s="1"/>
  <c r="J107" i="6"/>
  <c r="E14" i="7"/>
  <c r="I61" i="9"/>
  <c r="I63" i="9" s="1"/>
  <c r="F72" i="9"/>
  <c r="H110" i="9"/>
  <c r="J110" i="9" s="1"/>
  <c r="J108" i="9"/>
  <c r="E7" i="10"/>
  <c r="E13" i="10" s="1"/>
  <c r="E53" i="3"/>
  <c r="E54" i="3" s="1"/>
  <c r="I37" i="8"/>
  <c r="J61" i="9"/>
  <c r="J63" i="9" s="1"/>
  <c r="J88" i="9"/>
  <c r="F55" i="9" s="1"/>
  <c r="F31" i="3"/>
  <c r="F54" i="3"/>
  <c r="H41" i="1"/>
  <c r="F41" i="1"/>
  <c r="E31" i="1"/>
  <c r="E41" i="1" s="1"/>
  <c r="H98" i="6"/>
  <c r="H99" i="6" s="1"/>
  <c r="D58" i="6"/>
  <c r="E31" i="10"/>
  <c r="I21" i="9" s="1"/>
  <c r="I27" i="9" s="1"/>
  <c r="I28" i="9" s="1"/>
  <c r="I29" i="9" s="1"/>
  <c r="I32" i="9" s="1"/>
  <c r="D29" i="10"/>
  <c r="D33" i="10" s="1"/>
  <c r="E33" i="10" s="1"/>
  <c r="F56" i="3"/>
  <c r="F63" i="3" s="1"/>
  <c r="F65" i="3" s="1"/>
  <c r="F67" i="3" s="1"/>
  <c r="J64" i="6"/>
  <c r="F54" i="6"/>
  <c r="H14" i="1"/>
  <c r="D41" i="1"/>
  <c r="D54" i="6"/>
  <c r="J69" i="6"/>
  <c r="J72" i="6" s="1"/>
  <c r="J104" i="6"/>
  <c r="E7" i="7"/>
  <c r="E13" i="7" s="1"/>
  <c r="C33" i="7"/>
  <c r="F8" i="8"/>
  <c r="M9" i="8"/>
  <c r="H9" i="8"/>
  <c r="M10" i="8"/>
  <c r="H10" i="8"/>
  <c r="M11" i="8"/>
  <c r="H11" i="8"/>
  <c r="M12" i="8"/>
  <c r="H12" i="8"/>
  <c r="M13" i="8"/>
  <c r="H13" i="8"/>
  <c r="M14" i="8"/>
  <c r="H14" i="8"/>
  <c r="M15" i="8"/>
  <c r="H15" i="8"/>
  <c r="M16" i="8"/>
  <c r="H16" i="8"/>
  <c r="M17" i="8"/>
  <c r="H17" i="8"/>
  <c r="M18" i="8"/>
  <c r="H18" i="8"/>
  <c r="M19" i="8"/>
  <c r="H19" i="8"/>
  <c r="M20" i="8"/>
  <c r="H20" i="8"/>
  <c r="M21" i="8"/>
  <c r="M22" i="8"/>
  <c r="H22" i="8"/>
  <c r="M23" i="8"/>
  <c r="H23" i="8"/>
  <c r="M24" i="8"/>
  <c r="H24" i="8"/>
  <c r="M25" i="8"/>
  <c r="H25" i="8"/>
  <c r="M26" i="8"/>
  <c r="H26" i="8"/>
  <c r="M27" i="8"/>
  <c r="H27" i="8"/>
  <c r="M28" i="8"/>
  <c r="H28" i="8"/>
  <c r="D37" i="8"/>
  <c r="F29" i="8"/>
  <c r="J37" i="8"/>
  <c r="L37" i="8"/>
  <c r="J64" i="9"/>
  <c r="E14" i="1"/>
  <c r="E20" i="1" s="1"/>
  <c r="G41" i="1"/>
  <c r="E37" i="8"/>
  <c r="K29" i="8"/>
  <c r="K37" i="8" s="1"/>
  <c r="H98" i="9"/>
  <c r="H99" i="9" s="1"/>
  <c r="D58" i="9"/>
  <c r="D59" i="9" s="1"/>
  <c r="D61" i="9" s="1"/>
  <c r="J69" i="9"/>
  <c r="J72" i="9" s="1"/>
  <c r="J104" i="9"/>
  <c r="E26" i="10"/>
  <c r="F58" i="9" l="1"/>
  <c r="F59" i="9" s="1"/>
  <c r="F61" i="9" s="1"/>
  <c r="J98" i="9"/>
  <c r="J99" i="9" s="1"/>
  <c r="F58" i="6"/>
  <c r="F59" i="6" s="1"/>
  <c r="F61" i="6" s="1"/>
  <c r="J98" i="6"/>
  <c r="J99" i="6" s="1"/>
  <c r="E31" i="3"/>
  <c r="E56" i="3" s="1"/>
  <c r="E63" i="3" s="1"/>
  <c r="E65" i="3" s="1"/>
  <c r="E67" i="3" s="1"/>
  <c r="D31" i="7" s="1"/>
  <c r="E31" i="7" s="1"/>
  <c r="I21" i="6" s="1"/>
  <c r="I27" i="6" s="1"/>
  <c r="I28" i="6" s="1"/>
  <c r="I29" i="6" s="1"/>
  <c r="I32" i="6" s="1"/>
  <c r="I7" i="6" s="1"/>
  <c r="J74" i="9"/>
  <c r="J77" i="9" s="1"/>
  <c r="H29" i="8"/>
  <c r="M29" i="8"/>
  <c r="J74" i="6"/>
  <c r="J77" i="6" s="1"/>
  <c r="D29" i="7"/>
  <c r="E29" i="10"/>
  <c r="F37" i="8"/>
  <c r="M8" i="8"/>
  <c r="H8" i="8"/>
  <c r="D59" i="6"/>
  <c r="D61" i="6" s="1"/>
  <c r="E29" i="7" l="1"/>
  <c r="D33" i="7"/>
  <c r="E33" i="7" s="1"/>
  <c r="I6" i="9"/>
  <c r="H37" i="8"/>
  <c r="M37" i="8"/>
  <c r="I6" i="6"/>
  <c r="I7" i="9"/>
</calcChain>
</file>

<file path=xl/sharedStrings.xml><?xml version="1.0" encoding="utf-8"?>
<sst xmlns="http://schemas.openxmlformats.org/spreadsheetml/2006/main" count="648" uniqueCount="356">
  <si>
    <t>ბანკი:</t>
  </si>
  <si>
    <t>სს " პაშა ბანკი საქართველო"</t>
  </si>
  <si>
    <t>თარიღი:</t>
  </si>
  <si>
    <t xml:space="preserve"> საბალანსო უწყისი</t>
  </si>
  <si>
    <t>ლარებით</t>
  </si>
  <si>
    <t>საანგარიშგებო პერიოდი</t>
  </si>
  <si>
    <t>წინა წლის შესაბამისი პერიოდი</t>
  </si>
  <si>
    <t>N</t>
  </si>
  <si>
    <t>აქტივები</t>
  </si>
  <si>
    <t>ლარი</t>
  </si>
  <si>
    <t>უცხ.ვალუტა</t>
  </si>
  <si>
    <t>სულ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</si>
  <si>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</si>
  <si>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</si>
  <si>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</si>
  <si>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</si>
  <si>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</si>
  <si>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</si>
  <si>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</si>
  <si>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</si>
  <si>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</si>
  <si>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</si>
  <si>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</si>
  <si>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</si>
  <si>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</si>
  <si>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</si>
  <si>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</si>
  <si>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</si>
  <si>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</si>
  <si>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</si>
  <si>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</si>
  <si>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</si>
  <si>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</si>
  <si>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</si>
  <si>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</si>
  <si>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</si>
  <si>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</si>
  <si>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</si>
  <si>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</si>
  <si>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</si>
  <si>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</si>
  <si>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</si>
  <si>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</si>
  <si>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</si>
  <si>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აქტივების გადაფასების რეზერვები</t>
  </si>
  <si>
    <t>სულ სააქციო კაპიტალი</t>
  </si>
  <si>
    <t>მთლიანი ვალდებულებები და სააქციო კაპიტალი</t>
  </si>
  <si>
    <t xml:space="preserve"> informacia araaudirebulia, warmodgenilia saqarTvelos erovnuli bankis saangariSgebo moTxovnebis mixedviT</t>
  </si>
  <si>
    <t>მოგება - ზარალის უწყისი</t>
  </si>
  <si>
    <t>საპროცენტო შემოსავლები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</si>
  <si>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</si>
  <si>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</si>
  <si>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</si>
  <si>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</si>
  <si>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</si>
  <si>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მეურნეობისა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</si>
  <si>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</si>
  <si>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</si>
  <si>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</si>
  <si>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</si>
  <si>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</si>
  <si>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</si>
  <si>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</si>
  <si>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</si>
  <si>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 xml:space="preserve">მთლიანი საპროცენტო შემოსავლები </t>
  </si>
  <si>
    <t>საპროცენტო ხარჯები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</si>
  <si>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</si>
  <si>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</si>
  <si>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ბანკების დეპოზიტებზე გადახდილი პროცენტები</t>
  </si>
  <si>
    <t>საკუთარ სავალო ფასიან ქაღალდებზე 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</si>
  <si>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</si>
  <si>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</si>
  <si>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</si>
  <si>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</si>
  <si>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</si>
  <si>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მომსახურების მიხედვით</t>
  </si>
  <si>
    <t>საკომისიო და სხვა შემოსავლები გაწეული მომსახურების მიხედვით</t>
  </si>
  <si>
    <t>საკომისიო და სხვა ხარჯები მიღებული მომსახურების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</si>
  <si>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</si>
  <si>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</si>
  <si>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</si>
  <si>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</si>
  <si>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მოგება (ზარალი) სავალუტო სახსრების გადაფასებიდან</t>
  </si>
  <si>
    <t>მოგება (ზარალი)  ქონების გაყიდვიდან</t>
  </si>
  <si>
    <t>სხვა საბანკო ოპერციებიდან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</si>
  <si>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</si>
  <si>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</si>
  <si>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</si>
  <si>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</si>
  <si>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</si>
  <si>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</si>
  <si>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</si>
  <si>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</si>
  <si>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</si>
  <si>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</si>
  <si>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</si>
  <si>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</si>
  <si>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</si>
  <si>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</si>
  <si>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</si>
  <si>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</si>
  <si>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</si>
  <si>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</si>
  <si>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</si>
  <si>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</si>
  <si>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</si>
  <si>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პირობითი ვალდებულებები</t>
  </si>
  <si>
    <t>აქცეპტები და ინდოსამენტები</t>
  </si>
  <si>
    <t>გაცემული გარანტიები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</si>
  <si>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</si>
  <si>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</si>
  <si>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ფორმალური ვალდებულებები</t>
  </si>
  <si>
    <t>აღებული ფინანსური ვალდებულებები</t>
  </si>
  <si>
    <t>მესამე მხარის მიერ მიღებული ფინანსური ვალდებულებები</t>
  </si>
  <si>
    <t>მისაღებად მოსალოდნელი ფასიანი ქაღალდები</t>
  </si>
  <si>
    <t>გასაყიდად განკუთვნილი ფასიანი ქაღალდები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</si>
  <si>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</si>
  <si>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</si>
  <si>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დანარჩენი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</si>
  <si>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</si>
  <si>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</si>
  <si>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მესამე მხარის კლიენტის ვალდებულება ბანკის მიმართ</t>
  </si>
  <si>
    <t>ძვირფასი ლითონები</t>
  </si>
  <si>
    <t>ფასიანი ქაღალდები</t>
  </si>
  <si>
    <t>სხვა ქონება</t>
  </si>
  <si>
    <t>საპროცენტო განაკვეთის კონტრაქტები</t>
  </si>
  <si>
    <t>ფინანსურ ინსტრუმენტებზე დადებული ფორვარდული კონტრაქტები</t>
  </si>
  <si>
    <t>ოფციონები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</si>
  <si>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</si>
  <si>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</si>
  <si>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ფორვარდული კონტრაქტები</t>
  </si>
  <si>
    <t>ფიუჩერსული კონტრაქტები</t>
  </si>
  <si>
    <t>გაუნაღდებელი დოკუმენტები</t>
  </si>
  <si>
    <t>7.1</t>
  </si>
  <si>
    <t>ვადაში გაუნაღდებელი დოკუმენტები გადამხდელის მიზეზით</t>
  </si>
  <si>
    <t>7.2</t>
  </si>
  <si>
    <t>ვადაში გაუნაღდებელი დოკუმენტები ბანკის მიზეზით</t>
  </si>
  <si>
    <t>7.3</t>
  </si>
  <si>
    <t>გაუნაღდებელი საწესდებო ფონდი</t>
  </si>
  <si>
    <t>ზარალში ჩამოწერილი ვალები</t>
  </si>
  <si>
    <t>8.1</t>
  </si>
  <si>
    <t>8.2</t>
  </si>
  <si>
    <t>8.3</t>
  </si>
  <si>
    <t>ზარალში ჩამოწერილი ვალები 31.12.2000-მდე</t>
  </si>
  <si>
    <t>8.4</t>
  </si>
  <si>
    <t>8.5</t>
  </si>
  <si>
    <t>ზარალში ჩამოწერილი სხვა აქტივები</t>
  </si>
  <si>
    <t>სხვა ფასეულობა და დოკუმენტები</t>
  </si>
  <si>
    <t>9.1</t>
  </si>
  <si>
    <t>გაურჩეველი ფულიანი ამანათები</t>
  </si>
  <si>
    <t>9.2</t>
  </si>
  <si>
    <t>მცირეფასიანი ინვენტარი</t>
  </si>
  <si>
    <t>9.3</t>
  </si>
  <si>
    <t>მკაცრი აღრიცხვის ბლანკები</t>
  </si>
  <si>
    <t>9.4</t>
  </si>
  <si>
    <t>სპეცლატარიის ანაზღაურება</t>
  </si>
  <si>
    <t>ეკონომიკური მაჩვენებლები</t>
  </si>
  <si>
    <t>კაპიტალი</t>
  </si>
  <si>
    <t>რისკის მიხედვით შეწონილი აქტივები / მთლიან აქტივებთან</t>
  </si>
  <si>
    <t>ფულადი დივიდენდები / წმინდა მოგებასთან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</si>
  <si>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</si>
  <si>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</si>
  <si>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</si>
  <si>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</si>
  <si>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</si>
  <si>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</si>
  <si>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</si>
  <si>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</si>
  <si>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</si>
  <si>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</si>
  <si>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</si>
  <si>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</si>
  <si>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</si>
  <si>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ლიკვიდობა</t>
  </si>
  <si>
    <t xml:space="preserve">ლიკვიდური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</si>
  <si>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</si>
  <si>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</si>
  <si>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</si>
  <si>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</si>
  <si>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</si>
  <si>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</si>
  <si>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</si>
  <si>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შაჰინ მამმადოვი</t>
  </si>
  <si>
    <t>ღსს "პაშა ბანკი" (PASHA Bank OJSC) -</t>
  </si>
  <si>
    <t xml:space="preserve">არიფ პაშაევი </t>
  </si>
  <si>
    <t xml:space="preserve">არზუ ალიევა </t>
  </si>
  <si>
    <t xml:space="preserve">ლეილა ალიევა </t>
  </si>
  <si>
    <t>მირ ჯამალ პაშაევი</t>
  </si>
  <si>
    <t>გიორგი ჯაფარიძე</t>
  </si>
  <si>
    <t>A-CA</t>
  </si>
  <si>
    <t>კაპიტალის ადეკვატურობა</t>
  </si>
  <si>
    <t>ლარებში</t>
  </si>
  <si>
    <t>პირველადი კაპიტალის ადეკვატურობის კოეფიციენტი</t>
  </si>
  <si>
    <t>საზედამხედველო კაპიტალის ადეკვატურობის კოეფიციენტი</t>
  </si>
  <si>
    <t>A-CA1</t>
  </si>
  <si>
    <t>საზედამხედველო კაპიტალი</t>
  </si>
  <si>
    <t>ჩვეულებრივი აქციები (გამოსყიდულის გამოკლებით)</t>
  </si>
  <si>
    <t>არაკუმულაციური უვადო პრივილეგირებული აქციები (გამოსყიდულის გამოკლებით)</t>
  </si>
  <si>
    <t>აქციების ემისიით მიღებული დამატებითი სახსრები</t>
  </si>
  <si>
    <t>სარეზერვო ფონდი</t>
  </si>
  <si>
    <t>წინა წლების გაუნაწილებელი მოგება (ზარალი)</t>
  </si>
  <si>
    <t>მინუს: ბანკის საწესდებო კაპიტალში ასახული ძირითადი საშუალებების გადაფასების რეზერვიდავ გადატანილი თანხა</t>
  </si>
  <si>
    <t>მინუს: არამატერიალური აქტივები</t>
  </si>
  <si>
    <t>პირველადი კაპიტალი (არანაკლებ საზედამხედველო კაპიტალის 50%)</t>
  </si>
  <si>
    <t>მიმდინარე წლის მოგება (ზარალი)</t>
  </si>
  <si>
    <t>მიზნობრივი ფონდები</t>
  </si>
  <si>
    <t>საერთო რეზერვები (არაუმეტეს საკრედიტო და საბაზრო რმშა–ის 1.25%)</t>
  </si>
  <si>
    <t>პრივილეგირებული აქციები, გარდა პირველად კაპიტალში ასახულისა (გამოსყიდულის გამოკლებით)</t>
  </si>
  <si>
    <t>ბანკის აქციებში კონვერტირებადი ვალი</t>
  </si>
  <si>
    <t>ნებადართული სუბორდინირებული ვალი (არაუმეტეს პირველადი კაპიტალის 50%)</t>
  </si>
  <si>
    <t>მეორადი კაპიტალის კომპონენტების ჯამი</t>
  </si>
  <si>
    <t>მეორადი კაპიტალი (არაუმეტეს პირველადი კაპიტალის 100%)</t>
  </si>
  <si>
    <t>საზედამხედველო კაპიტალი დაქვითვამდე</t>
  </si>
  <si>
    <t>მინუს: ინვესტიციები საქართველოს რეზიდენტი ბანკების საწესდებო კაპიტალში</t>
  </si>
  <si>
    <t>მინუს: არაკონსოლიდირებული ინვესტიციები ბანკის შვილობილი საწარმოების საწესდებო კაპიტალში</t>
  </si>
  <si>
    <t>A-CA2</t>
  </si>
  <si>
    <t>რისკის მიხედვით შეწონილი აქტივები</t>
  </si>
  <si>
    <t>საკრედიტო რისკის მიხედვით შეწონილი აქტივები</t>
  </si>
  <si>
    <t>ღირებულება</t>
  </si>
  <si>
    <t>მუხლები, რომლებიც არ ექვემდებარება შეწონვას</t>
  </si>
  <si>
    <t>შეწონვას დაქვემდებარებული აქტივები</t>
  </si>
  <si>
    <t>საკრედიტო რისკის კატეგორიები</t>
  </si>
  <si>
    <t>ფასიანი ქღალდები დილინგური ოპერაციებისათვის</t>
  </si>
  <si>
    <t>დარიცხული მისარები პროცენტები და დივიდენდები</t>
  </si>
  <si>
    <t>სულ აქტივები</t>
  </si>
  <si>
    <t>ბალანსგარეშე ვალდებულებები</t>
  </si>
  <si>
    <t>კრედიტ კონვერსიის კოეფიციენტი</t>
  </si>
  <si>
    <t>კრედიტ ექვივალენტური თანხა</t>
  </si>
  <si>
    <t>საკრედიტო რისკის კატეგორია</t>
  </si>
  <si>
    <t>I კატეგორიის ბალანსგარეშე ვალდებულებები</t>
  </si>
  <si>
    <t>II კატეგორიის ბალანსგარეშე ვალდებულებები</t>
  </si>
  <si>
    <t>III კატეგორიის ბალანსგარეშე ვალდებულებები</t>
  </si>
  <si>
    <t>IV კატეგორიის ბალანსგარეშე ვალდებულებები</t>
  </si>
  <si>
    <t>საპროცენტო განაკვეთთან და სავალუტო კურსთან დაკავშირებული კონტრაქტები</t>
  </si>
  <si>
    <t>სულ ბალანსგარეშე ვალდებულებები</t>
  </si>
  <si>
    <t>სულ აქტივები და ბალანსგარეშე ვალდებულებები</t>
  </si>
  <si>
    <t>საკრედიტო რისკის კოეფიციენტი</t>
  </si>
  <si>
    <t>საკრედიტო რისკის მიხედვით შეწონილი აქტივები კატეგორიების მიხედვით</t>
  </si>
  <si>
    <t>სულ საკრედიტო რისკის მიხედვით შეწონილი აქტივები</t>
  </si>
  <si>
    <t>საბაზრო რისკის მიხედვით შეწონილი აქტივები</t>
  </si>
  <si>
    <t>სავალუტო რისკის კატეგორია</t>
  </si>
  <si>
    <t>სესხები</t>
  </si>
  <si>
    <t xml:space="preserve"> </t>
  </si>
  <si>
    <t>დებიტორული დავალიანება</t>
  </si>
  <si>
    <t>დარიცხული მისაღები პროცენტები</t>
  </si>
  <si>
    <t>სულ საბაზრო რისკის მიხედვით შეწონილი აქტივები</t>
  </si>
  <si>
    <t>საკრედიტო და საბაზრო რისკის მიხედვით შეწონილი აქტივები</t>
  </si>
  <si>
    <t>მინუს: საერთო რეზერვები (ის ნაწილი, რომელიც არ შედის მეორად კაპიტალში)</t>
  </si>
  <si>
    <t>მინუს: სპეციალური რეზერვი</t>
  </si>
  <si>
    <t>სულ რისკის მიხედვით შეწონილი აქტივები</t>
  </si>
  <si>
    <t>A-CA3</t>
  </si>
  <si>
    <t>საკრედიტო რისკით შეწონვას დაქვემდებარებული ბალანსგარეშე ვალდებულებები</t>
  </si>
  <si>
    <t>გაცემული გარანტიები, თუ ამ ვალდებულებების შესრულებამდე დარჩენილი ვადა არ აღემატება ერთ წელს</t>
  </si>
  <si>
    <t>საბანკო აქცეპტები, თუ ამ ვალდებულებების შესრულებამდე დარჩენილი ვადა არ აღემატება ერთ წელს</t>
  </si>
  <si>
    <t>სესხის გაცემის ვალდებულებები, თუ ამ ვალდებულებების შესრულებამდე დარჩენილი ვადა არ აღემატება ერთ წელს</t>
  </si>
  <si>
    <t xml:space="preserve">აქტივის გაყიდვაზე ვალდებულებები უკან გამოსყიდვის ვალდებულებით, როდესაც საკრედიტო რისკს იღებს ბანკი და ამ ვალდებულებების შესრულებამდე დარჩენილი ვადა არ აღემატება ერთ წელს </t>
  </si>
  <si>
    <t>აქტივის შესყიდვაზე ვალდებულებები, თუ ამ ვალდებულების შესრულებამდე დარჩენილი ვადა არ აღემატება ერთ წელს</t>
  </si>
  <si>
    <t>II  კატეგორიის ბალანსგარეშე ვალდებულებები</t>
  </si>
  <si>
    <t>გაცემული გარანტიები, თუ ამ ვალდებულებების შესრულებამდე დარჩენილი ვადა აღემატება ერთ წელს</t>
  </si>
  <si>
    <t>საბანკო აქცეპტები, თუ ამ ვალდებულებების შესრულებამდე დარჩენილი ვადა აღემატება ერთ წელს</t>
  </si>
  <si>
    <t>სესხის გაცემის ვალდებულებები, თუ ამ ვალდებულებების შესრულებამდე დარჩენილი ვადა აღემატება ერთ წელს</t>
  </si>
  <si>
    <t xml:space="preserve">აქტივის გაყიდვაზე ვალდებულებები უკან გამოსყიდვის ვალდებულებით, როდესაც საკრედიტო რისკს იღებს ბანკი და ამ ვალდებულებების შესრულებამდე დარჩენილი ვადა აღემატება ერთ წელს </t>
  </si>
  <si>
    <t>აქტივის შესყიდვაზე ვალდებულებები, თუ ამ ვალდებულების შესრულებამდე დარჩენილი ვადა აღემატება ერთ წელს</t>
  </si>
  <si>
    <t>III  კატეგორიის ბალანსგარეშე ვალდებულებები</t>
  </si>
  <si>
    <t>ტვირთებით უზრუნველყოფილი დოკუმენტური აკრედიტივები</t>
  </si>
  <si>
    <t>ვალდებულებები, რომლებიც ნებისმიერ დროს შეიძლება უპირობოდ გაუქმდეს ბანკის მიერ</t>
  </si>
  <si>
    <t>`</t>
  </si>
  <si>
    <t>კონტრაქტები საპროცენტო განაკვეთზე</t>
  </si>
  <si>
    <t>კონტრაქტები სავალუტო კურსზე</t>
  </si>
  <si>
    <t>კონტრაქტები 1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</si>
  <si>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</si>
  <si>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</si>
  <si>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</si>
  <si>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</si>
  <si>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</si>
  <si>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RI-C1</t>
  </si>
  <si>
    <t>საწესდებო კაპიტალი</t>
  </si>
  <si>
    <t>1 აქციის ნომინალური ღირებულება</t>
  </si>
  <si>
    <t>რაოდენობა</t>
  </si>
  <si>
    <t>თანხა</t>
  </si>
  <si>
    <t>სულ გამოშვებული აქციები (განცხადებული კაპიტალი)</t>
  </si>
  <si>
    <t>X</t>
  </si>
  <si>
    <t>რეალიზებული აქციები (განაღდებული კაპიტალი)</t>
  </si>
  <si>
    <t>სარეალიზაციო აქციები</t>
  </si>
  <si>
    <t>RI-C2</t>
  </si>
  <si>
    <t>ცვლილებები სააქციო კაპიტალში</t>
  </si>
  <si>
    <t>ნაშთი წლის დასაწყისში</t>
  </si>
  <si>
    <t>ცვლილება წლის დასაწყისიდან</t>
  </si>
  <si>
    <t>ნაშთი ანგარიშგების თარიღისათვის</t>
  </si>
  <si>
    <t>გამოსყიდული ჩვეულებრივი აქციები (–ნიშნით)</t>
  </si>
  <si>
    <t>გამოსყიდული პრივილეგირებული აქციები (–ნიშნით)</t>
  </si>
  <si>
    <t>ჩვეულებრივი აქციების რეალიზაციით მიღებული დამატებითი სახსრები</t>
  </si>
  <si>
    <t>პრივილეგირებული აქციების რეალიზაციით მიღებული დამატებითი სახსრები</t>
  </si>
  <si>
    <t>წინა წლების გაუნაწილებელი მოგება</t>
  </si>
  <si>
    <t>მიმდინარე წლის წმინდა მოგება</t>
  </si>
  <si>
    <t>აქტივების გადაფასების რეზერვი</t>
  </si>
  <si>
    <t>RC-I</t>
  </si>
  <si>
    <t xml:space="preserve">საწარმოთა ჩამონათვალი განხორციელებული ინვესტიციებით </t>
  </si>
  <si>
    <t>ძირითადი საქმიანობა</t>
  </si>
  <si>
    <t>ინვესტიციის საბალანსო თანხა</t>
  </si>
  <si>
    <t>წილი საწარმოს საწესდებო კაპიტალში</t>
  </si>
  <si>
    <t>წილი ბანკის სააქციო კაპიტალში</t>
  </si>
  <si>
    <t>ინვესტიციად აღიარებული სესხის საბალანსო თანხა</t>
  </si>
  <si>
    <t>რეზერვი (მინუს ნიშნით)</t>
  </si>
  <si>
    <t>ჯამი</t>
  </si>
  <si>
    <t>ინვესტიციები 20%–მდე წილით</t>
  </si>
  <si>
    <t>ინვესტიციები 20%–დან 50%–მდე წილით</t>
  </si>
  <si>
    <t>ინვესტიციები 50%–ზე მეტი წილით</t>
  </si>
  <si>
    <t>სულ ინვესტიციები საწესდებო კაპიტალში</t>
  </si>
  <si>
    <t>* შენიშვნა: ინვესტიციები უცხოურ ვალუტაში აისახება მხოლოდ არარეზიდენტ საწარმოებში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</si>
  <si>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</si>
  <si>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</si>
  <si>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ჩინგიზ აბდულაევი</t>
  </si>
  <si>
    <t>30.09.2016</t>
  </si>
  <si>
    <t>ბალანსგარეშე ანგარიშგების უწყისი *</t>
  </si>
  <si>
    <t>მიღებული გარანტიები: **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</si>
  <si>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</si>
  <si>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</si>
  <si>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</si>
  <si>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</si>
  <si>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გირავნობის უზრუნველყოფის სახით მიღებული აქტივები: **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</si>
  <si>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</si>
  <si>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</si>
  <si>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</si>
  <si>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</si>
  <si>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</si>
  <si>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</si>
  <si>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</si>
  <si>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</si>
  <si>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</si>
  <si>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</si>
  <si>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</si>
  <si>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</si>
  <si>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</si>
  <si>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</si>
  <si>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</si>
  <si>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</si>
  <si>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</si>
  <si>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</si>
  <si>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</si>
  <si>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</si>
  <si>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</si>
  <si>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</si>
  <si>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</si>
  <si>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</si>
  <si>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</si>
  <si>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</si>
  <si>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</si>
  <si>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</si>
  <si>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</si>
  <si>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</si>
  <si>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</si>
  <si>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</si>
  <si>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ტალეჰ კაზიმოვი</t>
  </si>
  <si>
    <t>ჯალალ გასიმოვი</t>
  </si>
  <si>
    <t>ჰიქმეთ ჯენქ აინეჰენი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</si>
</sst>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mm/dd/yy"/>
    <numFmt numFmtId="165" formatCode="#,##0;[Red]#,##0"/>
    <numFmt numFmtId="166" formatCode="m/d/yy;@"/>
    <numFmt numFmtId="167" formatCode="_-[$€]* #,##0.00_-;\-[$€]* #,##0.00_-;_-[$€]* &quot;-&quot;??_-;_-@_-"/>
    <numFmt numFmtId="168" formatCode="_(* #,##0_);_(* \(#,##0\);_(* &quot;-&quot;??_);_(@_)"/>
    <numFmt numFmtId="169" formatCode="0.0"/>
    <numFmt numFmtId="170" formatCode="0.0%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Helv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Sylfae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Geo_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8"/>
      <name val="Geo_Arial"/>
      <family val="2"/>
    </font>
    <font>
      <sz val="8"/>
      <name val="GeoDumba"/>
      <family val="2"/>
    </font>
    <font>
      <sz val="10"/>
      <name val="GeoDumba"/>
      <family val="2"/>
    </font>
    <font>
      <sz val="11"/>
      <name val="Univers (W1)"/>
    </font>
    <font>
      <b/>
      <sz val="10"/>
      <name val="Bookman Old Style"/>
      <family val="1"/>
    </font>
    <font>
      <b/>
      <sz val="11"/>
      <name val="Geo_Arial"/>
      <family val="2"/>
    </font>
    <font>
      <sz val="10"/>
      <name val="GeoMDumba"/>
      <family val="2"/>
    </font>
    <font>
      <sz val="8"/>
      <name val="Times New Roman"/>
      <family val="1"/>
    </font>
    <font>
      <sz val="9"/>
      <name val="GeoDumba"/>
      <family val="2"/>
    </font>
    <font>
      <b/>
      <sz val="10"/>
      <name val="Geo_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Geo_Academiuri"/>
      <family val="1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</patternFill>
    </fill>
    <fill>
      <patternFill patternType="solid">
        <fgColor indexed="9"/>
      </patternFill>
    </fill>
    <fill>
      <patternFill patternType="solid">
        <fgColor rgb="FFFFFF00"/>
      </patternFill>
    </fill>
    <fill>
      <patternFill patternType="darkUp">
        <bgColor rgb="FFFFFF00"/>
      </patternFill>
    </fill>
    <fill>
      <patternFill patternType="darkUp"/>
    </fill>
    <fill>
      <patternFill patternType="darkUp">
        <bgColor indexed="9"/>
      </patternFill>
    </fill>
    <fill>
      <patternFill patternType="darkUp">
        <bgColor theme="0"/>
      </patternFill>
    </fill>
  </fills>
  <borders count="8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21">
    <xf numFmtId="0" fontId="0" fillId="0" borderId="0"/>
    <xf numFmtId="0" fontId="32" fillId="0" borderId="0"/>
    <xf numFmtId="0" fontId="14" fillId="3" borderId="0"/>
    <xf numFmtId="0" fontId="14" fillId="3" borderId="0"/>
    <xf numFmtId="0" fontId="14" fillId="3" borderId="0"/>
    <xf numFmtId="0" fontId="14" fillId="4" borderId="0"/>
    <xf numFmtId="0" fontId="14" fillId="4" borderId="0"/>
    <xf numFmtId="0" fontId="14" fillId="4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6" borderId="0"/>
    <xf numFmtId="0" fontId="14" fillId="6" borderId="0"/>
    <xf numFmtId="0" fontId="14" fillId="7" borderId="0"/>
    <xf numFmtId="0" fontId="14" fillId="7" borderId="0"/>
    <xf numFmtId="0" fontId="14" fillId="7" borderId="0"/>
    <xf numFmtId="0" fontId="14" fillId="8" borderId="0"/>
    <xf numFmtId="0" fontId="14" fillId="8" borderId="0"/>
    <xf numFmtId="0" fontId="14" fillId="8" borderId="0"/>
    <xf numFmtId="0" fontId="14" fillId="9" borderId="0"/>
    <xf numFmtId="0" fontId="14" fillId="9" borderId="0"/>
    <xf numFmtId="0" fontId="14" fillId="9" borderId="0"/>
    <xf numFmtId="0" fontId="14" fillId="10" borderId="0"/>
    <xf numFmtId="0" fontId="14" fillId="10" borderId="0"/>
    <xf numFmtId="0" fontId="14" fillId="10" borderId="0"/>
    <xf numFmtId="0" fontId="14" fillId="11" borderId="0"/>
    <xf numFmtId="0" fontId="14" fillId="11" borderId="0"/>
    <xf numFmtId="0" fontId="14" fillId="11" borderId="0"/>
    <xf numFmtId="0" fontId="14" fillId="6" borderId="0"/>
    <xf numFmtId="0" fontId="14" fillId="6" borderId="0"/>
    <xf numFmtId="0" fontId="14" fillId="6" borderId="0"/>
    <xf numFmtId="0" fontId="14" fillId="9" borderId="0"/>
    <xf numFmtId="0" fontId="14" fillId="9" borderId="0"/>
    <xf numFmtId="0" fontId="14" fillId="9" borderId="0"/>
    <xf numFmtId="0" fontId="14" fillId="12" borderId="0"/>
    <xf numFmtId="0" fontId="14" fillId="12" borderId="0"/>
    <xf numFmtId="0" fontId="14" fillId="12" borderId="0"/>
    <xf numFmtId="0" fontId="15" fillId="13" borderId="0"/>
    <xf numFmtId="0" fontId="15" fillId="13" borderId="0"/>
    <xf numFmtId="0" fontId="15" fillId="13" borderId="0"/>
    <xf numFmtId="0" fontId="15" fillId="10" borderId="0"/>
    <xf numFmtId="0" fontId="15" fillId="10" borderId="0"/>
    <xf numFmtId="0" fontId="15" fillId="10" borderId="0"/>
    <xf numFmtId="0" fontId="15" fillId="11" borderId="0"/>
    <xf numFmtId="0" fontId="15" fillId="11" borderId="0"/>
    <xf numFmtId="0" fontId="15" fillId="11" borderId="0"/>
    <xf numFmtId="0" fontId="15" fillId="14" borderId="0"/>
    <xf numFmtId="0" fontId="15" fillId="14" borderId="0"/>
    <xf numFmtId="0" fontId="15" fillId="14" borderId="0"/>
    <xf numFmtId="0" fontId="15" fillId="15" borderId="0"/>
    <xf numFmtId="0" fontId="15" fillId="15" borderId="0"/>
    <xf numFmtId="0" fontId="15" fillId="15" borderId="0"/>
    <xf numFmtId="0" fontId="15" fillId="16" borderId="0"/>
    <xf numFmtId="0" fontId="15" fillId="16" borderId="0"/>
    <xf numFmtId="0" fontId="15" fillId="16" borderId="0"/>
    <xf numFmtId="0" fontId="15" fillId="17" borderId="0"/>
    <xf numFmtId="0" fontId="15" fillId="17" borderId="0"/>
    <xf numFmtId="0" fontId="15" fillId="17" borderId="0"/>
    <xf numFmtId="0" fontId="15" fillId="18" borderId="0"/>
    <xf numFmtId="0" fontId="15" fillId="18" borderId="0"/>
    <xf numFmtId="0" fontId="15" fillId="18" borderId="0"/>
    <xf numFmtId="0" fontId="15" fillId="19" borderId="0"/>
    <xf numFmtId="0" fontId="15" fillId="19" borderId="0"/>
    <xf numFmtId="0" fontId="15" fillId="19" borderId="0"/>
    <xf numFmtId="0" fontId="15" fillId="14" borderId="0"/>
    <xf numFmtId="0" fontId="15" fillId="14" borderId="0"/>
    <xf numFmtId="0" fontId="15" fillId="14" borderId="0"/>
    <xf numFmtId="0" fontId="15" fillId="15" borderId="0"/>
    <xf numFmtId="0" fontId="15" fillId="15" borderId="0"/>
    <xf numFmtId="0" fontId="15" fillId="15" borderId="0"/>
    <xf numFmtId="0" fontId="15" fillId="20" borderId="0"/>
    <xf numFmtId="0" fontId="15" fillId="20" borderId="0"/>
    <xf numFmtId="0" fontId="15" fillId="20" borderId="0"/>
    <xf numFmtId="0" fontId="16" fillId="4" borderId="0"/>
    <xf numFmtId="0" fontId="16" fillId="4" borderId="0"/>
    <xf numFmtId="0" fontId="16" fillId="4" borderId="0"/>
    <xf numFmtId="0" fontId="17" fillId="21" borderId="10"/>
    <xf numFmtId="0" fontId="17" fillId="21" borderId="10"/>
    <xf numFmtId="0" fontId="17" fillId="21" borderId="10"/>
    <xf numFmtId="0" fontId="18" fillId="22" borderId="11"/>
    <xf numFmtId="0" fontId="18" fillId="22" borderId="11"/>
    <xf numFmtId="0" fontId="18" fillId="22" borderId="11"/>
    <xf numFmtId="43" fontId="13" fillId="0" borderId="0"/>
    <xf numFmtId="43" fontId="13" fillId="0" borderId="0"/>
    <xf numFmtId="43" fontId="13" fillId="0" borderId="0"/>
    <xf numFmtId="167" fontId="2" fillId="0" borderId="0"/>
    <xf numFmtId="0" fontId="19" fillId="0" borderId="0"/>
    <xf numFmtId="0" fontId="19" fillId="0" borderId="0"/>
    <xf numFmtId="0" fontId="19" fillId="0" borderId="0"/>
    <xf numFmtId="0" fontId="20" fillId="5" borderId="0"/>
    <xf numFmtId="0" fontId="20" fillId="5" borderId="0"/>
    <xf numFmtId="0" fontId="20" fillId="5" borderId="0"/>
    <xf numFmtId="0" fontId="21" fillId="0" borderId="12"/>
    <xf numFmtId="0" fontId="21" fillId="0" borderId="12"/>
    <xf numFmtId="0" fontId="21" fillId="0" borderId="12"/>
    <xf numFmtId="0" fontId="22" fillId="0" borderId="13"/>
    <xf numFmtId="0" fontId="22" fillId="0" borderId="13"/>
    <xf numFmtId="0" fontId="22" fillId="0" borderId="13"/>
    <xf numFmtId="0" fontId="23" fillId="0" borderId="14"/>
    <xf numFmtId="0" fontId="23" fillId="0" borderId="14"/>
    <xf numFmtId="0" fontId="23" fillId="0" borderId="14"/>
    <xf numFmtId="0" fontId="23" fillId="0" borderId="0"/>
    <xf numFmtId="0" fontId="23" fillId="0" borderId="0"/>
    <xf numFmtId="0" fontId="23" fillId="0" borderId="0"/>
    <xf numFmtId="0" fontId="3" fillId="0" borderId="0">
      <alignment vertical="top"/>
      <protection locked="0"/>
    </xf>
    <xf numFmtId="0" fontId="24" fillId="8" borderId="10"/>
    <xf numFmtId="0" fontId="24" fillId="8" borderId="10"/>
    <xf numFmtId="0" fontId="24" fillId="8" borderId="10"/>
    <xf numFmtId="0" fontId="25" fillId="0" borderId="15"/>
    <xf numFmtId="0" fontId="25" fillId="0" borderId="15"/>
    <xf numFmtId="0" fontId="25" fillId="0" borderId="15"/>
    <xf numFmtId="0" fontId="26" fillId="23" borderId="0"/>
    <xf numFmtId="0" fontId="26" fillId="23" borderId="0"/>
    <xf numFmtId="0" fontId="26" fillId="2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24" borderId="16"/>
    <xf numFmtId="0" fontId="2" fillId="24" borderId="16"/>
    <xf numFmtId="0" fontId="2" fillId="24" borderId="16"/>
    <xf numFmtId="0" fontId="27" fillId="21" borderId="17"/>
    <xf numFmtId="0" fontId="27" fillId="21" borderId="17"/>
    <xf numFmtId="0" fontId="27" fillId="21" borderId="17"/>
    <xf numFmtId="9" fontId="2" fillId="0" borderId="0"/>
    <xf numFmtId="9" fontId="13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9" fillId="0" borderId="18"/>
    <xf numFmtId="0" fontId="29" fillId="0" borderId="18"/>
    <xf numFmtId="0" fontId="29" fillId="0" borderId="18"/>
    <xf numFmtId="0" fontId="30" fillId="0" borderId="0"/>
    <xf numFmtId="0" fontId="30" fillId="0" borderId="0"/>
    <xf numFmtId="0" fontId="30" fillId="0" borderId="0"/>
    <xf numFmtId="43" fontId="40" fillId="0" borderId="0" applyFont="0" applyFill="0" applyBorder="0" applyAlignment="0" applyProtection="0"/>
    <xf numFmtId="0" fontId="43" fillId="0" borderId="0"/>
    <xf numFmtId="0" fontId="49" fillId="0" borderId="0"/>
    <xf numFmtId="0" fontId="57" fillId="26" borderId="66" applyBorder="0"/>
    <xf numFmtId="0" fontId="31" fillId="0" borderId="0"/>
    <xf numFmtId="0" fontId="17" fillId="21" borderId="69"/>
    <xf numFmtId="0" fontId="17" fillId="21" borderId="69"/>
    <xf numFmtId="0" fontId="17" fillId="21" borderId="69"/>
    <xf numFmtId="43" fontId="2" fillId="0" borderId="0"/>
    <xf numFmtId="43" fontId="2" fillId="0" borderId="0"/>
    <xf numFmtId="43" fontId="2" fillId="0" borderId="0"/>
    <xf numFmtId="0" fontId="24" fillId="8" borderId="69"/>
    <xf numFmtId="0" fontId="24" fillId="8" borderId="69"/>
    <xf numFmtId="0" fontId="24" fillId="8" borderId="6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24" borderId="70"/>
    <xf numFmtId="0" fontId="2" fillId="24" borderId="70"/>
    <xf numFmtId="0" fontId="2" fillId="24" borderId="70"/>
    <xf numFmtId="9" fontId="2" fillId="0" borderId="0"/>
    <xf numFmtId="43" fontId="2" fillId="0" borderId="0" applyFont="0" applyFill="0" applyBorder="0" applyAlignment="0" applyProtection="0"/>
  </cellStyleXfs>
  <cellXfs count="503">
    <xf numFmtId="0" fontId="0" fillId="0" borderId="0" xfId="0"/>
    <xf numFmtId="0" fontId="4" fillId="0" borderId="0" xfId="0" applyFont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38" fontId="4" fillId="0" borderId="0" xfId="0" applyNumberFormat="1" applyFont="1" applyProtection="1">
      <protection locked="0"/>
    </xf>
    <xf numFmtId="10" fontId="4" fillId="0" borderId="0" xfId="236" applyNumberFormat="1" applyFont="1" applyProtection="1">
      <protection locked="0"/>
    </xf>
    <xf numFmtId="0" fontId="6" fillId="0" borderId="0" xfId="0" applyFont="1"/>
    <xf numFmtId="0" fontId="7" fillId="0" borderId="0" xfId="0" applyFont="1" applyAlignment="1">
      <alignment horizontal="left" vertical="center" indent="3"/>
    </xf>
    <xf numFmtId="0" fontId="8" fillId="0" borderId="0" xfId="0" applyFont="1" applyProtection="1">
      <protection locked="0"/>
    </xf>
    <xf numFmtId="0" fontId="9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indent="1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indent="2"/>
    </xf>
    <xf numFmtId="0" fontId="9" fillId="0" borderId="6" xfId="0" applyFont="1" applyBorder="1"/>
    <xf numFmtId="38" fontId="4" fillId="0" borderId="7" xfId="0" applyNumberFormat="1" applyFont="1" applyBorder="1" applyAlignment="1" applyProtection="1">
      <alignment horizontal="right"/>
      <protection locked="0"/>
    </xf>
    <xf numFmtId="0" fontId="6" fillId="0" borderId="8" xfId="0" applyFont="1" applyBorder="1" applyAlignment="1">
      <alignment horizontal="left" indent="1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 indent="2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4" fillId="0" borderId="2" xfId="0" applyFont="1" applyBorder="1"/>
    <xf numFmtId="38" fontId="4" fillId="0" borderId="9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2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9" fillId="0" borderId="0" xfId="0" applyFont="1"/>
    <xf numFmtId="38" fontId="4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10" fontId="4" fillId="0" borderId="0" xfId="236" applyNumberFormat="1" applyFont="1" applyProtection="1"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" xfId="0" applyFont="1" applyBorder="1"/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8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38" fontId="4" fillId="0" borderId="0" xfId="0" applyNumberFormat="1" applyFont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center" wrapText="1"/>
    </xf>
    <xf numFmtId="38" fontId="33" fillId="2" borderId="9" xfId="229" applyNumberFormat="1" applyFont="1" applyFill="1" applyBorder="1" applyAlignment="1">
      <alignment horizontal="right"/>
    </xf>
    <xf numFmtId="38" fontId="34" fillId="2" borderId="19" xfId="0" applyNumberFormat="1" applyFont="1" applyFill="1" applyBorder="1" applyAlignment="1" applyProtection="1">
      <alignment horizontal="right"/>
      <protection locked="0"/>
    </xf>
    <xf numFmtId="38" fontId="36" fillId="2" borderId="9" xfId="229" applyNumberFormat="1" applyFont="1" applyFill="1" applyBorder="1" applyAlignment="1">
      <alignment horizontal="right"/>
    </xf>
    <xf numFmtId="40" fontId="4" fillId="0" borderId="0" xfId="0" applyNumberFormat="1" applyFont="1" applyProtection="1">
      <protection locked="0"/>
    </xf>
    <xf numFmtId="38" fontId="34" fillId="0" borderId="19" xfId="0" applyNumberFormat="1" applyFont="1" applyBorder="1" applyAlignment="1" applyProtection="1">
      <alignment horizontal="right"/>
      <protection locked="0"/>
    </xf>
    <xf numFmtId="168" fontId="4" fillId="0" borderId="0" xfId="248" applyNumberFormat="1" applyFont="1"/>
    <xf numFmtId="10" fontId="4" fillId="0" borderId="0" xfId="0" applyNumberFormat="1" applyFont="1"/>
    <xf numFmtId="0" fontId="4" fillId="0" borderId="0" xfId="0" applyFont="1"/>
    <xf numFmtId="0" fontId="41" fillId="25" borderId="0" xfId="0" applyFont="1" applyFill="1"/>
    <xf numFmtId="0" fontId="42" fillId="0" borderId="0" xfId="0" applyFont="1" applyFill="1" applyBorder="1" applyAlignment="1" applyProtection="1">
      <alignment horizontal="left"/>
      <protection locked="0"/>
    </xf>
    <xf numFmtId="0" fontId="42" fillId="0" borderId="0" xfId="249" applyFont="1" applyFill="1" applyBorder="1" applyProtection="1">
      <protection locked="0"/>
    </xf>
    <xf numFmtId="0" fontId="42" fillId="0" borderId="0" xfId="228" applyFont="1" applyFill="1"/>
    <xf numFmtId="14" fontId="42" fillId="0" borderId="0" xfId="249" applyNumberFormat="1" applyFont="1" applyFill="1" applyBorder="1" applyAlignment="1" applyProtection="1">
      <alignment horizontal="left"/>
      <protection locked="0"/>
    </xf>
    <xf numFmtId="166" fontId="42" fillId="0" borderId="0" xfId="249" applyNumberFormat="1" applyFont="1" applyFill="1" applyBorder="1" applyAlignment="1" applyProtection="1">
      <alignment horizontal="left"/>
      <protection locked="0"/>
    </xf>
    <xf numFmtId="0" fontId="44" fillId="0" borderId="0" xfId="228" applyFont="1" applyFill="1" applyAlignment="1" applyProtection="1">
      <alignment horizontal="center"/>
      <protection locked="0"/>
    </xf>
    <xf numFmtId="0" fontId="44" fillId="0" borderId="0" xfId="228" applyFont="1" applyFill="1" applyAlignment="1">
      <alignment horizontal="left" indent="2"/>
    </xf>
    <xf numFmtId="0" fontId="42" fillId="0" borderId="0" xfId="228" applyFont="1" applyFill="1" applyAlignment="1">
      <alignment horizontal="left" indent="2"/>
    </xf>
    <xf numFmtId="0" fontId="42" fillId="0" borderId="0" xfId="249" applyFont="1" applyFill="1" applyBorder="1" applyAlignment="1" applyProtection="1">
      <alignment horizontal="right" vertical="center" wrapText="1"/>
    </xf>
    <xf numFmtId="0" fontId="42" fillId="0" borderId="0" xfId="228" applyFont="1" applyFill="1" applyBorder="1" applyProtection="1">
      <protection locked="0"/>
    </xf>
    <xf numFmtId="0" fontId="42" fillId="0" borderId="0" xfId="228" applyFont="1" applyFill="1" applyBorder="1"/>
    <xf numFmtId="0" fontId="44" fillId="0" borderId="21" xfId="228" applyFont="1" applyFill="1" applyBorder="1" applyAlignment="1" applyProtection="1">
      <alignment horizontal="center"/>
      <protection locked="0"/>
    </xf>
    <xf numFmtId="10" fontId="42" fillId="2" borderId="24" xfId="228" applyNumberFormat="1" applyFont="1" applyFill="1" applyBorder="1" applyAlignment="1" applyProtection="1"/>
    <xf numFmtId="10" fontId="42" fillId="0" borderId="0" xfId="228" applyNumberFormat="1" applyFont="1" applyFill="1" applyBorder="1" applyAlignment="1" applyProtection="1"/>
    <xf numFmtId="0" fontId="44" fillId="0" borderId="25" xfId="228" applyFont="1" applyFill="1" applyBorder="1" applyAlignment="1" applyProtection="1">
      <alignment horizontal="center"/>
      <protection locked="0"/>
    </xf>
    <xf numFmtId="10" fontId="42" fillId="2" borderId="28" xfId="228" applyNumberFormat="1" applyFont="1" applyFill="1" applyBorder="1" applyAlignment="1" applyProtection="1"/>
    <xf numFmtId="0" fontId="44" fillId="0" borderId="0" xfId="228" applyFont="1" applyFill="1" applyBorder="1" applyAlignment="1" applyProtection="1">
      <alignment horizontal="left"/>
      <protection locked="0"/>
    </xf>
    <xf numFmtId="0" fontId="44" fillId="0" borderId="0" xfId="228" applyFont="1" applyFill="1" applyBorder="1" applyAlignment="1">
      <alignment horizontal="left"/>
    </xf>
    <xf numFmtId="0" fontId="42" fillId="0" borderId="0" xfId="228" applyFont="1" applyFill="1" applyBorder="1" applyAlignment="1">
      <alignment horizontal="left"/>
    </xf>
    <xf numFmtId="0" fontId="42" fillId="0" borderId="21" xfId="228" applyFont="1" applyFill="1" applyBorder="1" applyAlignment="1" applyProtection="1">
      <alignment horizontal="center"/>
      <protection locked="0"/>
    </xf>
    <xf numFmtId="0" fontId="42" fillId="0" borderId="24" xfId="228" applyFont="1" applyFill="1" applyBorder="1" applyAlignment="1" applyProtection="1">
      <alignment vertical="center"/>
      <protection locked="0"/>
    </xf>
    <xf numFmtId="0" fontId="42" fillId="0" borderId="0" xfId="228" applyFont="1" applyFill="1" applyBorder="1" applyAlignment="1" applyProtection="1">
      <alignment vertical="center"/>
      <protection locked="0"/>
    </xf>
    <xf numFmtId="0" fontId="42" fillId="0" borderId="29" xfId="228" applyFont="1" applyFill="1" applyBorder="1" applyAlignment="1" applyProtection="1">
      <alignment horizontal="center"/>
      <protection locked="0"/>
    </xf>
    <xf numFmtId="3" fontId="42" fillId="2" borderId="30" xfId="228" applyNumberFormat="1" applyFont="1" applyFill="1" applyBorder="1" applyAlignment="1" applyProtection="1"/>
    <xf numFmtId="3" fontId="42" fillId="0" borderId="0" xfId="228" applyNumberFormat="1" applyFont="1" applyFill="1" applyBorder="1" applyAlignment="1" applyProtection="1"/>
    <xf numFmtId="3" fontId="42" fillId="0" borderId="30" xfId="228" applyNumberFormat="1" applyFont="1" applyFill="1" applyBorder="1" applyAlignment="1" applyProtection="1">
      <protection locked="0"/>
    </xf>
    <xf numFmtId="3" fontId="42" fillId="0" borderId="0" xfId="228" applyNumberFormat="1" applyFont="1" applyFill="1" applyBorder="1" applyAlignment="1" applyProtection="1">
      <protection locked="0"/>
    </xf>
    <xf numFmtId="0" fontId="42" fillId="0" borderId="31" xfId="228" applyFont="1" applyFill="1" applyBorder="1" applyAlignment="1" applyProtection="1">
      <alignment horizontal="center"/>
      <protection locked="0"/>
    </xf>
    <xf numFmtId="38" fontId="42" fillId="0" borderId="28" xfId="228" applyNumberFormat="1" applyFont="1" applyFill="1" applyBorder="1" applyAlignment="1" applyProtection="1">
      <protection locked="0"/>
    </xf>
    <xf numFmtId="38" fontId="42" fillId="0" borderId="0" xfId="228" applyNumberFormat="1" applyFont="1" applyFill="1" applyBorder="1" applyAlignment="1" applyProtection="1">
      <protection locked="0"/>
    </xf>
    <xf numFmtId="0" fontId="42" fillId="0" borderId="33" xfId="228" applyFont="1" applyFill="1" applyBorder="1" applyAlignment="1" applyProtection="1">
      <alignment horizontal="center"/>
      <protection locked="0"/>
    </xf>
    <xf numFmtId="3" fontId="42" fillId="2" borderId="35" xfId="228" applyNumberFormat="1" applyFont="1" applyFill="1" applyBorder="1" applyAlignment="1" applyProtection="1"/>
    <xf numFmtId="3" fontId="42" fillId="0" borderId="0" xfId="0" applyNumberFormat="1" applyFont="1" applyFill="1" applyBorder="1" applyAlignment="1"/>
    <xf numFmtId="0" fontId="42" fillId="0" borderId="36" xfId="228" applyFont="1" applyFill="1" applyBorder="1" applyAlignment="1" applyProtection="1">
      <alignment horizontal="center"/>
      <protection locked="0"/>
    </xf>
    <xf numFmtId="3" fontId="42" fillId="2" borderId="24" xfId="228" applyNumberFormat="1" applyFont="1" applyFill="1" applyBorder="1" applyAlignment="1" applyProtection="1"/>
    <xf numFmtId="3" fontId="42" fillId="26" borderId="30" xfId="228" applyNumberFormat="1" applyFont="1" applyFill="1" applyBorder="1" applyAlignment="1" applyProtection="1">
      <protection locked="0"/>
    </xf>
    <xf numFmtId="3" fontId="42" fillId="2" borderId="30" xfId="228" applyNumberFormat="1" applyFont="1" applyFill="1" applyBorder="1" applyAlignment="1"/>
    <xf numFmtId="3" fontId="42" fillId="0" borderId="0" xfId="228" applyNumberFormat="1" applyFont="1" applyFill="1" applyBorder="1" applyAlignment="1"/>
    <xf numFmtId="3" fontId="42" fillId="0" borderId="28" xfId="228" applyNumberFormat="1" applyFont="1" applyFill="1" applyBorder="1" applyAlignment="1" applyProtection="1">
      <protection locked="0"/>
    </xf>
    <xf numFmtId="3" fontId="42" fillId="2" borderId="35" xfId="228" applyNumberFormat="1" applyFont="1" applyFill="1" applyBorder="1" applyAlignment="1"/>
    <xf numFmtId="0" fontId="44" fillId="0" borderId="0" xfId="249" applyFont="1" applyAlignment="1" applyProtection="1">
      <alignment horizontal="left"/>
      <protection locked="0"/>
    </xf>
    <xf numFmtId="0" fontId="44" fillId="0" borderId="0" xfId="249" applyFont="1" applyAlignment="1">
      <alignment horizontal="left" vertical="center"/>
    </xf>
    <xf numFmtId="0" fontId="42" fillId="0" borderId="0" xfId="249" applyFont="1"/>
    <xf numFmtId="0" fontId="44" fillId="0" borderId="0" xfId="249" applyFont="1" applyAlignment="1" applyProtection="1">
      <alignment horizontal="left" vertical="center"/>
      <protection locked="0"/>
    </xf>
    <xf numFmtId="9" fontId="42" fillId="25" borderId="19" xfId="228" applyNumberFormat="1" applyFont="1" applyFill="1" applyBorder="1" applyAlignment="1">
      <alignment horizontal="center" vertical="center"/>
    </xf>
    <xf numFmtId="9" fontId="42" fillId="25" borderId="30" xfId="228" applyNumberFormat="1" applyFont="1" applyFill="1" applyBorder="1" applyAlignment="1">
      <alignment horizontal="center" vertical="center"/>
    </xf>
    <xf numFmtId="0" fontId="42" fillId="25" borderId="39" xfId="249" applyFont="1" applyFill="1" applyBorder="1" applyAlignment="1" applyProtection="1">
      <alignment horizontal="left" wrapText="1" indent="1"/>
      <protection locked="0"/>
    </xf>
    <xf numFmtId="0" fontId="42" fillId="0" borderId="40" xfId="249" applyFont="1" applyFill="1" applyBorder="1" applyAlignment="1" applyProtection="1">
      <protection locked="0"/>
    </xf>
    <xf numFmtId="3" fontId="42" fillId="0" borderId="19" xfId="249" applyNumberFormat="1" applyFont="1" applyFill="1" applyBorder="1" applyAlignment="1" applyProtection="1">
      <alignment horizontal="right"/>
      <protection locked="0"/>
    </xf>
    <xf numFmtId="3" fontId="42" fillId="0" borderId="19" xfId="228" applyNumberFormat="1" applyFont="1" applyFill="1" applyBorder="1" applyAlignment="1" applyProtection="1">
      <alignment horizontal="right"/>
      <protection locked="0"/>
    </xf>
    <xf numFmtId="3" fontId="42" fillId="2" borderId="19" xfId="228" applyNumberFormat="1" applyFont="1" applyFill="1" applyBorder="1" applyAlignment="1" applyProtection="1">
      <alignment horizontal="right"/>
    </xf>
    <xf numFmtId="3" fontId="42" fillId="0" borderId="30" xfId="228" applyNumberFormat="1" applyFont="1" applyFill="1" applyBorder="1" applyAlignment="1" applyProtection="1">
      <alignment horizontal="right"/>
      <protection locked="0"/>
    </xf>
    <xf numFmtId="0" fontId="42" fillId="0" borderId="40" xfId="249" applyFont="1" applyFill="1" applyBorder="1" applyAlignment="1" applyProtection="1">
      <alignment vertical="justify"/>
      <protection locked="0"/>
    </xf>
    <xf numFmtId="3" fontId="42" fillId="0" borderId="19" xfId="249" applyNumberFormat="1" applyFont="1" applyFill="1" applyBorder="1" applyAlignment="1" applyProtection="1">
      <alignment horizontal="right" vertical="justify"/>
      <protection locked="0"/>
    </xf>
    <xf numFmtId="0" fontId="42" fillId="0" borderId="41" xfId="249" applyFont="1" applyFill="1" applyBorder="1" applyAlignment="1" applyProtection="1">
      <protection locked="0"/>
    </xf>
    <xf numFmtId="3" fontId="42" fillId="0" borderId="32" xfId="249" applyNumberFormat="1" applyFont="1" applyFill="1" applyBorder="1" applyAlignment="1" applyProtection="1">
      <alignment horizontal="right"/>
      <protection locked="0"/>
    </xf>
    <xf numFmtId="3" fontId="42" fillId="0" borderId="32" xfId="228" applyNumberFormat="1" applyFont="1" applyFill="1" applyBorder="1" applyAlignment="1" applyProtection="1">
      <alignment horizontal="right"/>
      <protection locked="0"/>
    </xf>
    <xf numFmtId="3" fontId="42" fillId="0" borderId="42" xfId="228" applyNumberFormat="1" applyFont="1" applyFill="1" applyBorder="1" applyAlignment="1" applyProtection="1">
      <alignment horizontal="right"/>
      <protection locked="0"/>
    </xf>
    <xf numFmtId="0" fontId="44" fillId="25" borderId="34" xfId="249" applyFont="1" applyFill="1" applyBorder="1" applyAlignment="1" applyProtection="1">
      <alignment horizontal="left" indent="1"/>
      <protection locked="0"/>
    </xf>
    <xf numFmtId="0" fontId="44" fillId="0" borderId="43" xfId="249" applyFont="1" applyFill="1" applyBorder="1" applyAlignment="1" applyProtection="1">
      <protection locked="0"/>
    </xf>
    <xf numFmtId="3" fontId="42" fillId="2" borderId="34" xfId="249" applyNumberFormat="1" applyFont="1" applyFill="1" applyBorder="1" applyAlignment="1" applyProtection="1">
      <alignment horizontal="right"/>
    </xf>
    <xf numFmtId="0" fontId="42" fillId="0" borderId="0" xfId="228" applyFont="1" applyFill="1" applyBorder="1" applyAlignment="1" applyProtection="1">
      <alignment horizontal="left" indent="1"/>
      <protection locked="0"/>
    </xf>
    <xf numFmtId="0" fontId="44" fillId="0" borderId="0" xfId="249" applyFont="1" applyFill="1" applyBorder="1" applyAlignment="1" applyProtection="1">
      <alignment horizontal="left" indent="1"/>
    </xf>
    <xf numFmtId="0" fontId="42" fillId="0" borderId="0" xfId="249" applyFont="1" applyFill="1" applyBorder="1" applyAlignment="1" applyProtection="1">
      <alignment horizontal="left" indent="1"/>
    </xf>
    <xf numFmtId="38" fontId="42" fillId="0" borderId="0" xfId="228" applyNumberFormat="1" applyFont="1" applyFill="1" applyBorder="1" applyAlignment="1" applyProtection="1">
      <alignment horizontal="right"/>
      <protection locked="0"/>
    </xf>
    <xf numFmtId="38" fontId="42" fillId="0" borderId="0" xfId="228" applyNumberFormat="1" applyFont="1" applyFill="1" applyBorder="1" applyAlignment="1">
      <alignment horizontal="right"/>
    </xf>
    <xf numFmtId="3" fontId="42" fillId="2" borderId="19" xfId="249" applyNumberFormat="1" applyFont="1" applyFill="1" applyBorder="1" applyAlignment="1">
      <alignment horizontal="right"/>
    </xf>
    <xf numFmtId="169" fontId="42" fillId="27" borderId="19" xfId="249" applyNumberFormat="1" applyFont="1" applyFill="1" applyBorder="1" applyAlignment="1" applyProtection="1">
      <alignment horizontal="right"/>
      <protection locked="0"/>
    </xf>
    <xf numFmtId="3" fontId="45" fillId="2" borderId="19" xfId="249" applyNumberFormat="1" applyFont="1" applyFill="1" applyBorder="1" applyAlignment="1">
      <alignment horizontal="right"/>
    </xf>
    <xf numFmtId="3" fontId="42" fillId="0" borderId="19" xfId="249" applyNumberFormat="1" applyFont="1" applyBorder="1" applyAlignment="1" applyProtection="1">
      <alignment horizontal="right"/>
      <protection locked="0"/>
    </xf>
    <xf numFmtId="3" fontId="42" fillId="0" borderId="30" xfId="249" applyNumberFormat="1" applyFont="1" applyBorder="1" applyAlignment="1" applyProtection="1">
      <alignment horizontal="right"/>
      <protection locked="0"/>
    </xf>
    <xf numFmtId="3" fontId="42" fillId="2" borderId="19" xfId="249" applyNumberFormat="1" applyFont="1" applyFill="1" applyBorder="1" applyAlignment="1" applyProtection="1">
      <alignment horizontal="right"/>
    </xf>
    <xf numFmtId="1" fontId="42" fillId="27" borderId="19" xfId="249" applyNumberFormat="1" applyFont="1" applyFill="1" applyBorder="1" applyAlignment="1" applyProtection="1">
      <alignment horizontal="right"/>
      <protection locked="0"/>
    </xf>
    <xf numFmtId="3" fontId="42" fillId="2" borderId="32" xfId="249" applyNumberFormat="1" applyFont="1" applyFill="1" applyBorder="1" applyAlignment="1" applyProtection="1">
      <alignment horizontal="right"/>
    </xf>
    <xf numFmtId="0" fontId="42" fillId="28" borderId="32" xfId="249" applyFont="1" applyFill="1" applyBorder="1" applyAlignment="1">
      <alignment horizontal="right"/>
    </xf>
    <xf numFmtId="3" fontId="42" fillId="0" borderId="32" xfId="249" applyNumberFormat="1" applyFont="1" applyBorder="1" applyAlignment="1" applyProtection="1">
      <alignment horizontal="right"/>
      <protection locked="0"/>
    </xf>
    <xf numFmtId="3" fontId="42" fillId="0" borderId="42" xfId="249" applyNumberFormat="1" applyFont="1" applyBorder="1" applyAlignment="1" applyProtection="1">
      <alignment horizontal="right"/>
      <protection locked="0"/>
    </xf>
    <xf numFmtId="0" fontId="42" fillId="29" borderId="34" xfId="249" applyFont="1" applyFill="1" applyBorder="1" applyAlignment="1">
      <alignment horizontal="right"/>
    </xf>
    <xf numFmtId="3" fontId="42" fillId="2" borderId="34" xfId="249" applyNumberFormat="1" applyFont="1" applyFill="1" applyBorder="1" applyAlignment="1">
      <alignment horizontal="right"/>
    </xf>
    <xf numFmtId="3" fontId="42" fillId="2" borderId="35" xfId="249" applyNumberFormat="1" applyFont="1" applyFill="1" applyBorder="1" applyAlignment="1">
      <alignment horizontal="right"/>
    </xf>
    <xf numFmtId="0" fontId="42" fillId="0" borderId="0" xfId="228" applyFont="1" applyFill="1" applyBorder="1" applyAlignment="1" applyProtection="1">
      <alignment horizontal="center"/>
      <protection locked="0"/>
    </xf>
    <xf numFmtId="0" fontId="44" fillId="0" borderId="0" xfId="249" applyFont="1" applyBorder="1" applyAlignment="1">
      <alignment horizontal="left" indent="1"/>
    </xf>
    <xf numFmtId="0" fontId="42" fillId="0" borderId="0" xfId="249" applyFont="1" applyBorder="1"/>
    <xf numFmtId="3" fontId="42" fillId="2" borderId="22" xfId="249" applyNumberFormat="1" applyFont="1" applyFill="1" applyBorder="1" applyAlignment="1" applyProtection="1">
      <alignment horizontal="right"/>
    </xf>
    <xf numFmtId="3" fontId="42" fillId="29" borderId="22" xfId="249" applyNumberFormat="1" applyFont="1" applyFill="1" applyBorder="1" applyAlignment="1">
      <alignment horizontal="right"/>
    </xf>
    <xf numFmtId="3" fontId="42" fillId="2" borderId="22" xfId="249" applyNumberFormat="1" applyFont="1" applyFill="1" applyBorder="1" applyAlignment="1">
      <alignment horizontal="right"/>
    </xf>
    <xf numFmtId="3" fontId="42" fillId="2" borderId="24" xfId="249" applyNumberFormat="1" applyFont="1" applyFill="1" applyBorder="1" applyAlignment="1">
      <alignment horizontal="right"/>
    </xf>
    <xf numFmtId="0" fontId="42" fillId="30" borderId="39" xfId="249" applyFont="1" applyFill="1" applyBorder="1" applyAlignment="1">
      <alignment horizontal="right"/>
    </xf>
    <xf numFmtId="0" fontId="42" fillId="30" borderId="44" xfId="249" applyFont="1" applyFill="1" applyBorder="1" applyAlignment="1">
      <alignment horizontal="right"/>
    </xf>
    <xf numFmtId="0" fontId="42" fillId="30" borderId="40" xfId="249" applyFont="1" applyFill="1" applyBorder="1" applyAlignment="1">
      <alignment horizontal="right"/>
    </xf>
    <xf numFmtId="1" fontId="42" fillId="0" borderId="19" xfId="228" applyNumberFormat="1" applyFont="1" applyFill="1" applyBorder="1" applyAlignment="1" applyProtection="1">
      <alignment horizontal="right"/>
      <protection locked="0"/>
    </xf>
    <xf numFmtId="169" fontId="42" fillId="0" borderId="19" xfId="228" applyNumberFormat="1" applyFont="1" applyFill="1" applyBorder="1" applyAlignment="1" applyProtection="1">
      <alignment horizontal="right"/>
      <protection locked="0"/>
    </xf>
    <xf numFmtId="169" fontId="42" fillId="0" borderId="30" xfId="228" applyNumberFormat="1" applyFont="1" applyFill="1" applyBorder="1" applyAlignment="1" applyProtection="1">
      <alignment horizontal="right"/>
      <protection locked="0"/>
    </xf>
    <xf numFmtId="3" fontId="42" fillId="30" borderId="39" xfId="249" applyNumberFormat="1" applyFont="1" applyFill="1" applyBorder="1" applyAlignment="1">
      <alignment horizontal="right"/>
    </xf>
    <xf numFmtId="3" fontId="42" fillId="30" borderId="44" xfId="249" applyNumberFormat="1" applyFont="1" applyFill="1" applyBorder="1" applyAlignment="1">
      <alignment horizontal="right"/>
    </xf>
    <xf numFmtId="3" fontId="42" fillId="30" borderId="40" xfId="249" applyNumberFormat="1" applyFont="1" applyFill="1" applyBorder="1" applyAlignment="1">
      <alignment horizontal="right"/>
    </xf>
    <xf numFmtId="3" fontId="42" fillId="2" borderId="19" xfId="228" applyNumberFormat="1" applyFont="1" applyFill="1" applyBorder="1" applyAlignment="1">
      <alignment horizontal="right"/>
    </xf>
    <xf numFmtId="0" fontId="42" fillId="0" borderId="25" xfId="228" applyFont="1" applyFill="1" applyBorder="1" applyAlignment="1" applyProtection="1">
      <alignment horizontal="center"/>
      <protection locked="0"/>
    </xf>
    <xf numFmtId="3" fontId="42" fillId="30" borderId="45" xfId="249" applyNumberFormat="1" applyFont="1" applyFill="1" applyBorder="1" applyAlignment="1">
      <alignment horizontal="right"/>
    </xf>
    <xf numFmtId="3" fontId="42" fillId="2" borderId="28" xfId="249" applyNumberFormat="1" applyFont="1" applyFill="1" applyBorder="1" applyAlignment="1">
      <alignment horizontal="right"/>
    </xf>
    <xf numFmtId="0" fontId="42" fillId="0" borderId="0" xfId="249" applyFont="1" applyBorder="1" applyAlignment="1">
      <alignment horizontal="left" indent="1"/>
    </xf>
    <xf numFmtId="0" fontId="44" fillId="25" borderId="0" xfId="249" applyFont="1" applyFill="1" applyBorder="1" applyAlignment="1"/>
    <xf numFmtId="0" fontId="44" fillId="0" borderId="0" xfId="249" applyFont="1" applyBorder="1" applyAlignment="1"/>
    <xf numFmtId="3" fontId="42" fillId="0" borderId="0" xfId="249" applyNumberFormat="1" applyFont="1" applyFill="1" applyBorder="1" applyAlignment="1" applyProtection="1">
      <alignment horizontal="right"/>
    </xf>
    <xf numFmtId="169" fontId="42" fillId="0" borderId="0" xfId="228" applyNumberFormat="1" applyFont="1" applyFill="1" applyBorder="1" applyAlignment="1">
      <alignment horizontal="center"/>
    </xf>
    <xf numFmtId="0" fontId="42" fillId="0" borderId="0" xfId="249" applyFont="1" applyFill="1" applyBorder="1"/>
    <xf numFmtId="3" fontId="42" fillId="0" borderId="0" xfId="249" applyNumberFormat="1" applyFont="1" applyBorder="1"/>
    <xf numFmtId="0" fontId="42" fillId="31" borderId="0" xfId="249" applyFont="1" applyFill="1" applyBorder="1"/>
    <xf numFmtId="9" fontId="42" fillId="25" borderId="30" xfId="228" applyNumberFormat="1" applyFont="1" applyFill="1" applyBorder="1" applyAlignment="1" applyProtection="1">
      <alignment horizontal="center" vertical="center"/>
      <protection locked="0"/>
    </xf>
    <xf numFmtId="3" fontId="42" fillId="2" borderId="39" xfId="249" applyNumberFormat="1" applyFont="1" applyFill="1" applyBorder="1" applyAlignment="1" applyProtection="1">
      <alignment horizontal="right"/>
    </xf>
    <xf numFmtId="3" fontId="42" fillId="2" borderId="52" xfId="236" applyNumberFormat="1" applyFont="1" applyFill="1" applyBorder="1" applyAlignment="1">
      <alignment horizontal="right"/>
    </xf>
    <xf numFmtId="3" fontId="42" fillId="2" borderId="53" xfId="249" applyNumberFormat="1" applyFont="1" applyFill="1" applyBorder="1" applyAlignment="1" applyProtection="1">
      <alignment horizontal="right"/>
    </xf>
    <xf numFmtId="0" fontId="42" fillId="30" borderId="45" xfId="249" applyFont="1" applyFill="1" applyBorder="1" applyAlignment="1">
      <alignment horizontal="right"/>
    </xf>
    <xf numFmtId="0" fontId="42" fillId="30" borderId="55" xfId="249" applyFont="1" applyFill="1" applyBorder="1" applyAlignment="1">
      <alignment horizontal="right"/>
    </xf>
    <xf numFmtId="0" fontId="44" fillId="0" borderId="0" xfId="249" applyFont="1" applyBorder="1" applyAlignment="1" applyProtection="1">
      <alignment horizontal="left" indent="1"/>
      <protection locked="0"/>
    </xf>
    <xf numFmtId="169" fontId="42" fillId="0" borderId="0" xfId="249" applyNumberFormat="1" applyFont="1" applyBorder="1" applyAlignment="1">
      <alignment horizontal="center"/>
    </xf>
    <xf numFmtId="169" fontId="42" fillId="0" borderId="0" xfId="249" applyNumberFormat="1" applyFont="1" applyFill="1" applyBorder="1" applyAlignment="1">
      <alignment horizontal="center"/>
    </xf>
    <xf numFmtId="169" fontId="42" fillId="0" borderId="0" xfId="249" applyNumberFormat="1" applyFont="1" applyBorder="1" applyAlignment="1" applyProtection="1">
      <alignment horizontal="center"/>
      <protection locked="0"/>
    </xf>
    <xf numFmtId="0" fontId="42" fillId="30" borderId="23" xfId="249" applyFont="1" applyFill="1" applyBorder="1" applyAlignment="1">
      <alignment horizontal="right"/>
    </xf>
    <xf numFmtId="0" fontId="42" fillId="30" borderId="48" xfId="249" applyFont="1" applyFill="1" applyBorder="1" applyAlignment="1">
      <alignment horizontal="right"/>
    </xf>
    <xf numFmtId="0" fontId="42" fillId="30" borderId="56" xfId="249" applyFont="1" applyFill="1" applyBorder="1" applyAlignment="1">
      <alignment horizontal="right"/>
    </xf>
    <xf numFmtId="3" fontId="42" fillId="2" borderId="49" xfId="249" applyNumberFormat="1" applyFont="1" applyFill="1" applyBorder="1" applyAlignment="1">
      <alignment horizontal="right"/>
    </xf>
    <xf numFmtId="0" fontId="42" fillId="30" borderId="0" xfId="249" applyFont="1" applyFill="1" applyBorder="1" applyAlignment="1">
      <alignment horizontal="right"/>
    </xf>
    <xf numFmtId="3" fontId="42" fillId="0" borderId="52" xfId="249" applyNumberFormat="1" applyFont="1" applyBorder="1" applyAlignment="1" applyProtection="1">
      <alignment horizontal="right"/>
      <protection locked="0"/>
    </xf>
    <xf numFmtId="0" fontId="42" fillId="30" borderId="53" xfId="249" applyFont="1" applyFill="1" applyBorder="1" applyAlignment="1">
      <alignment horizontal="right"/>
    </xf>
    <xf numFmtId="0" fontId="42" fillId="30" borderId="57" xfId="249" applyFont="1" applyFill="1" applyBorder="1" applyAlignment="1">
      <alignment horizontal="right"/>
    </xf>
    <xf numFmtId="0" fontId="42" fillId="30" borderId="58" xfId="249" applyFont="1" applyFill="1" applyBorder="1" applyAlignment="1">
      <alignment horizontal="right"/>
    </xf>
    <xf numFmtId="3" fontId="42" fillId="2" borderId="7" xfId="249" applyNumberFormat="1" applyFont="1" applyFill="1" applyBorder="1" applyAlignment="1">
      <alignment horizontal="right"/>
    </xf>
    <xf numFmtId="0" fontId="42" fillId="0" borderId="38" xfId="228" applyFont="1" applyFill="1" applyBorder="1" applyAlignment="1" applyProtection="1">
      <alignment horizontal="center" vertical="center"/>
      <protection locked="0"/>
    </xf>
    <xf numFmtId="0" fontId="42" fillId="0" borderId="22" xfId="228" applyFont="1" applyFill="1" applyBorder="1" applyAlignment="1">
      <alignment horizontal="center" vertical="center" wrapText="1"/>
    </xf>
    <xf numFmtId="3" fontId="42" fillId="2" borderId="19" xfId="228" applyNumberFormat="1" applyFont="1" applyFill="1" applyBorder="1" applyAlignment="1">
      <alignment horizontal="right" vertical="center" wrapText="1"/>
    </xf>
    <xf numFmtId="169" fontId="42" fillId="0" borderId="19" xfId="249" applyNumberFormat="1" applyFont="1" applyFill="1" applyBorder="1" applyAlignment="1" applyProtection="1">
      <alignment horizontal="right"/>
      <protection locked="0"/>
    </xf>
    <xf numFmtId="3" fontId="45" fillId="2" borderId="30" xfId="228" applyNumberFormat="1" applyFont="1" applyFill="1" applyBorder="1" applyAlignment="1">
      <alignment horizontal="right" vertical="center" wrapText="1"/>
    </xf>
    <xf numFmtId="169" fontId="45" fillId="0" borderId="19" xfId="249" applyNumberFormat="1" applyFont="1" applyFill="1" applyBorder="1" applyAlignment="1" applyProtection="1">
      <alignment horizontal="right"/>
      <protection locked="0"/>
    </xf>
    <xf numFmtId="3" fontId="42" fillId="2" borderId="30" xfId="228" applyNumberFormat="1" applyFont="1" applyFill="1" applyBorder="1" applyAlignment="1">
      <alignment horizontal="right" vertical="center" wrapText="1"/>
    </xf>
    <xf numFmtId="3" fontId="42" fillId="2" borderId="26" xfId="249" applyNumberFormat="1" applyFont="1" applyFill="1" applyBorder="1" applyAlignment="1" applyProtection="1">
      <alignment horizontal="right"/>
      <protection locked="0"/>
    </xf>
    <xf numFmtId="0" fontId="42" fillId="29" borderId="26" xfId="249" applyFont="1" applyFill="1" applyBorder="1" applyAlignment="1">
      <alignment horizontal="right"/>
    </xf>
    <xf numFmtId="3" fontId="42" fillId="2" borderId="59" xfId="249" applyNumberFormat="1" applyFont="1" applyFill="1" applyBorder="1" applyAlignment="1">
      <alignment horizontal="right"/>
    </xf>
    <xf numFmtId="0" fontId="42" fillId="0" borderId="60" xfId="228" applyFont="1" applyFill="1" applyBorder="1" applyAlignment="1" applyProtection="1">
      <alignment horizontal="center"/>
      <protection locked="0"/>
    </xf>
    <xf numFmtId="3" fontId="42" fillId="2" borderId="61" xfId="249" applyNumberFormat="1" applyFont="1" applyFill="1" applyBorder="1" applyAlignment="1">
      <alignment horizontal="right"/>
    </xf>
    <xf numFmtId="0" fontId="42" fillId="29" borderId="61" xfId="249" applyFont="1" applyFill="1" applyBorder="1" applyAlignment="1">
      <alignment horizontal="right"/>
    </xf>
    <xf numFmtId="0" fontId="44" fillId="0" borderId="0" xfId="228" applyFont="1" applyFill="1" applyBorder="1" applyAlignment="1" applyProtection="1">
      <alignment horizontal="left" indent="1"/>
      <protection locked="0"/>
    </xf>
    <xf numFmtId="0" fontId="42" fillId="0" borderId="0" xfId="249" applyFont="1" applyBorder="1" applyProtection="1">
      <protection locked="0"/>
    </xf>
    <xf numFmtId="0" fontId="42" fillId="0" borderId="22" xfId="228" applyFont="1" applyFill="1" applyBorder="1" applyAlignment="1">
      <alignment horizontal="center" vertical="center" wrapText="1"/>
    </xf>
    <xf numFmtId="0" fontId="42" fillId="0" borderId="29" xfId="228" applyFont="1" applyFill="1" applyBorder="1" applyAlignment="1" applyProtection="1">
      <alignment horizontal="left" indent="1"/>
      <protection locked="0"/>
    </xf>
    <xf numFmtId="0" fontId="42" fillId="0" borderId="19" xfId="249" applyFont="1" applyFill="1" applyBorder="1" applyAlignment="1" applyProtection="1">
      <alignment horizontal="left" indent="1"/>
      <protection locked="0"/>
    </xf>
    <xf numFmtId="3" fontId="42" fillId="0" borderId="19" xfId="249" applyNumberFormat="1" applyFont="1" applyBorder="1" applyAlignment="1" applyProtection="1">
      <alignment horizontal="right" wrapText="1"/>
      <protection locked="0"/>
    </xf>
    <xf numFmtId="170" fontId="42" fillId="0" borderId="19" xfId="249" applyNumberFormat="1" applyFont="1" applyBorder="1" applyAlignment="1">
      <alignment horizontal="right" wrapText="1"/>
    </xf>
    <xf numFmtId="3" fontId="42" fillId="2" borderId="19" xfId="249" applyNumberFormat="1" applyFont="1" applyFill="1" applyBorder="1" applyAlignment="1">
      <alignment horizontal="right" wrapText="1"/>
    </xf>
    <xf numFmtId="9" fontId="42" fillId="0" borderId="19" xfId="249" applyNumberFormat="1" applyFont="1" applyBorder="1" applyAlignment="1">
      <alignment horizontal="right" wrapText="1"/>
    </xf>
    <xf numFmtId="3" fontId="42" fillId="2" borderId="30" xfId="249" applyNumberFormat="1" applyFont="1" applyFill="1" applyBorder="1" applyAlignment="1">
      <alignment horizontal="right" wrapText="1"/>
    </xf>
    <xf numFmtId="0" fontId="42" fillId="0" borderId="25" xfId="228" applyFont="1" applyFill="1" applyBorder="1" applyAlignment="1" applyProtection="1">
      <alignment horizontal="left" indent="1"/>
      <protection locked="0"/>
    </xf>
    <xf numFmtId="0" fontId="42" fillId="0" borderId="32" xfId="249" applyFont="1" applyFill="1" applyBorder="1" applyAlignment="1" applyProtection="1">
      <alignment horizontal="left" indent="1"/>
      <protection locked="0"/>
    </xf>
    <xf numFmtId="3" fontId="42" fillId="0" borderId="32" xfId="249" applyNumberFormat="1" applyFont="1" applyBorder="1" applyAlignment="1" applyProtection="1">
      <alignment horizontal="right" wrapText="1"/>
      <protection locked="0"/>
    </xf>
    <xf numFmtId="0" fontId="42" fillId="29" borderId="32" xfId="249" applyFont="1" applyFill="1" applyBorder="1" applyAlignment="1">
      <alignment horizontal="right"/>
    </xf>
    <xf numFmtId="3" fontId="42" fillId="2" borderId="32" xfId="249" applyNumberFormat="1" applyFont="1" applyFill="1" applyBorder="1" applyAlignment="1">
      <alignment horizontal="right" wrapText="1"/>
    </xf>
    <xf numFmtId="3" fontId="42" fillId="2" borderId="42" xfId="249" applyNumberFormat="1" applyFont="1" applyFill="1" applyBorder="1" applyAlignment="1">
      <alignment horizontal="right" wrapText="1"/>
    </xf>
    <xf numFmtId="0" fontId="42" fillId="0" borderId="6" xfId="228" applyFont="1" applyFill="1" applyBorder="1" applyAlignment="1" applyProtection="1">
      <alignment horizontal="left" indent="1"/>
      <protection locked="0"/>
    </xf>
    <xf numFmtId="0" fontId="44" fillId="0" borderId="33" xfId="249" applyFont="1" applyFill="1" applyBorder="1" applyAlignment="1" applyProtection="1">
      <alignment horizontal="left" indent="1"/>
      <protection locked="0"/>
    </xf>
    <xf numFmtId="3" fontId="42" fillId="2" borderId="34" xfId="249" applyNumberFormat="1" applyFont="1" applyFill="1" applyBorder="1" applyAlignment="1">
      <alignment horizontal="right" wrapText="1"/>
    </xf>
    <xf numFmtId="3" fontId="42" fillId="2" borderId="35" xfId="249" applyNumberFormat="1" applyFont="1" applyFill="1" applyBorder="1" applyAlignment="1">
      <alignment horizontal="right" wrapText="1"/>
    </xf>
    <xf numFmtId="0" fontId="42" fillId="0" borderId="0" xfId="249" applyFont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Fill="1" applyProtection="1">
      <protection locked="0"/>
    </xf>
    <xf numFmtId="0" fontId="46" fillId="0" borderId="0" xfId="0" applyFont="1" applyFill="1" applyBorder="1" applyProtection="1"/>
    <xf numFmtId="0" fontId="38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Protection="1">
      <protection locked="0"/>
    </xf>
    <xf numFmtId="14" fontId="42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Fill="1" applyBorder="1"/>
    <xf numFmtId="164" fontId="48" fillId="0" borderId="0" xfId="0" applyNumberFormat="1" applyFont="1" applyFill="1" applyBorder="1" applyAlignment="1">
      <alignment horizontal="left"/>
    </xf>
    <xf numFmtId="0" fontId="50" fillId="0" borderId="0" xfId="250" applyFont="1" applyFill="1" applyBorder="1" applyAlignment="1">
      <alignment horizontal="center"/>
    </xf>
    <xf numFmtId="0" fontId="51" fillId="0" borderId="0" xfId="250" applyFont="1" applyFill="1" applyBorder="1" applyAlignment="1">
      <alignment horizontal="left" indent="2"/>
    </xf>
    <xf numFmtId="0" fontId="46" fillId="0" borderId="0" xfId="0" applyFont="1" applyFill="1" applyBorder="1" applyAlignment="1" applyProtection="1">
      <alignment horizontal="right" vertical="center" wrapText="1"/>
    </xf>
    <xf numFmtId="0" fontId="48" fillId="0" borderId="0" xfId="0" applyFont="1" applyFill="1" applyBorder="1"/>
    <xf numFmtId="0" fontId="52" fillId="0" borderId="0" xfId="250" applyFont="1" applyFill="1" applyBorder="1"/>
    <xf numFmtId="0" fontId="47" fillId="0" borderId="0" xfId="250" applyFont="1" applyFill="1" applyBorder="1"/>
    <xf numFmtId="0" fontId="53" fillId="0" borderId="21" xfId="250" applyFont="1" applyFill="1" applyBorder="1" applyAlignment="1">
      <alignment horizontal="left" vertical="center" indent="1"/>
    </xf>
    <xf numFmtId="0" fontId="54" fillId="0" borderId="22" xfId="250" applyFont="1" applyFill="1" applyBorder="1" applyAlignment="1">
      <alignment horizontal="center"/>
    </xf>
    <xf numFmtId="0" fontId="38" fillId="0" borderId="22" xfId="250" applyFont="1" applyFill="1" applyBorder="1" applyAlignment="1" applyProtection="1">
      <alignment horizontal="center" wrapText="1"/>
      <protection locked="0"/>
    </xf>
    <xf numFmtId="0" fontId="38" fillId="0" borderId="22" xfId="250" applyFont="1" applyFill="1" applyBorder="1" applyAlignment="1" applyProtection="1">
      <alignment horizontal="center"/>
      <protection locked="0"/>
    </xf>
    <xf numFmtId="0" fontId="38" fillId="0" borderId="24" xfId="250" applyFont="1" applyFill="1" applyBorder="1" applyAlignment="1" applyProtection="1">
      <alignment horizontal="center"/>
      <protection locked="0"/>
    </xf>
    <xf numFmtId="0" fontId="53" fillId="0" borderId="29" xfId="250" applyFont="1" applyFill="1" applyBorder="1" applyAlignment="1">
      <alignment horizontal="left" indent="1"/>
    </xf>
    <xf numFmtId="0" fontId="55" fillId="0" borderId="19" xfId="250" applyFont="1" applyFill="1" applyBorder="1" applyAlignment="1">
      <alignment horizontal="left" indent="1"/>
    </xf>
    <xf numFmtId="0" fontId="38" fillId="0" borderId="19" xfId="250" applyFont="1" applyFill="1" applyBorder="1" applyAlignment="1">
      <alignment horizontal="left" indent="2"/>
    </xf>
    <xf numFmtId="3" fontId="33" fillId="0" borderId="19" xfId="250" applyNumberFormat="1" applyFont="1" applyFill="1" applyBorder="1" applyAlignment="1" applyProtection="1">
      <alignment horizontal="right"/>
      <protection locked="0"/>
    </xf>
    <xf numFmtId="0" fontId="53" fillId="0" borderId="25" xfId="250" applyFont="1" applyFill="1" applyBorder="1" applyAlignment="1">
      <alignment horizontal="left" indent="1"/>
    </xf>
    <xf numFmtId="0" fontId="38" fillId="0" borderId="26" xfId="250" applyFont="1" applyFill="1" applyBorder="1" applyAlignment="1">
      <alignment horizontal="left" indent="2"/>
    </xf>
    <xf numFmtId="3" fontId="33" fillId="0" borderId="26" xfId="250" applyNumberFormat="1" applyFont="1" applyFill="1" applyBorder="1" applyAlignment="1" applyProtection="1">
      <alignment horizontal="right"/>
      <protection locked="0"/>
    </xf>
    <xf numFmtId="0" fontId="53" fillId="0" borderId="0" xfId="250" applyFont="1" applyFill="1" applyBorder="1" applyAlignment="1">
      <alignment horizontal="left" indent="1"/>
    </xf>
    <xf numFmtId="0" fontId="48" fillId="0" borderId="0" xfId="250" applyFont="1" applyFill="1" applyBorder="1" applyAlignment="1">
      <alignment horizontal="left" indent="2"/>
    </xf>
    <xf numFmtId="3" fontId="2" fillId="0" borderId="0" xfId="250" applyNumberFormat="1" applyFont="1" applyFill="1" applyBorder="1" applyAlignment="1">
      <alignment horizontal="right"/>
    </xf>
    <xf numFmtId="0" fontId="50" fillId="0" borderId="0" xfId="0" applyFont="1" applyFill="1" applyAlignment="1">
      <alignment horizontal="center"/>
    </xf>
    <xf numFmtId="0" fontId="48" fillId="0" borderId="0" xfId="0" applyFont="1" applyFill="1"/>
    <xf numFmtId="3" fontId="47" fillId="0" borderId="0" xfId="0" applyNumberFormat="1" applyFont="1" applyFill="1"/>
    <xf numFmtId="3" fontId="47" fillId="0" borderId="0" xfId="0" applyNumberFormat="1" applyFont="1" applyFill="1" applyAlignment="1">
      <alignment horizontal="right"/>
    </xf>
    <xf numFmtId="0" fontId="38" fillId="0" borderId="22" xfId="250" applyFont="1" applyFill="1" applyBorder="1" applyAlignment="1">
      <alignment horizontal="left" indent="2"/>
    </xf>
    <xf numFmtId="3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9" xfId="0" applyFont="1" applyFill="1" applyBorder="1" applyAlignment="1">
      <alignment horizontal="left" indent="1"/>
    </xf>
    <xf numFmtId="3" fontId="33" fillId="0" borderId="19" xfId="0" applyNumberFormat="1" applyFont="1" applyFill="1" applyBorder="1" applyAlignment="1" applyProtection="1">
      <alignment horizontal="right"/>
      <protection locked="0"/>
    </xf>
    <xf numFmtId="0" fontId="38" fillId="0" borderId="19" xfId="250" applyFont="1" applyFill="1" applyBorder="1" applyAlignment="1">
      <alignment horizontal="left" indent="3"/>
    </xf>
    <xf numFmtId="0" fontId="53" fillId="0" borderId="25" xfId="0" applyFont="1" applyFill="1" applyBorder="1" applyAlignment="1">
      <alignment horizontal="left" indent="1"/>
    </xf>
    <xf numFmtId="0" fontId="55" fillId="0" borderId="26" xfId="250" applyFont="1" applyFill="1" applyBorder="1" applyAlignment="1">
      <alignment horizontal="left" indent="1"/>
    </xf>
    <xf numFmtId="0" fontId="48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3" fontId="33" fillId="2" borderId="19" xfId="250" applyNumberFormat="1" applyFont="1" applyFill="1" applyBorder="1" applyAlignment="1">
      <alignment horizontal="right"/>
    </xf>
    <xf numFmtId="3" fontId="33" fillId="2" borderId="30" xfId="250" applyNumberFormat="1" applyFont="1" applyFill="1" applyBorder="1" applyAlignment="1" applyProtection="1">
      <alignment horizontal="right"/>
    </xf>
    <xf numFmtId="3" fontId="33" fillId="2" borderId="19" xfId="250" applyNumberFormat="1" applyFont="1" applyFill="1" applyBorder="1" applyAlignment="1" applyProtection="1">
      <alignment horizontal="right"/>
    </xf>
    <xf numFmtId="3" fontId="33" fillId="2" borderId="26" xfId="250" applyNumberFormat="1" applyFont="1" applyFill="1" applyBorder="1" applyAlignment="1" applyProtection="1">
      <alignment horizontal="right"/>
    </xf>
    <xf numFmtId="3" fontId="33" fillId="2" borderId="28" xfId="250" applyNumberFormat="1" applyFont="1" applyFill="1" applyBorder="1" applyAlignment="1" applyProtection="1">
      <alignment horizontal="right"/>
    </xf>
    <xf numFmtId="3" fontId="33" fillId="2" borderId="30" xfId="0" applyNumberFormat="1" applyFont="1" applyFill="1" applyBorder="1" applyAlignment="1" applyProtection="1">
      <alignment horizontal="right"/>
    </xf>
    <xf numFmtId="3" fontId="33" fillId="2" borderId="19" xfId="0" applyNumberFormat="1" applyFont="1" applyFill="1" applyBorder="1" applyAlignment="1" applyProtection="1">
      <alignment horizontal="right"/>
    </xf>
    <xf numFmtId="3" fontId="33" fillId="2" borderId="26" xfId="0" applyNumberFormat="1" applyFont="1" applyFill="1" applyBorder="1" applyAlignment="1" applyProtection="1">
      <alignment horizontal="right"/>
    </xf>
    <xf numFmtId="3" fontId="33" fillId="2" borderId="28" xfId="0" applyNumberFormat="1" applyFont="1" applyFill="1" applyBorder="1" applyAlignment="1" applyProtection="1">
      <alignment horizontal="right"/>
    </xf>
    <xf numFmtId="0" fontId="41" fillId="0" borderId="0" xfId="0" applyFont="1"/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Font="1" applyFill="1"/>
    <xf numFmtId="14" fontId="56" fillId="0" borderId="0" xfId="0" applyNumberFormat="1" applyFont="1" applyAlignment="1" applyProtection="1">
      <alignment horizontal="center"/>
      <protection locked="0"/>
    </xf>
    <xf numFmtId="49" fontId="42" fillId="0" borderId="0" xfId="0" applyNumberFormat="1" applyFont="1" applyFill="1"/>
    <xf numFmtId="0" fontId="42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indent="2"/>
    </xf>
    <xf numFmtId="0" fontId="42" fillId="0" borderId="0" xfId="0" applyFont="1" applyFill="1" applyBorder="1" applyAlignment="1" applyProtection="1">
      <alignment horizontal="right" vertical="center" wrapText="1"/>
    </xf>
    <xf numFmtId="0" fontId="42" fillId="0" borderId="0" xfId="0" applyFont="1" applyFill="1" applyAlignment="1">
      <alignment horizontal="right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9" xfId="173" applyFont="1" applyFill="1" applyBorder="1" applyAlignment="1">
      <alignment horizontal="center" vertical="center" wrapText="1"/>
    </xf>
    <xf numFmtId="38" fontId="34" fillId="2" borderId="19" xfId="251" applyNumberFormat="1" applyFont="1" applyFill="1" applyBorder="1" applyAlignment="1">
      <alignment horizontal="center"/>
    </xf>
    <xf numFmtId="38" fontId="45" fillId="2" borderId="19" xfId="251" applyNumberFormat="1" applyFont="1" applyFill="1" applyBorder="1" applyAlignment="1"/>
    <xf numFmtId="38" fontId="34" fillId="2" borderId="19" xfId="251" applyNumberFormat="1" applyFont="1" applyFill="1" applyBorder="1" applyAlignment="1"/>
    <xf numFmtId="38" fontId="42" fillId="2" borderId="19" xfId="0" applyNumberFormat="1" applyFont="1" applyFill="1" applyBorder="1" applyAlignment="1" applyProtection="1">
      <alignment horizontal="right"/>
    </xf>
    <xf numFmtId="10" fontId="42" fillId="2" borderId="30" xfId="0" applyNumberFormat="1" applyFont="1" applyFill="1" applyBorder="1" applyAlignment="1" applyProtection="1">
      <alignment horizontal="right"/>
    </xf>
    <xf numFmtId="38" fontId="42" fillId="2" borderId="19" xfId="173" applyNumberFormat="1" applyFont="1" applyFill="1" applyBorder="1" applyAlignment="1" applyProtection="1">
      <alignment horizontal="right"/>
    </xf>
    <xf numFmtId="38" fontId="42" fillId="2" borderId="30" xfId="173" applyNumberFormat="1" applyFont="1" applyFill="1" applyBorder="1" applyAlignment="1" applyProtection="1">
      <alignment horizontal="right"/>
    </xf>
    <xf numFmtId="0" fontId="42" fillId="0" borderId="29" xfId="0" applyFont="1" applyFill="1" applyBorder="1" applyAlignment="1" applyProtection="1">
      <alignment horizontal="left" indent="1"/>
      <protection locked="0"/>
    </xf>
    <xf numFmtId="0" fontId="42" fillId="0" borderId="19" xfId="0" applyFont="1" applyFill="1" applyBorder="1" applyAlignment="1" applyProtection="1">
      <alignment horizontal="left" indent="1"/>
      <protection locked="0"/>
    </xf>
    <xf numFmtId="165" fontId="42" fillId="0" borderId="19" xfId="0" applyNumberFormat="1" applyFont="1" applyFill="1" applyBorder="1" applyProtection="1">
      <protection locked="0"/>
    </xf>
    <xf numFmtId="38" fontId="42" fillId="0" borderId="19" xfId="0" applyNumberFormat="1" applyFont="1" applyFill="1" applyBorder="1" applyAlignment="1" applyProtection="1">
      <alignment horizontal="right"/>
      <protection locked="0"/>
    </xf>
    <xf numFmtId="10" fontId="42" fillId="0" borderId="39" xfId="0" applyNumberFormat="1" applyFont="1" applyFill="1" applyBorder="1" applyAlignment="1" applyProtection="1">
      <alignment horizontal="right"/>
      <protection locked="0"/>
    </xf>
    <xf numFmtId="38" fontId="42" fillId="0" borderId="19" xfId="173" applyNumberFormat="1" applyFont="1" applyFill="1" applyBorder="1" applyAlignment="1" applyProtection="1">
      <alignment horizontal="right"/>
      <protection locked="0"/>
    </xf>
    <xf numFmtId="38" fontId="42" fillId="0" borderId="39" xfId="173" applyNumberFormat="1" applyFont="1" applyFill="1" applyBorder="1" applyAlignment="1" applyProtection="1">
      <alignment horizontal="right"/>
    </xf>
    <xf numFmtId="2" fontId="42" fillId="0" borderId="29" xfId="0" applyNumberFormat="1" applyFont="1" applyFill="1" applyBorder="1" applyAlignment="1" applyProtection="1">
      <alignment horizontal="left" indent="1"/>
      <protection locked="0"/>
    </xf>
    <xf numFmtId="38" fontId="42" fillId="0" borderId="32" xfId="0" applyNumberFormat="1" applyFont="1" applyFill="1" applyBorder="1" applyAlignment="1" applyProtection="1">
      <alignment horizontal="right"/>
      <protection locked="0"/>
    </xf>
    <xf numFmtId="38" fontId="42" fillId="2" borderId="32" xfId="0" applyNumberFormat="1" applyFont="1" applyFill="1" applyBorder="1" applyAlignment="1" applyProtection="1">
      <alignment horizontal="right"/>
    </xf>
    <xf numFmtId="10" fontId="42" fillId="2" borderId="42" xfId="0" applyNumberFormat="1" applyFont="1" applyFill="1" applyBorder="1" applyAlignment="1" applyProtection="1">
      <alignment horizontal="right"/>
    </xf>
    <xf numFmtId="38" fontId="42" fillId="0" borderId="32" xfId="173" applyNumberFormat="1" applyFont="1" applyFill="1" applyBorder="1" applyAlignment="1" applyProtection="1">
      <alignment horizontal="right"/>
      <protection locked="0"/>
    </xf>
    <xf numFmtId="38" fontId="34" fillId="2" borderId="26" xfId="251" applyNumberFormat="1" applyFont="1" applyFill="1" applyBorder="1" applyAlignment="1">
      <alignment horizontal="center"/>
    </xf>
    <xf numFmtId="38" fontId="45" fillId="2" borderId="26" xfId="251" applyNumberFormat="1" applyFont="1" applyFill="1" applyBorder="1" applyAlignment="1"/>
    <xf numFmtId="38" fontId="34" fillId="2" borderId="26" xfId="251" applyNumberFormat="1" applyFont="1" applyFill="1" applyBorder="1" applyAlignment="1"/>
    <xf numFmtId="38" fontId="42" fillId="2" borderId="26" xfId="0" applyNumberFormat="1" applyFont="1" applyFill="1" applyBorder="1" applyAlignment="1" applyProtection="1">
      <alignment horizontal="right"/>
    </xf>
    <xf numFmtId="10" fontId="42" fillId="2" borderId="28" xfId="0" applyNumberFormat="1" applyFont="1" applyFill="1" applyBorder="1" applyAlignment="1" applyProtection="1">
      <alignment horizontal="right"/>
    </xf>
    <xf numFmtId="38" fontId="42" fillId="2" borderId="26" xfId="173" applyNumberFormat="1" applyFont="1" applyFill="1" applyBorder="1" applyAlignment="1" applyProtection="1">
      <alignment horizontal="right"/>
    </xf>
    <xf numFmtId="38" fontId="42" fillId="2" borderId="28" xfId="173" applyNumberFormat="1" applyFont="1" applyFill="1" applyBorder="1" applyAlignment="1" applyProtection="1">
      <alignment horizontal="right"/>
    </xf>
    <xf numFmtId="0" fontId="58" fillId="0" borderId="0" xfId="0" applyFont="1" applyFill="1" applyProtection="1">
      <protection locked="0"/>
    </xf>
    <xf numFmtId="10" fontId="4" fillId="0" borderId="71" xfId="236" applyNumberFormat="1" applyFont="1" applyBorder="1"/>
    <xf numFmtId="10" fontId="4" fillId="0" borderId="72" xfId="236" applyNumberFormat="1" applyFont="1" applyBorder="1"/>
    <xf numFmtId="0" fontId="4" fillId="0" borderId="0" xfId="0" applyFont="1"/>
    <xf numFmtId="0" fontId="6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Fill="1"/>
    <xf numFmtId="0" fontId="7" fillId="0" borderId="0" xfId="0" applyFont="1" applyFill="1" applyBorder="1" applyAlignment="1">
      <alignment horizontal="left" indent="2"/>
    </xf>
    <xf numFmtId="0" fontId="4" fillId="0" borderId="0" xfId="0" applyFont="1" applyFill="1" applyBorder="1"/>
    <xf numFmtId="0" fontId="8" fillId="0" borderId="0" xfId="0" applyFont="1" applyFill="1"/>
    <xf numFmtId="0" fontId="9" fillId="0" borderId="1" xfId="105" applyFont="1" applyFill="1" applyBorder="1" applyAlignment="1" applyProtection="1">
      <alignment horizontal="center"/>
    </xf>
    <xf numFmtId="0" fontId="6" fillId="0" borderId="73" xfId="0" applyFont="1" applyFill="1" applyBorder="1" applyAlignment="1" applyProtection="1">
      <alignment horizontal="center" vertical="center" wrapText="1"/>
    </xf>
    <xf numFmtId="38" fontId="42" fillId="0" borderId="7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38" fontId="42" fillId="2" borderId="73" xfId="0" applyNumberFormat="1" applyFont="1" applyFill="1" applyBorder="1" applyAlignment="1" applyProtection="1">
      <alignment horizontal="right"/>
    </xf>
    <xf numFmtId="38" fontId="42" fillId="2" borderId="73" xfId="0" applyNumberFormat="1" applyFont="1" applyFill="1" applyBorder="1" applyAlignment="1">
      <alignment horizontal="right"/>
    </xf>
    <xf numFmtId="0" fontId="4" fillId="0" borderId="73" xfId="0" applyFont="1" applyFill="1" applyBorder="1" applyProtection="1">
      <protection locked="0"/>
    </xf>
    <xf numFmtId="10" fontId="4" fillId="0" borderId="71" xfId="236" applyNumberFormat="1" applyFont="1" applyBorder="1" applyAlignment="1"/>
    <xf numFmtId="0" fontId="4" fillId="0" borderId="73" xfId="0" applyFont="1" applyBorder="1" applyProtection="1">
      <protection locked="0"/>
    </xf>
    <xf numFmtId="0" fontId="4" fillId="0" borderId="74" xfId="0" applyFont="1" applyBorder="1" applyProtection="1">
      <protection locked="0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10" fillId="0" borderId="2" xfId="0" applyFont="1" applyFill="1" applyBorder="1" applyAlignment="1" applyProtection="1">
      <alignment horizontal="center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2" fillId="0" borderId="38" xfId="228" applyFont="1" applyFill="1" applyBorder="1" applyAlignment="1" applyProtection="1">
      <alignment horizontal="center" vertical="center"/>
      <protection locked="0"/>
    </xf>
    <xf numFmtId="0" fontId="42" fillId="0" borderId="36" xfId="228" applyFont="1" applyFill="1" applyBorder="1" applyAlignment="1" applyProtection="1">
      <alignment horizontal="center" vertical="center"/>
      <protection locked="0"/>
    </xf>
    <xf numFmtId="0" fontId="44" fillId="0" borderId="22" xfId="249" applyFont="1" applyFill="1" applyBorder="1" applyAlignment="1" applyProtection="1">
      <alignment horizontal="center" vertical="center" wrapText="1"/>
      <protection locked="0"/>
    </xf>
    <xf numFmtId="0" fontId="44" fillId="0" borderId="19" xfId="249" applyFont="1" applyFill="1" applyBorder="1" applyAlignment="1" applyProtection="1">
      <alignment horizontal="center" vertical="center" wrapText="1"/>
      <protection locked="0"/>
    </xf>
    <xf numFmtId="0" fontId="42" fillId="0" borderId="22" xfId="249" applyFont="1" applyFill="1" applyBorder="1" applyAlignment="1" applyProtection="1">
      <alignment horizontal="center" vertical="center" wrapText="1"/>
    </xf>
    <xf numFmtId="0" fontId="44" fillId="0" borderId="26" xfId="249" applyFont="1" applyFill="1" applyBorder="1" applyAlignment="1" applyProtection="1">
      <alignment horizontal="left" indent="1"/>
      <protection locked="0"/>
    </xf>
    <xf numFmtId="0" fontId="44" fillId="0" borderId="61" xfId="249" applyFont="1" applyBorder="1" applyAlignment="1" applyProtection="1">
      <alignment horizontal="left" indent="2"/>
      <protection locked="0"/>
    </xf>
    <xf numFmtId="0" fontId="42" fillId="0" borderId="19" xfId="249" applyFont="1" applyBorder="1" applyAlignment="1" applyProtection="1">
      <alignment horizontal="left" indent="2"/>
      <protection locked="0"/>
    </xf>
    <xf numFmtId="0" fontId="42" fillId="0" borderId="19" xfId="249" applyFont="1" applyBorder="1" applyAlignment="1" applyProtection="1">
      <alignment horizontal="left" wrapText="1" indent="2"/>
      <protection locked="0"/>
    </xf>
    <xf numFmtId="0" fontId="42" fillId="0" borderId="22" xfId="228" applyFont="1" applyFill="1" applyBorder="1" applyAlignment="1">
      <alignment horizontal="center" vertical="center" wrapText="1"/>
    </xf>
    <xf numFmtId="0" fontId="42" fillId="0" borderId="24" xfId="228" applyFont="1" applyFill="1" applyBorder="1" applyAlignment="1">
      <alignment horizontal="center" vertical="center" wrapText="1"/>
    </xf>
    <xf numFmtId="0" fontId="42" fillId="0" borderId="19" xfId="249" applyFont="1" applyFill="1" applyBorder="1" applyAlignment="1" applyProtection="1">
      <alignment horizontal="left" indent="2"/>
      <protection locked="0"/>
    </xf>
    <xf numFmtId="0" fontId="44" fillId="0" borderId="19" xfId="249" applyFont="1" applyBorder="1" applyAlignment="1" applyProtection="1">
      <alignment horizontal="left" wrapText="1" indent="1"/>
      <protection locked="0"/>
    </xf>
    <xf numFmtId="0" fontId="42" fillId="0" borderId="19" xfId="249" applyFont="1" applyFill="1" applyBorder="1" applyAlignment="1" applyProtection="1">
      <alignment horizontal="left" wrapText="1" indent="2"/>
      <protection locked="0"/>
    </xf>
    <xf numFmtId="0" fontId="42" fillId="25" borderId="22" xfId="228" applyFont="1" applyFill="1" applyBorder="1" applyAlignment="1">
      <alignment horizontal="center" vertical="center" wrapText="1"/>
    </xf>
    <xf numFmtId="0" fontId="42" fillId="25" borderId="19" xfId="228" applyFont="1" applyFill="1" applyBorder="1" applyAlignment="1">
      <alignment horizontal="center" vertical="center" wrapText="1"/>
    </xf>
    <xf numFmtId="0" fontId="42" fillId="25" borderId="23" xfId="228" applyFont="1" applyFill="1" applyBorder="1" applyAlignment="1">
      <alignment horizontal="center" vertical="center" wrapText="1"/>
    </xf>
    <xf numFmtId="0" fontId="42" fillId="25" borderId="48" xfId="228" applyFont="1" applyFill="1" applyBorder="1" applyAlignment="1">
      <alignment horizontal="center" vertical="center" wrapText="1"/>
    </xf>
    <xf numFmtId="0" fontId="42" fillId="25" borderId="49" xfId="228" applyFont="1" applyFill="1" applyBorder="1" applyAlignment="1">
      <alignment horizontal="center" vertical="center" wrapText="1"/>
    </xf>
    <xf numFmtId="0" fontId="42" fillId="25" borderId="39" xfId="249" applyFont="1" applyFill="1" applyBorder="1" applyAlignment="1" applyProtection="1">
      <alignment horizontal="left" wrapText="1"/>
      <protection locked="0"/>
    </xf>
    <xf numFmtId="0" fontId="42" fillId="25" borderId="40" xfId="249" applyFont="1" applyFill="1" applyBorder="1" applyAlignment="1" applyProtection="1">
      <alignment horizontal="left" wrapText="1"/>
      <protection locked="0"/>
    </xf>
    <xf numFmtId="0" fontId="44" fillId="0" borderId="26" xfId="249" applyFont="1" applyBorder="1" applyAlignment="1" applyProtection="1">
      <alignment horizontal="left" indent="1"/>
      <protection locked="0"/>
    </xf>
    <xf numFmtId="0" fontId="44" fillId="25" borderId="46" xfId="228" applyFont="1" applyFill="1" applyBorder="1" applyAlignment="1" applyProtection="1">
      <alignment horizontal="left" vertical="center"/>
      <protection locked="0"/>
    </xf>
    <xf numFmtId="0" fontId="44" fillId="25" borderId="47" xfId="228" applyFont="1" applyFill="1" applyBorder="1" applyAlignment="1" applyProtection="1">
      <alignment horizontal="left" vertical="center"/>
      <protection locked="0"/>
    </xf>
    <xf numFmtId="0" fontId="44" fillId="25" borderId="50" xfId="228" applyFont="1" applyFill="1" applyBorder="1" applyAlignment="1" applyProtection="1">
      <alignment horizontal="left" vertical="center"/>
      <protection locked="0"/>
    </xf>
    <xf numFmtId="0" fontId="44" fillId="25" borderId="51" xfId="228" applyFont="1" applyFill="1" applyBorder="1" applyAlignment="1" applyProtection="1">
      <alignment horizontal="left" vertical="center"/>
      <protection locked="0"/>
    </xf>
    <xf numFmtId="0" fontId="44" fillId="25" borderId="54" xfId="249" applyFont="1" applyFill="1" applyBorder="1" applyAlignment="1" applyProtection="1">
      <alignment horizontal="left" wrapText="1"/>
      <protection locked="0"/>
    </xf>
    <xf numFmtId="0" fontId="44" fillId="25" borderId="55" xfId="249" applyFont="1" applyFill="1" applyBorder="1" applyAlignment="1" applyProtection="1">
      <alignment horizontal="left" wrapText="1"/>
      <protection locked="0"/>
    </xf>
    <xf numFmtId="0" fontId="44" fillId="25" borderId="43" xfId="249" applyFont="1" applyFill="1" applyBorder="1" applyAlignment="1" applyProtection="1">
      <alignment horizontal="left" wrapText="1"/>
      <protection locked="0"/>
    </xf>
    <xf numFmtId="0" fontId="44" fillId="25" borderId="23" xfId="249" applyFont="1" applyFill="1" applyBorder="1" applyAlignment="1" applyProtection="1">
      <alignment horizontal="left" wrapText="1"/>
      <protection locked="0"/>
    </xf>
    <xf numFmtId="0" fontId="44" fillId="25" borderId="56" xfId="249" applyFont="1" applyFill="1" applyBorder="1" applyAlignment="1" applyProtection="1">
      <alignment horizontal="left" wrapText="1"/>
      <protection locked="0"/>
    </xf>
    <xf numFmtId="0" fontId="42" fillId="25" borderId="44" xfId="249" applyFont="1" applyFill="1" applyBorder="1" applyAlignment="1" applyProtection="1">
      <alignment horizontal="left" wrapText="1"/>
      <protection locked="0"/>
    </xf>
    <xf numFmtId="0" fontId="42" fillId="25" borderId="27" xfId="249" applyFont="1" applyFill="1" applyBorder="1" applyAlignment="1" applyProtection="1">
      <alignment horizontal="left" wrapText="1"/>
      <protection locked="0"/>
    </xf>
    <xf numFmtId="0" fontId="42" fillId="25" borderId="41" xfId="249" applyFont="1" applyFill="1" applyBorder="1" applyAlignment="1" applyProtection="1">
      <alignment horizontal="left" wrapText="1"/>
      <protection locked="0"/>
    </xf>
    <xf numFmtId="0" fontId="44" fillId="0" borderId="22" xfId="249" applyFont="1" applyBorder="1" applyAlignment="1">
      <alignment horizontal="left" vertical="center"/>
    </xf>
    <xf numFmtId="0" fontId="42" fillId="0" borderId="19" xfId="249" applyFont="1" applyBorder="1" applyAlignment="1" applyProtection="1">
      <alignment horizontal="left" wrapText="1" indent="1"/>
      <protection locked="0"/>
    </xf>
    <xf numFmtId="0" fontId="42" fillId="0" borderId="32" xfId="249" applyFont="1" applyFill="1" applyBorder="1" applyAlignment="1" applyProtection="1">
      <alignment horizontal="left" wrapText="1" indent="1"/>
      <protection locked="0"/>
    </xf>
    <xf numFmtId="0" fontId="44" fillId="0" borderId="22" xfId="249" applyFont="1" applyBorder="1" applyAlignment="1">
      <alignment horizontal="left" indent="1"/>
    </xf>
    <xf numFmtId="0" fontId="42" fillId="0" borderId="39" xfId="249" applyFont="1" applyBorder="1" applyAlignment="1" applyProtection="1">
      <alignment horizontal="left" indent="1"/>
      <protection locked="0"/>
    </xf>
    <xf numFmtId="0" fontId="42" fillId="0" borderId="40" xfId="249" applyFont="1" applyBorder="1" applyAlignment="1" applyProtection="1">
      <alignment horizontal="left" indent="1"/>
      <protection locked="0"/>
    </xf>
    <xf numFmtId="0" fontId="44" fillId="0" borderId="39" xfId="249" applyFont="1" applyBorder="1" applyAlignment="1" applyProtection="1">
      <alignment horizontal="left" wrapText="1" indent="1"/>
      <protection locked="0"/>
    </xf>
    <xf numFmtId="0" fontId="44" fillId="0" borderId="40" xfId="249" applyFont="1" applyBorder="1" applyAlignment="1" applyProtection="1">
      <alignment horizontal="left" wrapText="1" indent="1"/>
      <protection locked="0"/>
    </xf>
    <xf numFmtId="0" fontId="44" fillId="0" borderId="34" xfId="249" applyFont="1" applyBorder="1" applyAlignment="1" applyProtection="1">
      <alignment horizontal="left" indent="1"/>
      <protection locked="0"/>
    </xf>
    <xf numFmtId="0" fontId="44" fillId="25" borderId="22" xfId="228" applyFont="1" applyFill="1" applyBorder="1" applyAlignment="1" applyProtection="1">
      <alignment horizontal="left" vertical="center"/>
      <protection locked="0"/>
    </xf>
    <xf numFmtId="0" fontId="44" fillId="25" borderId="19" xfId="228" applyFont="1" applyFill="1" applyBorder="1" applyAlignment="1" applyProtection="1">
      <alignment horizontal="left" vertical="center"/>
      <protection locked="0"/>
    </xf>
    <xf numFmtId="0" fontId="44" fillId="0" borderId="19" xfId="228" applyFont="1" applyFill="1" applyBorder="1" applyAlignment="1" applyProtection="1">
      <alignment horizontal="left" vertical="center" indent="1"/>
      <protection locked="0"/>
    </xf>
    <xf numFmtId="0" fontId="42" fillId="0" borderId="19" xfId="228" applyFont="1" applyFill="1" applyBorder="1" applyAlignment="1" applyProtection="1">
      <alignment horizontal="left" vertical="center" indent="3"/>
      <protection locked="0"/>
    </xf>
    <xf numFmtId="0" fontId="42" fillId="0" borderId="32" xfId="228" applyFont="1" applyFill="1" applyBorder="1" applyAlignment="1" applyProtection="1">
      <alignment horizontal="left" vertical="center" indent="3"/>
      <protection locked="0"/>
    </xf>
    <xf numFmtId="0" fontId="44" fillId="0" borderId="34" xfId="228" applyFont="1" applyFill="1" applyBorder="1" applyAlignment="1" applyProtection="1">
      <alignment horizontal="left" vertical="center" indent="1"/>
      <protection locked="0"/>
    </xf>
    <xf numFmtId="0" fontId="42" fillId="25" borderId="22" xfId="228" applyFont="1" applyFill="1" applyBorder="1" applyAlignment="1">
      <alignment horizontal="center" vertical="center"/>
    </xf>
    <xf numFmtId="0" fontId="42" fillId="25" borderId="24" xfId="228" applyFont="1" applyFill="1" applyBorder="1" applyAlignment="1">
      <alignment horizontal="center" vertical="center"/>
    </xf>
    <xf numFmtId="0" fontId="42" fillId="0" borderId="19" xfId="228" applyFont="1" applyFill="1" applyBorder="1" applyAlignment="1" applyProtection="1">
      <alignment horizontal="left" vertical="center" indent="2"/>
      <protection locked="0"/>
    </xf>
    <xf numFmtId="0" fontId="42" fillId="0" borderId="37" xfId="228" applyFont="1" applyFill="1" applyBorder="1" applyAlignment="1" applyProtection="1">
      <alignment horizontal="left" vertical="center" indent="2"/>
      <protection locked="0"/>
    </xf>
    <xf numFmtId="0" fontId="44" fillId="0" borderId="22" xfId="228" applyFont="1" applyFill="1" applyBorder="1" applyAlignment="1">
      <alignment horizontal="left" vertical="center" indent="1"/>
    </xf>
    <xf numFmtId="0" fontId="44" fillId="0" borderId="23" xfId="228" applyFont="1" applyFill="1" applyBorder="1" applyAlignment="1">
      <alignment horizontal="left" vertical="center" indent="1"/>
    </xf>
    <xf numFmtId="0" fontId="44" fillId="0" borderId="26" xfId="228" applyFont="1" applyFill="1" applyBorder="1" applyAlignment="1">
      <alignment horizontal="left" vertical="center" indent="1"/>
    </xf>
    <xf numFmtId="0" fontId="44" fillId="0" borderId="27" xfId="228" applyFont="1" applyFill="1" applyBorder="1" applyAlignment="1">
      <alignment horizontal="left" vertical="center" indent="1"/>
    </xf>
    <xf numFmtId="0" fontId="44" fillId="0" borderId="22" xfId="228" applyFont="1" applyFill="1" applyBorder="1" applyAlignment="1" applyProtection="1">
      <alignment horizontal="center"/>
      <protection locked="0"/>
    </xf>
    <xf numFmtId="0" fontId="42" fillId="0" borderId="63" xfId="173" applyFont="1" applyFill="1" applyBorder="1" applyAlignment="1">
      <alignment horizontal="center" vertical="center" wrapText="1"/>
    </xf>
    <xf numFmtId="0" fontId="42" fillId="0" borderId="48" xfId="173" applyFont="1" applyFill="1" applyBorder="1" applyAlignment="1">
      <alignment horizontal="center" vertical="center" wrapText="1"/>
    </xf>
    <xf numFmtId="0" fontId="42" fillId="0" borderId="56" xfId="173" applyFont="1" applyFill="1" applyBorder="1" applyAlignment="1">
      <alignment horizontal="center" vertical="center" wrapText="1"/>
    </xf>
    <xf numFmtId="0" fontId="42" fillId="0" borderId="64" xfId="173" applyFont="1" applyFill="1" applyBorder="1" applyAlignment="1">
      <alignment horizontal="center" vertical="center" wrapText="1"/>
    </xf>
    <xf numFmtId="0" fontId="42" fillId="0" borderId="37" xfId="173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left" vertical="center" indent="1"/>
    </xf>
    <xf numFmtId="0" fontId="42" fillId="0" borderId="36" xfId="0" applyFont="1" applyFill="1" applyBorder="1" applyAlignment="1">
      <alignment horizontal="left" vertical="center" inden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center" vertical="center" wrapText="1"/>
    </xf>
    <xf numFmtId="0" fontId="4" fillId="0" borderId="67" xfId="0" applyFont="1" applyBorder="1"/>
    <xf numFmtId="0" fontId="9" fillId="0" borderId="75" xfId="0" applyFont="1" applyBorder="1"/>
    <xf numFmtId="0" fontId="10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38" fontId="4" fillId="2" borderId="77" xfId="0" applyNumberFormat="1" applyFont="1" applyFill="1" applyBorder="1" applyAlignment="1">
      <alignment horizontal="right"/>
    </xf>
    <xf numFmtId="38" fontId="4" fillId="2" borderId="73" xfId="0" applyNumberFormat="1" applyFont="1" applyFill="1" applyBorder="1" applyAlignment="1">
      <alignment horizontal="right"/>
    </xf>
    <xf numFmtId="38" fontId="35" fillId="2" borderId="73" xfId="0" applyNumberFormat="1" applyFont="1" applyFill="1" applyBorder="1" applyAlignment="1">
      <alignment horizontal="right"/>
    </xf>
    <xf numFmtId="38" fontId="9" fillId="2" borderId="71" xfId="0" applyNumberFormat="1" applyFont="1" applyFill="1" applyBorder="1" applyAlignment="1">
      <alignment horizontal="right"/>
    </xf>
    <xf numFmtId="38" fontId="33" fillId="2" borderId="77" xfId="229" applyNumberFormat="1" applyFont="1" applyFill="1" applyBorder="1" applyAlignment="1">
      <alignment horizontal="right"/>
    </xf>
    <xf numFmtId="38" fontId="39" fillId="2" borderId="73" xfId="0" applyNumberFormat="1" applyFont="1" applyFill="1" applyBorder="1" applyAlignment="1">
      <alignment horizontal="right"/>
    </xf>
    <xf numFmtId="38" fontId="33" fillId="2" borderId="73" xfId="229" applyNumberFormat="1" applyFont="1" applyFill="1" applyBorder="1" applyAlignment="1">
      <alignment horizontal="right"/>
    </xf>
    <xf numFmtId="38" fontId="33" fillId="2" borderId="78" xfId="229" applyNumberFormat="1" applyFont="1" applyFill="1" applyBorder="1" applyAlignment="1">
      <alignment horizontal="right"/>
    </xf>
    <xf numFmtId="38" fontId="4" fillId="0" borderId="77" xfId="0" applyNumberFormat="1" applyFont="1" applyBorder="1" applyAlignment="1" applyProtection="1">
      <alignment horizontal="right"/>
      <protection locked="0"/>
    </xf>
    <xf numFmtId="38" fontId="4" fillId="0" borderId="73" xfId="0" applyNumberFormat="1" applyFont="1" applyBorder="1" applyAlignment="1" applyProtection="1">
      <alignment horizontal="right"/>
      <protection locked="0"/>
    </xf>
    <xf numFmtId="38" fontId="9" fillId="0" borderId="73" xfId="0" applyNumberFormat="1" applyFont="1" applyBorder="1" applyAlignment="1" applyProtection="1">
      <alignment horizontal="right"/>
      <protection locked="0"/>
    </xf>
    <xf numFmtId="38" fontId="9" fillId="0" borderId="71" xfId="0" applyNumberFormat="1" applyFont="1" applyBorder="1" applyAlignment="1" applyProtection="1">
      <alignment horizontal="right"/>
      <protection locked="0"/>
    </xf>
    <xf numFmtId="38" fontId="33" fillId="2" borderId="73" xfId="315" applyNumberFormat="1" applyFont="1" applyFill="1" applyBorder="1" applyAlignment="1">
      <alignment horizontal="right"/>
    </xf>
    <xf numFmtId="38" fontId="4" fillId="2" borderId="71" xfId="0" applyNumberFormat="1" applyFont="1" applyFill="1" applyBorder="1" applyAlignment="1">
      <alignment horizontal="right"/>
    </xf>
    <xf numFmtId="38" fontId="4" fillId="2" borderId="73" xfId="0" applyNumberFormat="1" applyFont="1" applyFill="1" applyBorder="1" applyAlignment="1" applyProtection="1">
      <alignment horizontal="right"/>
      <protection locked="0"/>
    </xf>
    <xf numFmtId="38" fontId="9" fillId="2" borderId="73" xfId="0" applyNumberFormat="1" applyFont="1" applyFill="1" applyBorder="1" applyAlignment="1">
      <alignment horizontal="right"/>
    </xf>
    <xf numFmtId="38" fontId="4" fillId="2" borderId="79" xfId="0" applyNumberFormat="1" applyFont="1" applyFill="1" applyBorder="1" applyAlignment="1">
      <alignment horizontal="right"/>
    </xf>
    <xf numFmtId="38" fontId="4" fillId="2" borderId="74" xfId="0" applyNumberFormat="1" applyFont="1" applyFill="1" applyBorder="1" applyAlignment="1">
      <alignment horizontal="right"/>
    </xf>
    <xf numFmtId="38" fontId="4" fillId="2" borderId="72" xfId="0" applyNumberFormat="1" applyFont="1" applyFill="1" applyBorder="1" applyAlignment="1">
      <alignment horizontal="right"/>
    </xf>
    <xf numFmtId="10" fontId="4" fillId="0" borderId="80" xfId="236" applyNumberFormat="1" applyFont="1" applyBorder="1"/>
    <xf numFmtId="10" fontId="4" fillId="0" borderId="74" xfId="236" applyNumberFormat="1" applyFont="1" applyBorder="1"/>
    <xf numFmtId="0" fontId="6" fillId="0" borderId="77" xfId="0" applyFont="1" applyBorder="1" applyAlignment="1">
      <alignment horizontal="left" vertical="center" indent="1"/>
    </xf>
    <xf numFmtId="0" fontId="11" fillId="0" borderId="73" xfId="0" applyFont="1" applyBorder="1" applyAlignment="1">
      <alignment horizontal="left" vertical="center"/>
    </xf>
    <xf numFmtId="0" fontId="6" fillId="0" borderId="77" xfId="0" applyFont="1" applyBorder="1" applyAlignment="1">
      <alignment horizontal="left" indent="1"/>
    </xf>
    <xf numFmtId="0" fontId="9" fillId="0" borderId="73" xfId="0" applyFont="1" applyBorder="1" applyAlignment="1">
      <alignment horizontal="center"/>
    </xf>
    <xf numFmtId="38" fontId="4" fillId="0" borderId="71" xfId="0" applyNumberFormat="1" applyFont="1" applyBorder="1" applyAlignment="1" applyProtection="1">
      <alignment horizontal="right"/>
      <protection locked="0"/>
    </xf>
    <xf numFmtId="38" fontId="4" fillId="0" borderId="73" xfId="0" applyNumberFormat="1" applyFont="1" applyFill="1" applyBorder="1" applyAlignment="1" applyProtection="1">
      <alignment horizontal="right"/>
      <protection locked="0"/>
    </xf>
    <xf numFmtId="38" fontId="4" fillId="0" borderId="73" xfId="0" applyNumberFormat="1" applyFont="1" applyBorder="1" applyAlignment="1">
      <alignment horizontal="right"/>
    </xf>
    <xf numFmtId="38" fontId="4" fillId="0" borderId="73" xfId="0" applyNumberFormat="1" applyFont="1" applyBorder="1" applyAlignment="1" applyProtection="1">
      <alignment horizontal="right" vertical="center"/>
      <protection locked="0"/>
    </xf>
    <xf numFmtId="0" fontId="6" fillId="0" borderId="79" xfId="0" applyFont="1" applyBorder="1" applyAlignment="1">
      <alignment horizontal="left" vertical="center" indent="1"/>
    </xf>
    <xf numFmtId="0" fontId="6" fillId="0" borderId="71" xfId="0" applyFont="1" applyFill="1" applyBorder="1" applyAlignment="1" applyProtection="1">
      <alignment horizontal="center" vertical="center" wrapText="1"/>
    </xf>
    <xf numFmtId="38" fontId="42" fillId="2" borderId="71" xfId="0" applyNumberFormat="1" applyFont="1" applyFill="1" applyBorder="1" applyAlignment="1" applyProtection="1">
      <alignment horizontal="right"/>
    </xf>
    <xf numFmtId="38" fontId="42" fillId="2" borderId="74" xfId="0" applyNumberFormat="1" applyFont="1" applyFill="1" applyBorder="1" applyAlignment="1">
      <alignment horizontal="right"/>
    </xf>
    <xf numFmtId="38" fontId="42" fillId="2" borderId="74" xfId="0" applyNumberFormat="1" applyFont="1" applyFill="1" applyBorder="1" applyAlignment="1" applyProtection="1">
      <alignment horizontal="right"/>
    </xf>
    <xf numFmtId="38" fontId="42" fillId="2" borderId="72" xfId="0" applyNumberFormat="1" applyFont="1" applyFill="1" applyBorder="1" applyAlignment="1" applyProtection="1">
      <alignment horizontal="right"/>
    </xf>
    <xf numFmtId="0" fontId="4" fillId="0" borderId="77" xfId="0" applyFont="1" applyBorder="1"/>
    <xf numFmtId="0" fontId="9" fillId="0" borderId="73" xfId="228" applyFont="1" applyBorder="1" applyAlignment="1">
      <alignment horizontal="left" vertical="center"/>
    </xf>
    <xf numFmtId="0" fontId="4" fillId="0" borderId="73" xfId="0" applyFont="1" applyBorder="1"/>
    <xf numFmtId="0" fontId="4" fillId="0" borderId="71" xfId="0" applyFont="1" applyBorder="1"/>
    <xf numFmtId="0" fontId="4" fillId="0" borderId="73" xfId="0" applyFont="1" applyFill="1" applyBorder="1" applyAlignment="1">
      <alignment horizontal="left"/>
    </xf>
    <xf numFmtId="10" fontId="4" fillId="0" borderId="73" xfId="236" applyNumberFormat="1" applyFont="1" applyFill="1" applyBorder="1"/>
    <xf numFmtId="10" fontId="4" fillId="0" borderId="71" xfId="236" applyNumberFormat="1" applyFont="1" applyFill="1" applyBorder="1"/>
    <xf numFmtId="0" fontId="4" fillId="0" borderId="73" xfId="0" applyFont="1" applyBorder="1" applyAlignment="1">
      <alignment wrapText="1"/>
    </xf>
    <xf numFmtId="0" fontId="9" fillId="0" borderId="73" xfId="0" applyFont="1" applyBorder="1" applyAlignment="1">
      <alignment wrapText="1"/>
    </xf>
    <xf numFmtId="10" fontId="2" fillId="0" borderId="81" xfId="236" applyNumberFormat="1" applyBorder="1"/>
    <xf numFmtId="0" fontId="4" fillId="0" borderId="79" xfId="0" applyFont="1" applyBorder="1"/>
    <xf numFmtId="0" fontId="4" fillId="0" borderId="74" xfId="0" applyFont="1" applyBorder="1" applyAlignment="1">
      <alignment wrapText="1"/>
    </xf>
    <xf numFmtId="0" fontId="4" fillId="0" borderId="82" xfId="0" applyFont="1" applyFill="1" applyBorder="1"/>
    <xf numFmtId="0" fontId="59" fillId="0" borderId="7" xfId="0" applyFont="1" applyFill="1" applyBorder="1" applyAlignment="1">
      <alignment horizontal="center"/>
    </xf>
    <xf numFmtId="0" fontId="44" fillId="0" borderId="7" xfId="0" applyFont="1" applyFill="1" applyBorder="1" applyAlignment="1" applyProtection="1">
      <alignment horizontal="left"/>
      <protection locked="0"/>
    </xf>
    <xf numFmtId="0" fontId="34" fillId="0" borderId="7" xfId="0" applyFont="1" applyFill="1" applyBorder="1" applyAlignment="1" applyProtection="1">
      <alignment horizontal="left" indent="1"/>
      <protection locked="0"/>
    </xf>
    <xf numFmtId="0" fontId="60" fillId="0" borderId="7" xfId="0" applyFont="1" applyFill="1" applyBorder="1" applyAlignment="1" applyProtection="1">
      <alignment horizontal="left" indent="1"/>
      <protection locked="0"/>
    </xf>
    <xf numFmtId="0" fontId="60" fillId="0" borderId="7" xfId="0" applyFont="1" applyFill="1" applyBorder="1" applyAlignment="1" applyProtection="1">
      <alignment horizontal="left" vertical="center" indent="1"/>
      <protection locked="0"/>
    </xf>
    <xf numFmtId="0" fontId="34" fillId="0" borderId="7" xfId="0" applyFont="1" applyFill="1" applyBorder="1" applyAlignment="1" applyProtection="1">
      <alignment horizontal="left" vertical="center" indent="1"/>
      <protection locked="0"/>
    </xf>
    <xf numFmtId="0" fontId="42" fillId="0" borderId="7" xfId="0" applyFont="1" applyFill="1" applyBorder="1" applyAlignment="1" applyProtection="1">
      <alignment horizontal="left" vertical="center" indent="1"/>
      <protection locked="0"/>
    </xf>
    <xf numFmtId="0" fontId="60" fillId="0" borderId="7" xfId="0" applyFont="1" applyFill="1" applyBorder="1" applyAlignment="1" applyProtection="1">
      <alignment horizontal="left" vertical="center"/>
      <protection locked="0"/>
    </xf>
    <xf numFmtId="0" fontId="42" fillId="0" borderId="7" xfId="0" applyFont="1" applyFill="1" applyBorder="1" applyAlignment="1" applyProtection="1">
      <alignment horizontal="left" indent="1"/>
      <protection locked="0"/>
    </xf>
    <xf numFmtId="0" fontId="44" fillId="0" borderId="83" xfId="0" applyFont="1" applyFill="1" applyBorder="1" applyAlignment="1" applyProtection="1">
      <alignment horizontal="left"/>
      <protection locked="0"/>
    </xf>
    <xf numFmtId="0" fontId="42" fillId="0" borderId="77" xfId="0" applyFont="1" applyFill="1" applyBorder="1" applyAlignment="1">
      <alignment horizontal="left" indent="1"/>
    </xf>
    <xf numFmtId="0" fontId="60" fillId="0" borderId="77" xfId="0" applyFont="1" applyFill="1" applyBorder="1" applyAlignment="1">
      <alignment horizontal="left" indent="1"/>
    </xf>
    <xf numFmtId="0" fontId="42" fillId="0" borderId="79" xfId="0" applyFont="1" applyFill="1" applyBorder="1" applyAlignment="1">
      <alignment horizontal="left" indent="1"/>
    </xf>
  </cellXfs>
  <cellStyles count="321">
    <cellStyle name="_RC VALUTEBIS WRILSI " xfId="1"/>
    <cellStyle name="_RC VALUTEBIS WRILSI  2" xfId="252"/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2" xfId="77"/>
    <cellStyle name="Calculation 2 2" xfId="253"/>
    <cellStyle name="Calculation 3" xfId="78"/>
    <cellStyle name="Calculation 3 2" xfId="254"/>
    <cellStyle name="Calculation 4" xfId="79"/>
    <cellStyle name="Calculation 4 2" xfId="255"/>
    <cellStyle name="Check Cell 2" xfId="80"/>
    <cellStyle name="Check Cell 3" xfId="81"/>
    <cellStyle name="Check Cell 4" xfId="82"/>
    <cellStyle name="Comma" xfId="248" builtinId="3"/>
    <cellStyle name="Comma 2" xfId="320"/>
    <cellStyle name="Comma 2 2" xfId="83"/>
    <cellStyle name="Comma 2 2 2" xfId="256"/>
    <cellStyle name="Comma 2 3" xfId="84"/>
    <cellStyle name="Comma 2 3 2" xfId="257"/>
    <cellStyle name="Comma 2 4" xfId="85"/>
    <cellStyle name="Comma 2 4 2" xfId="258"/>
    <cellStyle name="Euro" xfId="86"/>
    <cellStyle name="Explanatory Text 2" xfId="87"/>
    <cellStyle name="Explanatory Text 3" xfId="88"/>
    <cellStyle name="Explanatory Text 4" xfId="89"/>
    <cellStyle name="Good 2" xfId="90"/>
    <cellStyle name="Good 3" xfId="91"/>
    <cellStyle name="Good 4" xfId="92"/>
    <cellStyle name="Heading 1 2" xfId="93"/>
    <cellStyle name="Heading 1 3" xfId="94"/>
    <cellStyle name="Heading 1 4" xfId="95"/>
    <cellStyle name="Heading 2 2" xfId="96"/>
    <cellStyle name="Heading 2 3" xfId="97"/>
    <cellStyle name="Heading 2 4" xfId="98"/>
    <cellStyle name="Heading 3 2" xfId="99"/>
    <cellStyle name="Heading 3 3" xfId="100"/>
    <cellStyle name="Heading 3 4" xfId="101"/>
    <cellStyle name="Heading 4 2" xfId="102"/>
    <cellStyle name="Heading 4 3" xfId="103"/>
    <cellStyle name="Heading 4 4" xfId="104"/>
    <cellStyle name="Hyperlink" xfId="105" builtinId="8"/>
    <cellStyle name="Input 2" xfId="106"/>
    <cellStyle name="Input 2 2" xfId="259"/>
    <cellStyle name="Input 3" xfId="107"/>
    <cellStyle name="Input 3 2" xfId="260"/>
    <cellStyle name="Input 4" xfId="108"/>
    <cellStyle name="Input 4 2" xfId="261"/>
    <cellStyle name="Linked Cell 2" xfId="109"/>
    <cellStyle name="Linked Cell 3" xfId="110"/>
    <cellStyle name="Linked Cell 4" xfId="111"/>
    <cellStyle name="Neutral 2" xfId="112"/>
    <cellStyle name="Neutral 3" xfId="113"/>
    <cellStyle name="Neutral 4" xfId="114"/>
    <cellStyle name="Normal" xfId="0" builtinId="0"/>
    <cellStyle name="Normal 10" xfId="115"/>
    <cellStyle name="Normal 11" xfId="116"/>
    <cellStyle name="Normal 12" xfId="117"/>
    <cellStyle name="Normal 13" xfId="118"/>
    <cellStyle name="Normal 14" xfId="119"/>
    <cellStyle name="Normal 2" xfId="120"/>
    <cellStyle name="Normal 2 10" xfId="121"/>
    <cellStyle name="Normal 2 10 10" xfId="122"/>
    <cellStyle name="Normal 2 10 10 2" xfId="264"/>
    <cellStyle name="Normal 2 10 11" xfId="263"/>
    <cellStyle name="Normal 2 10 2" xfId="123"/>
    <cellStyle name="Normal 2 10 2 2" xfId="265"/>
    <cellStyle name="Normal 2 10 3" xfId="124"/>
    <cellStyle name="Normal 2 10 3 2" xfId="266"/>
    <cellStyle name="Normal 2 10 4" xfId="125"/>
    <cellStyle name="Normal 2 10 4 2" xfId="267"/>
    <cellStyle name="Normal 2 10 5" xfId="126"/>
    <cellStyle name="Normal 2 10 5 2" xfId="268"/>
    <cellStyle name="Normal 2 10 6" xfId="127"/>
    <cellStyle name="Normal 2 10 6 2" xfId="269"/>
    <cellStyle name="Normal 2 10 7" xfId="128"/>
    <cellStyle name="Normal 2 10 7 2" xfId="270"/>
    <cellStyle name="Normal 2 10 8" xfId="129"/>
    <cellStyle name="Normal 2 10 8 2" xfId="271"/>
    <cellStyle name="Normal 2 10 9" xfId="130"/>
    <cellStyle name="Normal 2 10 9 2" xfId="272"/>
    <cellStyle name="Normal 2 11" xfId="131"/>
    <cellStyle name="Normal 2 11 2" xfId="273"/>
    <cellStyle name="Normal 2 12" xfId="132"/>
    <cellStyle name="Normal 2 12 2" xfId="274"/>
    <cellStyle name="Normal 2 13" xfId="133"/>
    <cellStyle name="Normal 2 13 2" xfId="275"/>
    <cellStyle name="Normal 2 14" xfId="134"/>
    <cellStyle name="Normal 2 14 2" xfId="276"/>
    <cellStyle name="Normal 2 15" xfId="262"/>
    <cellStyle name="Normal 2 2" xfId="135"/>
    <cellStyle name="Normal 2 2 10" xfId="136"/>
    <cellStyle name="Normal 2 2 10 2" xfId="278"/>
    <cellStyle name="Normal 2 2 11" xfId="137"/>
    <cellStyle name="Normal 2 2 11 2" xfId="279"/>
    <cellStyle name="Normal 2 2 12" xfId="138"/>
    <cellStyle name="Normal 2 2 12 2" xfId="280"/>
    <cellStyle name="Normal 2 2 13" xfId="139"/>
    <cellStyle name="Normal 2 2 13 2" xfId="281"/>
    <cellStyle name="Normal 2 2 14" xfId="140"/>
    <cellStyle name="Normal 2 2 14 2" xfId="282"/>
    <cellStyle name="Normal 2 2 15" xfId="141"/>
    <cellStyle name="Normal 2 2 15 2" xfId="283"/>
    <cellStyle name="Normal 2 2 16" xfId="142"/>
    <cellStyle name="Normal 2 2 16 2" xfId="284"/>
    <cellStyle name="Normal 2 2 17" xfId="143"/>
    <cellStyle name="Normal 2 2 17 2" xfId="285"/>
    <cellStyle name="Normal 2 2 18" xfId="144"/>
    <cellStyle name="Normal 2 2 18 2" xfId="286"/>
    <cellStyle name="Normal 2 2 19" xfId="145"/>
    <cellStyle name="Normal 2 2 19 2" xfId="287"/>
    <cellStyle name="Normal 2 2 2" xfId="146"/>
    <cellStyle name="Normal 2 2 2 10" xfId="147"/>
    <cellStyle name="Normal 2 2 2 10 2" xfId="289"/>
    <cellStyle name="Normal 2 2 2 11" xfId="288"/>
    <cellStyle name="Normal 2 2 2 2" xfId="148"/>
    <cellStyle name="Normal 2 2 2 2 2" xfId="290"/>
    <cellStyle name="Normal 2 2 2 3" xfId="149"/>
    <cellStyle name="Normal 2 2 2 3 2" xfId="291"/>
    <cellStyle name="Normal 2 2 2 4" xfId="150"/>
    <cellStyle name="Normal 2 2 2 4 2" xfId="292"/>
    <cellStyle name="Normal 2 2 2 5" xfId="151"/>
    <cellStyle name="Normal 2 2 2 5 2" xfId="293"/>
    <cellStyle name="Normal 2 2 2 6" xfId="152"/>
    <cellStyle name="Normal 2 2 2 6 2" xfId="294"/>
    <cellStyle name="Normal 2 2 2 7" xfId="153"/>
    <cellStyle name="Normal 2 2 2 7 2" xfId="295"/>
    <cellStyle name="Normal 2 2 2 8" xfId="154"/>
    <cellStyle name="Normal 2 2 2 8 2" xfId="296"/>
    <cellStyle name="Normal 2 2 2 9" xfId="155"/>
    <cellStyle name="Normal 2 2 2 9 2" xfId="297"/>
    <cellStyle name="Normal 2 2 20" xfId="156"/>
    <cellStyle name="Normal 2 2 20 2" xfId="298"/>
    <cellStyle name="Normal 2 2 21" xfId="157"/>
    <cellStyle name="Normal 2 2 21 2" xfId="299"/>
    <cellStyle name="Normal 2 2 22" xfId="158"/>
    <cellStyle name="Normal 2 2 22 2" xfId="300"/>
    <cellStyle name="Normal 2 2 23" xfId="277"/>
    <cellStyle name="Normal 2 2 3" xfId="159"/>
    <cellStyle name="Normal 2 2 3 2" xfId="301"/>
    <cellStyle name="Normal 2 2 4" xfId="160"/>
    <cellStyle name="Normal 2 2 4 2" xfId="302"/>
    <cellStyle name="Normal 2 2 5" xfId="161"/>
    <cellStyle name="Normal 2 2 5 2" xfId="303"/>
    <cellStyle name="Normal 2 2 6" xfId="162"/>
    <cellStyle name="Normal 2 2 6 2" xfId="304"/>
    <cellStyle name="Normal 2 2 7" xfId="163"/>
    <cellStyle name="Normal 2 2 7 2" xfId="305"/>
    <cellStyle name="Normal 2 2 8" xfId="164"/>
    <cellStyle name="Normal 2 2 8 2" xfId="306"/>
    <cellStyle name="Normal 2 2 9" xfId="165"/>
    <cellStyle name="Normal 2 2 9 2" xfId="307"/>
    <cellStyle name="Normal 2 3" xfId="166"/>
    <cellStyle name="Normal 2 3 2" xfId="308"/>
    <cellStyle name="Normal 2 4" xfId="167"/>
    <cellStyle name="Normal 2 4 2" xfId="309"/>
    <cellStyle name="Normal 2 5" xfId="168"/>
    <cellStyle name="Normal 2 5 2" xfId="310"/>
    <cellStyle name="Normal 2 6" xfId="169"/>
    <cellStyle name="Normal 2 6 2" xfId="311"/>
    <cellStyle name="Normal 2 7" xfId="170"/>
    <cellStyle name="Normal 2 7 2" xfId="312"/>
    <cellStyle name="Normal 2 8" xfId="171"/>
    <cellStyle name="Normal 2 8 2" xfId="313"/>
    <cellStyle name="Normal 2 9" xfId="172"/>
    <cellStyle name="Normal 2 9 2" xfId="314"/>
    <cellStyle name="Normal 3" xfId="173"/>
    <cellStyle name="Normal 3 10" xfId="174"/>
    <cellStyle name="Normal 3 11" xfId="175"/>
    <cellStyle name="Normal 3 12" xfId="176"/>
    <cellStyle name="Normal 3 13" xfId="177"/>
    <cellStyle name="Normal 3 14" xfId="178"/>
    <cellStyle name="Normal 3 2" xfId="179"/>
    <cellStyle name="Normal 3 3" xfId="180"/>
    <cellStyle name="Normal 3 4" xfId="181"/>
    <cellStyle name="Normal 3 5" xfId="182"/>
    <cellStyle name="Normal 3 6" xfId="183"/>
    <cellStyle name="Normal 3 7" xfId="184"/>
    <cellStyle name="Normal 3 8" xfId="185"/>
    <cellStyle name="Normal 3 9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 8" xfId="194"/>
    <cellStyle name="Normal 5" xfId="195"/>
    <cellStyle name="Normal 5 2" xfId="196"/>
    <cellStyle name="Normal 5 3" xfId="197"/>
    <cellStyle name="Normal 5 4" xfId="198"/>
    <cellStyle name="Normal 5 5" xfId="199"/>
    <cellStyle name="Normal 5 6" xfId="200"/>
    <cellStyle name="Normal 5 7" xfId="201"/>
    <cellStyle name="Normal 5 8" xfId="202"/>
    <cellStyle name="Normal 6" xfId="203"/>
    <cellStyle name="Normal 6 2" xfId="204"/>
    <cellStyle name="Normal 6 3" xfId="205"/>
    <cellStyle name="Normal 6 4" xfId="206"/>
    <cellStyle name="Normal 6 5" xfId="207"/>
    <cellStyle name="Normal 6 6" xfId="208"/>
    <cellStyle name="Normal 6 7" xfId="209"/>
    <cellStyle name="Normal 6 8" xfId="210"/>
    <cellStyle name="Normal 7" xfId="211"/>
    <cellStyle name="Normal 7 2" xfId="212"/>
    <cellStyle name="Normal 7 3" xfId="213"/>
    <cellStyle name="Normal 7 4" xfId="214"/>
    <cellStyle name="Normal 7 5" xfId="215"/>
    <cellStyle name="Normal 7 6" xfId="216"/>
    <cellStyle name="Normal 7 7" xfId="217"/>
    <cellStyle name="Normal 7 8" xfId="218"/>
    <cellStyle name="Normal 8" xfId="219"/>
    <cellStyle name="Normal 8 2" xfId="220"/>
    <cellStyle name="Normal 8 3" xfId="221"/>
    <cellStyle name="Normal 8 4" xfId="222"/>
    <cellStyle name="Normal 8 5" xfId="223"/>
    <cellStyle name="Normal 8 6" xfId="224"/>
    <cellStyle name="Normal 8 7" xfId="225"/>
    <cellStyle name="Normal 8 8" xfId="226"/>
    <cellStyle name="Normal 9" xfId="227"/>
    <cellStyle name="Normal_Capital &amp; RWA N" xfId="249"/>
    <cellStyle name="Normal_Capitalchg" xfId="250"/>
    <cellStyle name="Normal_Casestdy draft" xfId="228"/>
    <cellStyle name="Normal_RC VALUTEBIS WRILSI " xfId="229"/>
    <cellStyle name="Normal_RC VALUTEBIS WRILSI  2" xfId="315"/>
    <cellStyle name="Normal_SXXXMM2002" xfId="251"/>
    <cellStyle name="Note 2" xfId="230"/>
    <cellStyle name="Note 2 2" xfId="316"/>
    <cellStyle name="Note 3" xfId="231"/>
    <cellStyle name="Note 3 2" xfId="317"/>
    <cellStyle name="Note 4" xfId="232"/>
    <cellStyle name="Note 4 2" xfId="318"/>
    <cellStyle name="Output 2" xfId="233"/>
    <cellStyle name="Output 3" xfId="234"/>
    <cellStyle name="Output 4" xfId="235"/>
    <cellStyle name="Percent" xfId="236" builtinId="5"/>
    <cellStyle name="Percent 2" xfId="237"/>
    <cellStyle name="Percent 2 2" xfId="319"/>
    <cellStyle name="Style 1" xfId="238"/>
    <cellStyle name="Title 2" xfId="239"/>
    <cellStyle name="Title 3" xfId="240"/>
    <cellStyle name="Title 4" xfId="241"/>
    <cellStyle name="Total 2" xfId="242"/>
    <cellStyle name="Total 3" xfId="243"/>
    <cellStyle name="Total 4" xfId="244"/>
    <cellStyle name="Warning Text 2" xfId="245"/>
    <cellStyle name="Warning Text 3" xfId="246"/>
    <cellStyle name="Warning Text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5" name="Rectangle 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6" name="Rectangle 2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7" name="AutoShape 3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28" name="Rectangle 4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29" name="Rectangle 5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30" name="AutoShape 6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1" name="Rectangle 7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2" name="Rectangle 8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3" name="AutoShape 9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034" name="Rectangle 10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609600</xdr:colOff>
      <xdr:row>57</xdr:row>
      <xdr:rowOff>123825</xdr:rowOff>
    </xdr:from>
    <xdr:to>
      <xdr:col>3</xdr:col>
      <xdr:colOff>609600</xdr:colOff>
      <xdr:row>57</xdr:row>
      <xdr:rowOff>123825</xdr:rowOff>
    </xdr:to>
    <xdr:sp macro="" textlink="">
      <xdr:nvSpPr>
        <xdr:cNvPr id="1035" name="Rectangle 1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036" name="AutoShape 12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49" name="Rectangle 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50" name="Rectangle 2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51" name="AutoShape 3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2" name="Rectangle 4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3" name="Rectangle 5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4" name="AutoShape 6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5" name="Rectangle 7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6" name="Rectangle 8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7" name="AutoShape 9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058" name="Rectangle 10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609600</xdr:colOff>
      <xdr:row>57</xdr:row>
      <xdr:rowOff>123825</xdr:rowOff>
    </xdr:from>
    <xdr:to>
      <xdr:col>3</xdr:col>
      <xdr:colOff>609600</xdr:colOff>
      <xdr:row>57</xdr:row>
      <xdr:rowOff>123825</xdr:rowOff>
    </xdr:to>
    <xdr:sp macro="" textlink="">
      <xdr:nvSpPr>
        <xdr:cNvPr id="2059" name="Rectangle 1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060" name="AutoShape 12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G-BPB-QQ-2016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M-BPB-MM-%7bYYYYMMDD%7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"/>
      <sheetName val="RI"/>
      <sheetName val="RC-O"/>
      <sheetName val="ratio"/>
      <sheetName val="info"/>
      <sheetName val="A-CAn"/>
      <sheetName val="RI-C"/>
      <sheetName val="RC-I"/>
      <sheetName val="A-CAn-Old"/>
      <sheetName val="RI-C-Old"/>
    </sheetNames>
    <sheetDataSet>
      <sheetData sheetId="0">
        <row r="2">
          <cell r="B2" t="str">
            <v>სს " პაშა ბანკი საქართველო"</v>
          </cell>
        </row>
        <row r="3">
          <cell r="B3" t="str">
            <v>30.09.2016</v>
          </cell>
        </row>
        <row r="43">
          <cell r="A43"/>
          <cell r="B43" t="str">
            <v xml:space="preserve"> informacia araaudirebulia, warmodgenilia saqarTvelos erovnuli bankis saangariSgebo moTxovnebis mixedviT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 (2)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A-L"/>
      <sheetName val="A-G"/>
      <sheetName val="A-CP"/>
      <sheetName val="A-D"/>
      <sheetName val="A-CAn"/>
      <sheetName val="A_CI"/>
      <sheetName val="A-CI (OLD)"/>
      <sheetName val="FXD"/>
      <sheetName val="FX"/>
      <sheetName val="A-LD"/>
      <sheetName val="A-LS"/>
      <sheetName val="A"/>
      <sheetName val="Capital"/>
      <sheetName val="Risk Weighted Risk Exposures"/>
      <sheetName val="C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44"/>
  <sheetViews>
    <sheetView view="pageBreakPreview" zoomScale="160" zoomScaleNormal="100" zoomScaleSheetLayoutView="160" workbookViewId="0">
      <selection activeCell="C51" sqref="C51"/>
    </sheetView>
  </sheetViews>
  <sheetFormatPr defaultRowHeight="15"/>
  <cols>
    <col min="1" max="1" width="5.7109375" style="1" customWidth="1"/>
    <col min="2" max="2" width="52.28515625" style="1" customWidth="1"/>
    <col min="3" max="3" width="17.28515625" style="1" customWidth="1"/>
    <col min="4" max="4" width="15.5703125" style="1" customWidth="1"/>
    <col min="5" max="5" width="16.7109375" style="1" bestFit="1" customWidth="1"/>
    <col min="6" max="6" width="14.85546875" style="1" bestFit="1" customWidth="1"/>
    <col min="7" max="7" width="14.42578125" style="1" bestFit="1" customWidth="1"/>
    <col min="8" max="8" width="17.28515625" style="1" bestFit="1" customWidth="1"/>
    <col min="9" max="9" width="9.140625" style="1" customWidth="1"/>
    <col min="10" max="16384" width="9.140625" style="1"/>
  </cols>
  <sheetData>
    <row r="1" spans="1:9" ht="19.5">
      <c r="B1" s="352"/>
      <c r="C1" s="352"/>
      <c r="D1" s="352"/>
      <c r="E1" s="352"/>
      <c r="F1" s="352"/>
      <c r="G1" s="352"/>
      <c r="H1" s="352"/>
    </row>
    <row r="2" spans="1:9">
      <c r="A2" s="2" t="s">
        <v>0</v>
      </c>
      <c r="B2" s="3" t="s">
        <v>1</v>
      </c>
      <c r="C2" s="3"/>
      <c r="D2" s="3"/>
      <c r="E2" s="3"/>
      <c r="I2" s="3"/>
    </row>
    <row r="3" spans="1:9">
      <c r="A3" s="2" t="s">
        <v>2</v>
      </c>
      <c r="B3" s="4" t="s">
        <v>313</v>
      </c>
      <c r="C3" s="3"/>
      <c r="D3" s="5"/>
      <c r="E3" s="5"/>
      <c r="F3" s="6"/>
      <c r="G3" s="3"/>
      <c r="I3" s="3"/>
    </row>
    <row r="4" spans="1:9" ht="15.75" thickBot="1">
      <c r="A4" s="7"/>
      <c r="B4" s="8" t="s">
        <v>3</v>
      </c>
      <c r="D4" s="6"/>
      <c r="E4" s="6"/>
      <c r="F4" s="3"/>
      <c r="G4" s="3"/>
      <c r="H4" s="9" t="s">
        <v>4</v>
      </c>
      <c r="I4" s="3"/>
    </row>
    <row r="5" spans="1:9" ht="18">
      <c r="A5" s="10"/>
      <c r="B5" s="436"/>
      <c r="C5" s="438" t="s">
        <v>5</v>
      </c>
      <c r="D5" s="349"/>
      <c r="E5" s="349"/>
      <c r="F5" s="350" t="s">
        <v>6</v>
      </c>
      <c r="G5" s="350"/>
      <c r="H5" s="351"/>
      <c r="I5" s="3"/>
    </row>
    <row r="6" spans="1:9" ht="15.75">
      <c r="A6" s="11" t="s">
        <v>7</v>
      </c>
      <c r="B6" s="12" t="s">
        <v>8</v>
      </c>
      <c r="C6" s="439" t="s">
        <v>9</v>
      </c>
      <c r="D6" s="440" t="s">
        <v>10</v>
      </c>
      <c r="E6" s="440" t="s">
        <v>11</v>
      </c>
      <c r="F6" s="440" t="s">
        <v>9</v>
      </c>
      <c r="G6" s="440" t="s">
        <v>10</v>
      </c>
      <c r="H6" s="441" t="s">
        <v>11</v>
      </c>
      <c r="I6" s="3"/>
    </row>
    <row r="7" spans="1:9">
      <c r="A7" s="11">
        <v>1</v>
      </c>
      <c r="B7" s="36" t="s">
        <v>12</v>
      </c>
      <c r="C7" s="442">
        <v>171207.4</v>
      </c>
      <c r="D7" s="443">
        <v>411213.68640000001</v>
      </c>
      <c r="E7" s="444">
        <f t="shared" ref="E7:E19" si="0">C7+D7</f>
        <v>582421.08640000003</v>
      </c>
      <c r="F7" s="14">
        <v>332439.21999999997</v>
      </c>
      <c r="G7" s="443">
        <v>299991.27840000001</v>
      </c>
      <c r="H7" s="445">
        <f t="shared" ref="H7:H20" si="1">F7+G7</f>
        <v>632430.49839999992</v>
      </c>
      <c r="I7" s="3"/>
    </row>
    <row r="8" spans="1:9">
      <c r="A8" s="11">
        <v>2</v>
      </c>
      <c r="B8" s="36" t="s">
        <v>13</v>
      </c>
      <c r="C8" s="442">
        <v>88521.9</v>
      </c>
      <c r="D8" s="443">
        <v>31094595.225099999</v>
      </c>
      <c r="E8" s="444">
        <f t="shared" si="0"/>
        <v>31183117.125099998</v>
      </c>
      <c r="F8" s="14">
        <v>57556.74</v>
      </c>
      <c r="G8" s="443">
        <v>18446858</v>
      </c>
      <c r="H8" s="445">
        <f t="shared" si="1"/>
        <v>18504414.739999998</v>
      </c>
      <c r="I8" s="3"/>
    </row>
    <row r="9" spans="1:9">
      <c r="A9" s="11">
        <v>3</v>
      </c>
      <c r="B9" s="36" t="s">
        <v>14</v>
      </c>
      <c r="C9" s="442">
        <v>61185.01</v>
      </c>
      <c r="D9" s="443">
        <v>63476126.6219</v>
      </c>
      <c r="E9" s="444">
        <f t="shared" si="0"/>
        <v>63537311.631899998</v>
      </c>
      <c r="F9" s="14">
        <v>2331173.4700000002</v>
      </c>
      <c r="G9" s="443">
        <v>27376505.136599999</v>
      </c>
      <c r="H9" s="445">
        <f t="shared" si="1"/>
        <v>29707678.606599998</v>
      </c>
      <c r="I9" s="3"/>
    </row>
    <row r="10" spans="1:9">
      <c r="A10" s="11">
        <v>4</v>
      </c>
      <c r="B10" s="36" t="s">
        <v>15</v>
      </c>
      <c r="C10" s="442">
        <v>0</v>
      </c>
      <c r="D10" s="443">
        <v>0</v>
      </c>
      <c r="E10" s="444">
        <f t="shared" si="0"/>
        <v>0</v>
      </c>
      <c r="F10" s="14">
        <v>0</v>
      </c>
      <c r="G10" s="443">
        <v>0</v>
      </c>
      <c r="H10" s="445">
        <f t="shared" si="1"/>
        <v>0</v>
      </c>
      <c r="I10" s="3"/>
    </row>
    <row r="11" spans="1:9">
      <c r="A11" s="11">
        <v>5</v>
      </c>
      <c r="B11" s="36" t="s">
        <v>16</v>
      </c>
      <c r="C11" s="442">
        <v>55204696.780000001</v>
      </c>
      <c r="D11" s="443">
        <v>31381460.7502</v>
      </c>
      <c r="E11" s="444">
        <f t="shared" si="0"/>
        <v>86586157.530200005</v>
      </c>
      <c r="F11" s="14">
        <v>106221470.48999999</v>
      </c>
      <c r="G11" s="443">
        <v>25704460.360100001</v>
      </c>
      <c r="H11" s="445">
        <f t="shared" si="1"/>
        <v>131925930.8501</v>
      </c>
      <c r="I11" s="3"/>
    </row>
    <row r="12" spans="1:9">
      <c r="A12" s="11">
        <v>6.1</v>
      </c>
      <c r="B12" s="15" t="s">
        <v>17</v>
      </c>
      <c r="C12" s="446">
        <v>69026285.969999999</v>
      </c>
      <c r="D12" s="443">
        <v>22156416.248300001</v>
      </c>
      <c r="E12" s="444">
        <f t="shared" si="0"/>
        <v>91182702.2183</v>
      </c>
      <c r="F12" s="14">
        <v>67627871.129999995</v>
      </c>
      <c r="G12" s="443">
        <v>31335354.827399999</v>
      </c>
      <c r="H12" s="445">
        <f t="shared" si="1"/>
        <v>98963225.957399994</v>
      </c>
      <c r="I12" s="3"/>
    </row>
    <row r="13" spans="1:9">
      <c r="A13" s="11">
        <v>6.2</v>
      </c>
      <c r="B13" s="15" t="s">
        <v>18</v>
      </c>
      <c r="C13" s="442">
        <v>-1440525.7194000001</v>
      </c>
      <c r="D13" s="443">
        <v>-933519.17689999996</v>
      </c>
      <c r="E13" s="444">
        <f t="shared" si="0"/>
        <v>-2374044.8963000001</v>
      </c>
      <c r="F13" s="447">
        <v>-1352557.4225999999</v>
      </c>
      <c r="G13" s="447">
        <v>-2469141.0318</v>
      </c>
      <c r="H13" s="445">
        <f t="shared" si="1"/>
        <v>-3821698.4544000002</v>
      </c>
      <c r="I13" s="3"/>
    </row>
    <row r="14" spans="1:9">
      <c r="A14" s="11">
        <v>6</v>
      </c>
      <c r="B14" s="36" t="s">
        <v>19</v>
      </c>
      <c r="C14" s="446">
        <f>C12+C13</f>
        <v>67585760.250599995</v>
      </c>
      <c r="D14" s="448">
        <f>D12+D13</f>
        <v>21222897.071400002</v>
      </c>
      <c r="E14" s="444">
        <f t="shared" si="0"/>
        <v>88808657.321999997</v>
      </c>
      <c r="F14" s="448">
        <f>F12+F13</f>
        <v>66275313.707399994</v>
      </c>
      <c r="G14" s="448">
        <f>G12+G13</f>
        <v>28866213.795599997</v>
      </c>
      <c r="H14" s="445">
        <f t="shared" si="1"/>
        <v>95141527.502999991</v>
      </c>
      <c r="I14" s="3"/>
    </row>
    <row r="15" spans="1:9">
      <c r="A15" s="11">
        <v>7</v>
      </c>
      <c r="B15" s="36" t="s">
        <v>20</v>
      </c>
      <c r="C15" s="442">
        <v>1850448.73</v>
      </c>
      <c r="D15" s="443">
        <v>795525.91639999999</v>
      </c>
      <c r="E15" s="444">
        <f t="shared" si="0"/>
        <v>2645974.6464</v>
      </c>
      <c r="F15" s="14">
        <v>1883147.88</v>
      </c>
      <c r="G15" s="443">
        <v>444287.41029999999</v>
      </c>
      <c r="H15" s="445">
        <f t="shared" si="1"/>
        <v>2327435.2903</v>
      </c>
      <c r="I15" s="3"/>
    </row>
    <row r="16" spans="1:9">
      <c r="A16" s="11">
        <v>8</v>
      </c>
      <c r="B16" s="36" t="s">
        <v>21</v>
      </c>
      <c r="C16" s="442">
        <v>0</v>
      </c>
      <c r="D16" s="443">
        <v>0</v>
      </c>
      <c r="E16" s="444">
        <f t="shared" si="0"/>
        <v>0</v>
      </c>
      <c r="F16" s="14">
        <v>0</v>
      </c>
      <c r="G16" s="443">
        <v>0</v>
      </c>
      <c r="H16" s="445">
        <f t="shared" si="1"/>
        <v>0</v>
      </c>
      <c r="I16" s="3"/>
    </row>
    <row r="17" spans="1:9">
      <c r="A17" s="11">
        <v>9</v>
      </c>
      <c r="B17" s="36" t="s">
        <v>22</v>
      </c>
      <c r="C17" s="442">
        <v>0</v>
      </c>
      <c r="D17" s="443">
        <v>0</v>
      </c>
      <c r="E17" s="444">
        <f t="shared" si="0"/>
        <v>0</v>
      </c>
      <c r="F17" s="14">
        <v>0</v>
      </c>
      <c r="G17" s="443">
        <v>0</v>
      </c>
      <c r="H17" s="445">
        <f t="shared" si="1"/>
        <v>0</v>
      </c>
      <c r="I17" s="3"/>
    </row>
    <row r="18" spans="1:9">
      <c r="A18" s="11">
        <v>10</v>
      </c>
      <c r="B18" s="36" t="s">
        <v>23</v>
      </c>
      <c r="C18" s="442">
        <v>3428079.75</v>
      </c>
      <c r="D18" s="443">
        <v>0</v>
      </c>
      <c r="E18" s="444">
        <f t="shared" si="0"/>
        <v>3428079.75</v>
      </c>
      <c r="F18" s="14">
        <v>5001169.9800000004</v>
      </c>
      <c r="G18" s="443">
        <v>0</v>
      </c>
      <c r="H18" s="445">
        <f t="shared" si="1"/>
        <v>5001169.9800000004</v>
      </c>
      <c r="I18" s="3"/>
    </row>
    <row r="19" spans="1:9">
      <c r="A19" s="11">
        <v>11</v>
      </c>
      <c r="B19" s="36" t="s">
        <v>24</v>
      </c>
      <c r="C19" s="442">
        <v>884312.42</v>
      </c>
      <c r="D19" s="443">
        <v>8136.2983000000004</v>
      </c>
      <c r="E19" s="444">
        <f t="shared" si="0"/>
        <v>892448.71830000007</v>
      </c>
      <c r="F19" s="14">
        <v>482895.03</v>
      </c>
      <c r="G19" s="443">
        <v>9757.3835999999992</v>
      </c>
      <c r="H19" s="445">
        <f t="shared" si="1"/>
        <v>492652.41360000003</v>
      </c>
      <c r="I19" s="3"/>
    </row>
    <row r="20" spans="1:9">
      <c r="A20" s="11">
        <v>12</v>
      </c>
      <c r="B20" s="33" t="s">
        <v>25</v>
      </c>
      <c r="C20" s="449">
        <f>SUM(C7+C8+C9+C10+C11+C14+C15+C16+C17+C18+C19)</f>
        <v>129274212.2406</v>
      </c>
      <c r="D20" s="66">
        <f>SUM(D7+D8+D9+D10+D11+D14+D15+D16+D17+D18+D19)</f>
        <v>148389955.5697</v>
      </c>
      <c r="E20" s="68">
        <f>SUM(E7+E8+E9+E10+E11+E14+E15+E16+E17+E18+E19)</f>
        <v>277664167.81029999</v>
      </c>
      <c r="F20" s="66">
        <f>SUM(F7+F8+F9+F10+F11+F14+F15+F16+F17+F18+F19)</f>
        <v>182585166.51739997</v>
      </c>
      <c r="G20" s="66">
        <f>SUM(G7+G8+G9+G10+G11+G14+G15+G16+G17+G18+G19)</f>
        <v>101148073.36459999</v>
      </c>
      <c r="H20" s="445">
        <f t="shared" si="1"/>
        <v>283733239.88199997</v>
      </c>
      <c r="I20" s="3"/>
    </row>
    <row r="21" spans="1:9" ht="15.75">
      <c r="A21" s="11"/>
      <c r="B21" s="12" t="s">
        <v>26</v>
      </c>
      <c r="C21" s="450"/>
      <c r="D21" s="451"/>
      <c r="E21" s="452"/>
      <c r="F21" s="17"/>
      <c r="G21" s="451"/>
      <c r="H21" s="453"/>
      <c r="I21" s="3"/>
    </row>
    <row r="22" spans="1:9">
      <c r="A22" s="11">
        <v>13</v>
      </c>
      <c r="B22" s="13" t="s">
        <v>27</v>
      </c>
      <c r="C22" s="442">
        <v>17206331.289999999</v>
      </c>
      <c r="D22" s="443">
        <v>106761179.5404</v>
      </c>
      <c r="E22" s="444">
        <f t="shared" ref="E22:E30" si="2">C22+D22</f>
        <v>123967510.83039999</v>
      </c>
      <c r="F22" s="14">
        <v>12500547.369999999</v>
      </c>
      <c r="G22" s="443">
        <v>92437624.310200006</v>
      </c>
      <c r="H22" s="445">
        <f t="shared" ref="H22:H30" si="3">F22+G22</f>
        <v>104938171.68020001</v>
      </c>
      <c r="I22" s="3"/>
    </row>
    <row r="23" spans="1:9">
      <c r="A23" s="11">
        <v>14</v>
      </c>
      <c r="B23" s="13" t="s">
        <v>28</v>
      </c>
      <c r="C23" s="446">
        <v>4033100.33</v>
      </c>
      <c r="D23" s="443">
        <v>8574552.1052999999</v>
      </c>
      <c r="E23" s="444">
        <f t="shared" si="2"/>
        <v>12607652.4353</v>
      </c>
      <c r="F23" s="454">
        <v>1536501.66</v>
      </c>
      <c r="G23" s="443">
        <v>3390674.1863000002</v>
      </c>
      <c r="H23" s="445">
        <f t="shared" si="3"/>
        <v>4927175.8463000003</v>
      </c>
      <c r="I23" s="3"/>
    </row>
    <row r="24" spans="1:9">
      <c r="A24" s="11">
        <v>15</v>
      </c>
      <c r="B24" s="13" t="s">
        <v>29</v>
      </c>
      <c r="C24" s="442">
        <v>0</v>
      </c>
      <c r="D24" s="443">
        <v>0</v>
      </c>
      <c r="E24" s="444">
        <f t="shared" si="2"/>
        <v>0</v>
      </c>
      <c r="F24" s="14">
        <v>0</v>
      </c>
      <c r="G24" s="443">
        <v>0</v>
      </c>
      <c r="H24" s="445">
        <f t="shared" si="3"/>
        <v>0</v>
      </c>
      <c r="I24" s="3"/>
    </row>
    <row r="25" spans="1:9">
      <c r="A25" s="11">
        <v>16</v>
      </c>
      <c r="B25" s="13" t="s">
        <v>30</v>
      </c>
      <c r="C25" s="446">
        <v>846927.28</v>
      </c>
      <c r="D25" s="443">
        <v>27548702.5</v>
      </c>
      <c r="E25" s="444">
        <f t="shared" si="2"/>
        <v>28395629.780000001</v>
      </c>
      <c r="F25" s="454">
        <v>415000</v>
      </c>
      <c r="G25" s="443">
        <v>214344</v>
      </c>
      <c r="H25" s="445">
        <f t="shared" si="3"/>
        <v>629344</v>
      </c>
      <c r="I25" s="3"/>
    </row>
    <row r="26" spans="1:9">
      <c r="A26" s="11">
        <v>17</v>
      </c>
      <c r="B26" s="13" t="s">
        <v>31</v>
      </c>
      <c r="C26" s="442">
        <v>0</v>
      </c>
      <c r="D26" s="451">
        <v>0</v>
      </c>
      <c r="E26" s="444">
        <f t="shared" si="2"/>
        <v>0</v>
      </c>
      <c r="F26" s="17">
        <v>0</v>
      </c>
      <c r="G26" s="451">
        <v>0</v>
      </c>
      <c r="H26" s="445">
        <f t="shared" si="3"/>
        <v>0</v>
      </c>
      <c r="I26" s="3"/>
    </row>
    <row r="27" spans="1:9">
      <c r="A27" s="11">
        <v>18</v>
      </c>
      <c r="B27" s="13" t="s">
        <v>32</v>
      </c>
      <c r="C27" s="442">
        <v>4000000</v>
      </c>
      <c r="D27" s="443">
        <v>6713570.4250999996</v>
      </c>
      <c r="E27" s="444">
        <f t="shared" si="2"/>
        <v>10713570.425099999</v>
      </c>
      <c r="F27" s="14">
        <v>72000000</v>
      </c>
      <c r="G27" s="443">
        <v>5820856.9685000004</v>
      </c>
      <c r="H27" s="445">
        <f t="shared" si="3"/>
        <v>77820856.968500003</v>
      </c>
      <c r="I27" s="3"/>
    </row>
    <row r="28" spans="1:9">
      <c r="A28" s="11">
        <v>19</v>
      </c>
      <c r="B28" s="13" t="s">
        <v>33</v>
      </c>
      <c r="C28" s="442">
        <v>19875.669999999998</v>
      </c>
      <c r="D28" s="443">
        <v>542223.97660000005</v>
      </c>
      <c r="E28" s="444">
        <f t="shared" si="2"/>
        <v>562099.64660000009</v>
      </c>
      <c r="F28" s="14">
        <v>113776.99</v>
      </c>
      <c r="G28" s="443">
        <v>599812.54790000001</v>
      </c>
      <c r="H28" s="445">
        <f t="shared" si="3"/>
        <v>713589.5379</v>
      </c>
      <c r="I28" s="3"/>
    </row>
    <row r="29" spans="1:9">
      <c r="A29" s="11">
        <v>20</v>
      </c>
      <c r="B29" s="13" t="s">
        <v>34</v>
      </c>
      <c r="C29" s="442">
        <v>786753.11</v>
      </c>
      <c r="D29" s="443">
        <v>230835.34529999999</v>
      </c>
      <c r="E29" s="444">
        <f t="shared" si="2"/>
        <v>1017588.4553</v>
      </c>
      <c r="F29" s="14">
        <v>243673.85</v>
      </c>
      <c r="G29" s="443">
        <v>394381.07789999997</v>
      </c>
      <c r="H29" s="445">
        <f t="shared" si="3"/>
        <v>638054.92790000001</v>
      </c>
      <c r="I29" s="3"/>
    </row>
    <row r="30" spans="1:9">
      <c r="A30" s="11">
        <v>21</v>
      </c>
      <c r="B30" s="13" t="s">
        <v>35</v>
      </c>
      <c r="C30" s="442">
        <v>0</v>
      </c>
      <c r="D30" s="443">
        <v>0</v>
      </c>
      <c r="E30" s="444">
        <f t="shared" si="2"/>
        <v>0</v>
      </c>
      <c r="F30" s="14">
        <v>0</v>
      </c>
      <c r="G30" s="443">
        <v>0</v>
      </c>
      <c r="H30" s="445">
        <f t="shared" si="3"/>
        <v>0</v>
      </c>
      <c r="I30" s="3"/>
    </row>
    <row r="31" spans="1:9">
      <c r="A31" s="11">
        <v>22</v>
      </c>
      <c r="B31" s="16" t="s">
        <v>36</v>
      </c>
      <c r="C31" s="442">
        <f t="shared" ref="C31:H31" si="4">SUM(C22:C30)</f>
        <v>26892987.68</v>
      </c>
      <c r="D31" s="443">
        <f t="shared" si="4"/>
        <v>150371063.89269996</v>
      </c>
      <c r="E31" s="444">
        <f t="shared" si="4"/>
        <v>177264051.57269999</v>
      </c>
      <c r="F31" s="443">
        <f t="shared" si="4"/>
        <v>86809499.86999999</v>
      </c>
      <c r="G31" s="443">
        <f t="shared" si="4"/>
        <v>102857693.09080002</v>
      </c>
      <c r="H31" s="455">
        <f t="shared" si="4"/>
        <v>189667192.96079999</v>
      </c>
      <c r="I31" s="3"/>
    </row>
    <row r="32" spans="1:9" ht="15.75">
      <c r="A32" s="11"/>
      <c r="B32" s="12" t="s">
        <v>37</v>
      </c>
      <c r="C32" s="450"/>
      <c r="D32" s="451"/>
      <c r="E32" s="452"/>
      <c r="F32" s="17"/>
      <c r="G32" s="451"/>
      <c r="H32" s="453"/>
      <c r="I32" s="3"/>
    </row>
    <row r="33" spans="1:41">
      <c r="A33" s="11">
        <v>23</v>
      </c>
      <c r="B33" s="13" t="s">
        <v>38</v>
      </c>
      <c r="C33" s="442">
        <v>103000000</v>
      </c>
      <c r="D33" s="456">
        <v>0</v>
      </c>
      <c r="E33" s="457">
        <f t="shared" ref="E33:E39" si="5">C33+D33</f>
        <v>103000000</v>
      </c>
      <c r="F33" s="14">
        <v>103000000</v>
      </c>
      <c r="G33" s="456">
        <v>0</v>
      </c>
      <c r="H33" s="445">
        <f t="shared" ref="H33:H39" si="6">F33+G33</f>
        <v>103000000</v>
      </c>
      <c r="I33" s="3"/>
    </row>
    <row r="34" spans="1:41">
      <c r="A34" s="11">
        <v>24</v>
      </c>
      <c r="B34" s="13" t="s">
        <v>39</v>
      </c>
      <c r="C34" s="442">
        <v>0</v>
      </c>
      <c r="D34" s="456">
        <v>0</v>
      </c>
      <c r="E34" s="457">
        <f t="shared" si="5"/>
        <v>0</v>
      </c>
      <c r="F34" s="14">
        <v>0</v>
      </c>
      <c r="G34" s="456">
        <v>0</v>
      </c>
      <c r="H34" s="445">
        <f t="shared" si="6"/>
        <v>0</v>
      </c>
      <c r="I34" s="3"/>
    </row>
    <row r="35" spans="1:41">
      <c r="A35" s="11">
        <v>25</v>
      </c>
      <c r="B35" s="15" t="s">
        <v>40</v>
      </c>
      <c r="C35" s="442">
        <v>0</v>
      </c>
      <c r="D35" s="456">
        <v>0</v>
      </c>
      <c r="E35" s="457">
        <f t="shared" si="5"/>
        <v>0</v>
      </c>
      <c r="F35" s="14">
        <v>0</v>
      </c>
      <c r="G35" s="456">
        <v>0</v>
      </c>
      <c r="H35" s="445">
        <f t="shared" si="6"/>
        <v>0</v>
      </c>
      <c r="I35" s="3"/>
    </row>
    <row r="36" spans="1:41">
      <c r="A36" s="11">
        <v>26</v>
      </c>
      <c r="B36" s="13" t="s">
        <v>41</v>
      </c>
      <c r="C36" s="442">
        <v>0</v>
      </c>
      <c r="D36" s="456">
        <v>0</v>
      </c>
      <c r="E36" s="457">
        <f t="shared" si="5"/>
        <v>0</v>
      </c>
      <c r="F36" s="14">
        <v>0</v>
      </c>
      <c r="G36" s="456">
        <v>0</v>
      </c>
      <c r="H36" s="445">
        <f t="shared" si="6"/>
        <v>0</v>
      </c>
      <c r="I36" s="3"/>
    </row>
    <row r="37" spans="1:41">
      <c r="A37" s="11">
        <v>27</v>
      </c>
      <c r="B37" s="13" t="s">
        <v>42</v>
      </c>
      <c r="C37" s="442">
        <v>0</v>
      </c>
      <c r="D37" s="456">
        <v>0</v>
      </c>
      <c r="E37" s="457">
        <f t="shared" si="5"/>
        <v>0</v>
      </c>
      <c r="F37" s="14">
        <v>0</v>
      </c>
      <c r="G37" s="456">
        <v>0</v>
      </c>
      <c r="H37" s="445">
        <f t="shared" si="6"/>
        <v>0</v>
      </c>
      <c r="I37" s="3"/>
    </row>
    <row r="38" spans="1:41">
      <c r="A38" s="11">
        <v>28</v>
      </c>
      <c r="B38" s="13" t="s">
        <v>43</v>
      </c>
      <c r="C38" s="442">
        <v>-2599883.75</v>
      </c>
      <c r="D38" s="456">
        <v>0</v>
      </c>
      <c r="E38" s="457">
        <f t="shared" si="5"/>
        <v>-2599883.75</v>
      </c>
      <c r="F38" s="14">
        <v>-8933953.0399999991</v>
      </c>
      <c r="G38" s="456">
        <v>0</v>
      </c>
      <c r="H38" s="445">
        <f t="shared" si="6"/>
        <v>-8933953.0399999991</v>
      </c>
      <c r="I38" s="3"/>
    </row>
    <row r="39" spans="1:41">
      <c r="A39" s="11">
        <v>29</v>
      </c>
      <c r="B39" s="13" t="s">
        <v>44</v>
      </c>
      <c r="C39" s="442">
        <v>0</v>
      </c>
      <c r="D39" s="456">
        <v>0</v>
      </c>
      <c r="E39" s="457">
        <f t="shared" si="5"/>
        <v>0</v>
      </c>
      <c r="F39" s="14">
        <v>0</v>
      </c>
      <c r="G39" s="456">
        <v>0</v>
      </c>
      <c r="H39" s="445">
        <f t="shared" si="6"/>
        <v>0</v>
      </c>
      <c r="I39" s="3"/>
    </row>
    <row r="40" spans="1:41">
      <c r="A40" s="11">
        <v>30</v>
      </c>
      <c r="B40" s="16" t="s">
        <v>45</v>
      </c>
      <c r="C40" s="442">
        <f t="shared" ref="C40:H40" si="7">C33+C34+C35+C36+C37+C38+C39</f>
        <v>100400116.25</v>
      </c>
      <c r="D40" s="443">
        <f t="shared" si="7"/>
        <v>0</v>
      </c>
      <c r="E40" s="443">
        <f t="shared" si="7"/>
        <v>100400116.25</v>
      </c>
      <c r="F40" s="443">
        <f t="shared" si="7"/>
        <v>94066046.960000008</v>
      </c>
      <c r="G40" s="443">
        <f t="shared" si="7"/>
        <v>0</v>
      </c>
      <c r="H40" s="455">
        <f t="shared" si="7"/>
        <v>94066046.960000008</v>
      </c>
    </row>
    <row r="41" spans="1:41" ht="15.75" thickBot="1">
      <c r="A41" s="18">
        <v>31</v>
      </c>
      <c r="B41" s="437" t="s">
        <v>46</v>
      </c>
      <c r="C41" s="458">
        <f t="shared" ref="C41:H41" si="8">C31+C40</f>
        <v>127293103.93000001</v>
      </c>
      <c r="D41" s="459">
        <f t="shared" si="8"/>
        <v>150371063.89269996</v>
      </c>
      <c r="E41" s="459">
        <f t="shared" si="8"/>
        <v>277664167.82270002</v>
      </c>
      <c r="F41" s="459">
        <f t="shared" si="8"/>
        <v>180875546.82999998</v>
      </c>
      <c r="G41" s="459">
        <f t="shared" si="8"/>
        <v>102857693.09080002</v>
      </c>
      <c r="H41" s="460">
        <f t="shared" si="8"/>
        <v>283733239.92079997</v>
      </c>
    </row>
    <row r="42" spans="1:41">
      <c r="A42" s="19"/>
      <c r="B42" s="3"/>
      <c r="C42" s="3"/>
      <c r="D42" s="20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>
      <c r="A43" s="19"/>
      <c r="B43" s="21" t="s">
        <v>47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>
      <c r="A44" s="3"/>
      <c r="B44" s="3"/>
      <c r="C44" s="3"/>
      <c r="D44" s="3"/>
      <c r="E44" s="6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</sheetData>
  <mergeCells count="3">
    <mergeCell ref="C5:E5"/>
    <mergeCell ref="F5:H5"/>
    <mergeCell ref="B1:H1"/>
  </mergeCells>
  <dataValidations count="2">
    <dataValidation type="whole" operator="lessThanOrEqual" allowBlank="1" showInputMessage="1" showErrorMessage="1" sqref="D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E37"/>
  <sheetViews>
    <sheetView workbookViewId="0">
      <selection activeCell="B27" sqref="B27:H27"/>
    </sheetView>
  </sheetViews>
  <sheetFormatPr defaultColWidth="9.140625" defaultRowHeight="12.75"/>
  <cols>
    <col min="2" max="2" width="76.28515625" bestFit="1" customWidth="1"/>
    <col min="3" max="3" width="8.85546875" bestFit="1" customWidth="1"/>
    <col min="4" max="4" width="11.140625" bestFit="1" customWidth="1"/>
    <col min="5" max="5" width="9" bestFit="1" customWidth="1"/>
  </cols>
  <sheetData>
    <row r="1" spans="1:5" ht="13.5">
      <c r="A1" s="239" t="s">
        <v>0</v>
      </c>
      <c r="B1" s="240">
        <f>'RC'!B1</f>
        <v>0</v>
      </c>
      <c r="C1" s="241"/>
      <c r="D1" s="241"/>
      <c r="E1" s="241"/>
    </row>
    <row r="2" spans="1:5" ht="13.5">
      <c r="A2" s="239" t="s">
        <v>2</v>
      </c>
      <c r="B2" s="242" t="str">
        <f>'RC'!B2</f>
        <v>სს " პაშა ბანკი საქართველო"</v>
      </c>
      <c r="C2" s="241"/>
      <c r="D2" s="241"/>
      <c r="E2" s="241"/>
    </row>
    <row r="3" spans="1:5" ht="13.5">
      <c r="A3" s="243"/>
      <c r="B3" s="244"/>
      <c r="C3" s="243"/>
      <c r="D3" s="243"/>
      <c r="E3" s="243"/>
    </row>
    <row r="4" spans="1:5" ht="15.75">
      <c r="A4" s="245" t="s">
        <v>275</v>
      </c>
      <c r="B4" s="246" t="s">
        <v>276</v>
      </c>
      <c r="C4" s="243"/>
      <c r="D4" s="243"/>
      <c r="E4" s="247" t="s">
        <v>191</v>
      </c>
    </row>
    <row r="5" spans="1:5" ht="13.5">
      <c r="A5" s="248"/>
      <c r="B5" s="248"/>
      <c r="C5" s="249"/>
      <c r="D5" s="250"/>
      <c r="E5" s="250"/>
    </row>
    <row r="6" spans="1:5" ht="67.5">
      <c r="A6" s="251" t="s">
        <v>7</v>
      </c>
      <c r="B6" s="252"/>
      <c r="C6" s="253" t="s">
        <v>277</v>
      </c>
      <c r="D6" s="254" t="s">
        <v>278</v>
      </c>
      <c r="E6" s="255" t="s">
        <v>279</v>
      </c>
    </row>
    <row r="7" spans="1:5" ht="13.5">
      <c r="A7" s="256">
        <v>1</v>
      </c>
      <c r="B7" s="257" t="s">
        <v>280</v>
      </c>
      <c r="C7" s="280" t="s">
        <v>281</v>
      </c>
      <c r="D7" s="280">
        <f>D8+D9</f>
        <v>103000000</v>
      </c>
      <c r="E7" s="281">
        <f>SUM(E8:E9)</f>
        <v>103000000</v>
      </c>
    </row>
    <row r="8" spans="1:5" ht="13.5">
      <c r="A8" s="256">
        <v>1.1000000000000001</v>
      </c>
      <c r="B8" s="258" t="s">
        <v>38</v>
      </c>
      <c r="C8" s="259">
        <v>1</v>
      </c>
      <c r="D8" s="259">
        <v>103000000</v>
      </c>
      <c r="E8" s="281">
        <f>C8*D8</f>
        <v>103000000</v>
      </c>
    </row>
    <row r="9" spans="1:5" ht="13.5">
      <c r="A9" s="256">
        <v>1.2</v>
      </c>
      <c r="B9" s="258" t="s">
        <v>39</v>
      </c>
      <c r="C9" s="259"/>
      <c r="D9" s="259"/>
      <c r="E9" s="281">
        <f>C9*D9</f>
        <v>0</v>
      </c>
    </row>
    <row r="10" spans="1:5" ht="13.5">
      <c r="A10" s="256">
        <v>2</v>
      </c>
      <c r="B10" s="257" t="s">
        <v>282</v>
      </c>
      <c r="C10" s="280" t="s">
        <v>281</v>
      </c>
      <c r="D10" s="280">
        <f>D11+D12</f>
        <v>103000000</v>
      </c>
      <c r="E10" s="281">
        <f>SUM(E11:E12)</f>
        <v>103000000</v>
      </c>
    </row>
    <row r="11" spans="1:5" ht="13.5">
      <c r="A11" s="256">
        <v>2.1</v>
      </c>
      <c r="B11" s="258" t="s">
        <v>38</v>
      </c>
      <c r="C11" s="259">
        <v>1</v>
      </c>
      <c r="D11" s="259">
        <v>103000000</v>
      </c>
      <c r="E11" s="281">
        <f>C11*D11</f>
        <v>103000000</v>
      </c>
    </row>
    <row r="12" spans="1:5" ht="13.5">
      <c r="A12" s="256">
        <v>2.2000000000000002</v>
      </c>
      <c r="B12" s="258" t="s">
        <v>39</v>
      </c>
      <c r="C12" s="259"/>
      <c r="D12" s="259"/>
      <c r="E12" s="281">
        <f>C12*D12</f>
        <v>0</v>
      </c>
    </row>
    <row r="13" spans="1:5" ht="13.5">
      <c r="A13" s="256">
        <v>3</v>
      </c>
      <c r="B13" s="257" t="s">
        <v>283</v>
      </c>
      <c r="C13" s="280" t="s">
        <v>281</v>
      </c>
      <c r="D13" s="282">
        <f t="shared" ref="D13:E15" si="0">D7-D10</f>
        <v>0</v>
      </c>
      <c r="E13" s="281">
        <f t="shared" si="0"/>
        <v>0</v>
      </c>
    </row>
    <row r="14" spans="1:5" ht="13.5">
      <c r="A14" s="256">
        <v>3.1</v>
      </c>
      <c r="B14" s="258" t="s">
        <v>38</v>
      </c>
      <c r="C14" s="259"/>
      <c r="D14" s="282">
        <f t="shared" si="0"/>
        <v>0</v>
      </c>
      <c r="E14" s="281">
        <f t="shared" si="0"/>
        <v>0</v>
      </c>
    </row>
    <row r="15" spans="1:5" ht="13.5">
      <c r="A15" s="260">
        <v>3.2</v>
      </c>
      <c r="B15" s="261" t="s">
        <v>39</v>
      </c>
      <c r="C15" s="262"/>
      <c r="D15" s="283">
        <f t="shared" si="0"/>
        <v>0</v>
      </c>
      <c r="E15" s="284">
        <f t="shared" si="0"/>
        <v>0</v>
      </c>
    </row>
    <row r="16" spans="1:5" ht="13.5">
      <c r="A16" s="263"/>
      <c r="B16" s="264"/>
      <c r="C16" s="265"/>
      <c r="D16" s="265"/>
      <c r="E16" s="265"/>
    </row>
    <row r="17" spans="1:5" ht="15.75">
      <c r="A17" s="266" t="s">
        <v>284</v>
      </c>
      <c r="B17" s="246" t="s">
        <v>285</v>
      </c>
      <c r="C17" s="265"/>
      <c r="D17" s="265"/>
      <c r="E17" s="265"/>
    </row>
    <row r="18" spans="1:5" ht="13.5">
      <c r="A18" s="267"/>
      <c r="B18" s="267"/>
      <c r="C18" s="268"/>
      <c r="D18" s="268"/>
      <c r="E18" s="269"/>
    </row>
    <row r="19" spans="1:5" ht="67.5">
      <c r="A19" s="251" t="s">
        <v>7</v>
      </c>
      <c r="B19" s="270"/>
      <c r="C19" s="271" t="s">
        <v>286</v>
      </c>
      <c r="D19" s="271" t="s">
        <v>287</v>
      </c>
      <c r="E19" s="272" t="s">
        <v>288</v>
      </c>
    </row>
    <row r="20" spans="1:5" ht="13.5">
      <c r="A20" s="273">
        <v>1</v>
      </c>
      <c r="B20" s="258" t="s">
        <v>38</v>
      </c>
      <c r="C20" s="274">
        <v>103000000</v>
      </c>
      <c r="D20" s="274"/>
      <c r="E20" s="285">
        <f t="shared" ref="E20:E30" si="1">C20+D20</f>
        <v>103000000</v>
      </c>
    </row>
    <row r="21" spans="1:5" ht="13.5">
      <c r="A21" s="273">
        <v>2</v>
      </c>
      <c r="B21" s="258" t="s">
        <v>39</v>
      </c>
      <c r="C21" s="274">
        <v>0</v>
      </c>
      <c r="D21" s="274"/>
      <c r="E21" s="285">
        <f t="shared" si="1"/>
        <v>0</v>
      </c>
    </row>
    <row r="22" spans="1:5" ht="13.5">
      <c r="A22" s="273">
        <v>3</v>
      </c>
      <c r="B22" s="258" t="s">
        <v>289</v>
      </c>
      <c r="C22" s="274">
        <v>0</v>
      </c>
      <c r="D22" s="274"/>
      <c r="E22" s="285">
        <f t="shared" si="1"/>
        <v>0</v>
      </c>
    </row>
    <row r="23" spans="1:5" ht="13.5">
      <c r="A23" s="273">
        <v>4</v>
      </c>
      <c r="B23" s="258" t="s">
        <v>290</v>
      </c>
      <c r="C23" s="274">
        <v>0</v>
      </c>
      <c r="D23" s="274"/>
      <c r="E23" s="285">
        <f t="shared" si="1"/>
        <v>0</v>
      </c>
    </row>
    <row r="24" spans="1:5" ht="13.5">
      <c r="A24" s="273">
        <v>5</v>
      </c>
      <c r="B24" s="258" t="s">
        <v>291</v>
      </c>
      <c r="C24" s="274">
        <v>0</v>
      </c>
      <c r="D24" s="274"/>
      <c r="E24" s="285">
        <f t="shared" si="1"/>
        <v>0</v>
      </c>
    </row>
    <row r="25" spans="1:5" ht="13.5">
      <c r="A25" s="273">
        <v>6</v>
      </c>
      <c r="B25" s="258" t="s">
        <v>292</v>
      </c>
      <c r="C25" s="274">
        <v>0</v>
      </c>
      <c r="D25" s="274"/>
      <c r="E25" s="285">
        <f t="shared" si="1"/>
        <v>0</v>
      </c>
    </row>
    <row r="26" spans="1:5" ht="13.5">
      <c r="A26" s="273">
        <v>7</v>
      </c>
      <c r="B26" s="258" t="s">
        <v>42</v>
      </c>
      <c r="C26" s="286">
        <f>C27+C28</f>
        <v>0</v>
      </c>
      <c r="D26" s="286">
        <f>D27+D28</f>
        <v>0</v>
      </c>
      <c r="E26" s="285">
        <f t="shared" si="1"/>
        <v>0</v>
      </c>
    </row>
    <row r="27" spans="1:5" ht="13.5">
      <c r="A27" s="273">
        <v>7.1</v>
      </c>
      <c r="B27" s="275" t="s">
        <v>199</v>
      </c>
      <c r="C27" s="274">
        <v>0</v>
      </c>
      <c r="D27" s="274"/>
      <c r="E27" s="285">
        <f t="shared" si="1"/>
        <v>0</v>
      </c>
    </row>
    <row r="28" spans="1:5" ht="13.5">
      <c r="A28" s="273">
        <v>7.2</v>
      </c>
      <c r="B28" s="275" t="s">
        <v>205</v>
      </c>
      <c r="C28" s="274">
        <v>0</v>
      </c>
      <c r="D28" s="274"/>
      <c r="E28" s="285">
        <f t="shared" si="1"/>
        <v>0</v>
      </c>
    </row>
    <row r="29" spans="1:5" ht="13.5">
      <c r="A29" s="273">
        <v>8</v>
      </c>
      <c r="B29" s="258" t="s">
        <v>43</v>
      </c>
      <c r="C29" s="286">
        <f>C30</f>
        <v>-11851822.41</v>
      </c>
      <c r="D29" s="286">
        <f>D30+D31</f>
        <v>2917869.3699999973</v>
      </c>
      <c r="E29" s="285">
        <f t="shared" si="1"/>
        <v>-8933953.0400000028</v>
      </c>
    </row>
    <row r="30" spans="1:5" ht="13.5">
      <c r="A30" s="273">
        <v>8.1</v>
      </c>
      <c r="B30" s="275" t="s">
        <v>293</v>
      </c>
      <c r="C30" s="274">
        <v>-11851822.41</v>
      </c>
      <c r="D30" s="274"/>
      <c r="E30" s="285">
        <f t="shared" si="1"/>
        <v>-11851822.41</v>
      </c>
    </row>
    <row r="31" spans="1:5" ht="13.5">
      <c r="A31" s="273">
        <v>8.1999999999999993</v>
      </c>
      <c r="B31" s="275" t="s">
        <v>294</v>
      </c>
      <c r="C31" s="282" t="s">
        <v>281</v>
      </c>
      <c r="D31" s="286">
        <f>RI!H67</f>
        <v>2917869.3699999973</v>
      </c>
      <c r="E31" s="285">
        <f>D31</f>
        <v>2917869.3699999973</v>
      </c>
    </row>
    <row r="32" spans="1:5" ht="13.5">
      <c r="A32" s="273">
        <v>9</v>
      </c>
      <c r="B32" s="258" t="s">
        <v>295</v>
      </c>
      <c r="C32" s="274"/>
      <c r="D32" s="274"/>
      <c r="E32" s="285">
        <f>C32+D32</f>
        <v>0</v>
      </c>
    </row>
    <row r="33" spans="1:5" ht="13.5">
      <c r="A33" s="276">
        <v>10</v>
      </c>
      <c r="B33" s="277" t="s">
        <v>45</v>
      </c>
      <c r="C33" s="287">
        <f>SUM(C20+C21+C22+C23+C24+C25+C26+C29+C32)</f>
        <v>91148177.590000004</v>
      </c>
      <c r="D33" s="287">
        <f>SUM(D20+D21+D22+D23+D24+D25+D26+D29+D32)</f>
        <v>2917869.3699999973</v>
      </c>
      <c r="E33" s="288">
        <f>C33+D33</f>
        <v>94066046.960000008</v>
      </c>
    </row>
    <row r="34" spans="1:5" ht="13.5">
      <c r="A34" s="278"/>
      <c r="B34" s="278"/>
      <c r="C34" s="279"/>
      <c r="D34" s="279"/>
      <c r="E34" s="279"/>
    </row>
    <row r="35" spans="1:5" ht="13.5">
      <c r="A35" s="240"/>
      <c r="B35" s="237">
        <f>info!$B$30</f>
        <v>0</v>
      </c>
      <c r="C35" s="279"/>
      <c r="D35" s="279"/>
      <c r="E35" s="279"/>
    </row>
    <row r="36" spans="1:5" ht="13.5">
      <c r="A36" s="240"/>
      <c r="B36" s="237"/>
      <c r="C36" s="279"/>
      <c r="D36" s="279"/>
      <c r="E36" s="279"/>
    </row>
    <row r="37" spans="1:5" ht="13.5">
      <c r="A37" s="240"/>
      <c r="B37" s="237">
        <f>info!$B$32</f>
        <v>0</v>
      </c>
      <c r="C37" s="279"/>
      <c r="D37" s="279"/>
      <c r="E37" s="2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1"/>
  <sheetViews>
    <sheetView view="pageBreakPreview" topLeftCell="A57" zoomScale="130" zoomScaleNormal="100" zoomScaleSheetLayoutView="130" workbookViewId="0">
      <selection activeCell="A67" sqref="A5:H67"/>
    </sheetView>
  </sheetViews>
  <sheetFormatPr defaultRowHeight="15"/>
  <cols>
    <col min="1" max="1" width="5.7109375" style="22" customWidth="1"/>
    <col min="2" max="2" width="49.42578125" style="22" customWidth="1"/>
    <col min="3" max="3" width="13.42578125" style="22" bestFit="1" customWidth="1"/>
    <col min="4" max="4" width="12.7109375" style="22" bestFit="1" customWidth="1"/>
    <col min="5" max="5" width="13.42578125" style="22" bestFit="1" customWidth="1"/>
    <col min="6" max="6" width="12.5703125" style="23" bestFit="1" customWidth="1"/>
    <col min="7" max="7" width="12.7109375" style="23" bestFit="1" customWidth="1"/>
    <col min="8" max="8" width="13.28515625" style="23" bestFit="1" customWidth="1"/>
    <col min="9" max="9" width="9.140625" style="23" customWidth="1"/>
    <col min="10" max="16384" width="9.140625" style="23"/>
  </cols>
  <sheetData>
    <row r="1" spans="1:8">
      <c r="D1" s="355"/>
      <c r="E1" s="356"/>
      <c r="F1" s="356"/>
      <c r="G1" s="356"/>
      <c r="H1" s="356"/>
    </row>
    <row r="2" spans="1:8">
      <c r="A2" s="7" t="s">
        <v>0</v>
      </c>
      <c r="B2" s="43" t="s">
        <v>1</v>
      </c>
      <c r="C2" s="3"/>
      <c r="D2" s="3"/>
      <c r="E2" s="3"/>
      <c r="H2" s="3"/>
    </row>
    <row r="3" spans="1:8">
      <c r="A3" s="7" t="s">
        <v>2</v>
      </c>
      <c r="B3" s="4" t="s">
        <v>313</v>
      </c>
      <c r="C3" s="3"/>
      <c r="D3" s="3"/>
      <c r="E3" s="3"/>
      <c r="H3" s="1"/>
    </row>
    <row r="4" spans="1:8" ht="15.75" thickBot="1">
      <c r="A4" s="25"/>
      <c r="B4" s="26" t="s">
        <v>48</v>
      </c>
      <c r="C4" s="3"/>
      <c r="D4" s="3"/>
      <c r="E4" s="3"/>
      <c r="H4" s="27" t="s">
        <v>4</v>
      </c>
    </row>
    <row r="5" spans="1:8" ht="18">
      <c r="A5" s="28"/>
      <c r="B5" s="29"/>
      <c r="C5" s="350" t="s">
        <v>5</v>
      </c>
      <c r="D5" s="353"/>
      <c r="E5" s="353"/>
      <c r="F5" s="350" t="s">
        <v>6</v>
      </c>
      <c r="G5" s="353"/>
      <c r="H5" s="354"/>
    </row>
    <row r="6" spans="1:8" s="25" customFormat="1" ht="12.75">
      <c r="A6" s="463" t="s">
        <v>7</v>
      </c>
      <c r="B6" s="464"/>
      <c r="C6" s="440" t="s">
        <v>9</v>
      </c>
      <c r="D6" s="440" t="s">
        <v>10</v>
      </c>
      <c r="E6" s="440" t="s">
        <v>11</v>
      </c>
      <c r="F6" s="440" t="s">
        <v>9</v>
      </c>
      <c r="G6" s="440" t="s">
        <v>10</v>
      </c>
      <c r="H6" s="441" t="s">
        <v>11</v>
      </c>
    </row>
    <row r="7" spans="1:8">
      <c r="A7" s="465"/>
      <c r="B7" s="466" t="s">
        <v>49</v>
      </c>
      <c r="C7" s="30"/>
      <c r="D7" s="30"/>
      <c r="E7" s="30"/>
      <c r="F7" s="451"/>
      <c r="G7" s="451"/>
      <c r="H7" s="467"/>
    </row>
    <row r="8" spans="1:8" ht="30">
      <c r="A8" s="465">
        <v>1</v>
      </c>
      <c r="B8" s="31" t="s">
        <v>50</v>
      </c>
      <c r="C8" s="451">
        <v>156662.17000000001</v>
      </c>
      <c r="D8" s="451">
        <v>1238954.92</v>
      </c>
      <c r="E8" s="443">
        <f>C8+D8</f>
        <v>1395617.0899999999</v>
      </c>
      <c r="F8" s="468">
        <v>441370.62</v>
      </c>
      <c r="G8" s="468">
        <v>699087.43</v>
      </c>
      <c r="H8" s="455">
        <f>F8+G8</f>
        <v>1140458.05</v>
      </c>
    </row>
    <row r="9" spans="1:8">
      <c r="A9" s="465">
        <v>2</v>
      </c>
      <c r="B9" s="31" t="s">
        <v>51</v>
      </c>
      <c r="C9" s="443">
        <f t="shared" ref="C9:H9" si="0">SUM(C10:C18)</f>
        <v>7493107.0800000001</v>
      </c>
      <c r="D9" s="443">
        <f t="shared" si="0"/>
        <v>1770044.3199999998</v>
      </c>
      <c r="E9" s="443">
        <f t="shared" si="0"/>
        <v>9263151.4000000004</v>
      </c>
      <c r="F9" s="443">
        <f t="shared" si="0"/>
        <v>3742607.33</v>
      </c>
      <c r="G9" s="443">
        <f t="shared" si="0"/>
        <v>3492080.11</v>
      </c>
      <c r="H9" s="455">
        <f t="shared" si="0"/>
        <v>7234687.4399999995</v>
      </c>
    </row>
    <row r="10" spans="1:8">
      <c r="A10" s="465">
        <v>2.1</v>
      </c>
      <c r="B10" s="32" t="s">
        <v>52</v>
      </c>
      <c r="C10" s="451"/>
      <c r="D10" s="451"/>
      <c r="E10" s="443">
        <f t="shared" ref="E10:E21" si="1">C10+D10</f>
        <v>0</v>
      </c>
      <c r="F10" s="17"/>
      <c r="G10" s="451">
        <v>32.520000000000003</v>
      </c>
      <c r="H10" s="455">
        <f t="shared" ref="H10:H21" si="2">F10+G10</f>
        <v>32.520000000000003</v>
      </c>
    </row>
    <row r="11" spans="1:8" ht="30">
      <c r="A11" s="465">
        <v>2.2000000000000002</v>
      </c>
      <c r="B11" s="32" t="s">
        <v>53</v>
      </c>
      <c r="C11" s="451">
        <v>3996207.43</v>
      </c>
      <c r="D11" s="451">
        <v>1334819.45</v>
      </c>
      <c r="E11" s="443">
        <f t="shared" si="1"/>
        <v>5331026.88</v>
      </c>
      <c r="F11" s="468">
        <v>1263332.31</v>
      </c>
      <c r="G11" s="468">
        <v>1571800.2</v>
      </c>
      <c r="H11" s="455">
        <f t="shared" si="2"/>
        <v>2835132.51</v>
      </c>
    </row>
    <row r="12" spans="1:8">
      <c r="A12" s="465">
        <v>2.2999999999999998</v>
      </c>
      <c r="B12" s="32" t="s">
        <v>54</v>
      </c>
      <c r="C12" s="451">
        <v>1933975.51</v>
      </c>
      <c r="D12" s="451"/>
      <c r="E12" s="443">
        <f t="shared" si="1"/>
        <v>1933975.51</v>
      </c>
      <c r="F12" s="17">
        <v>2141966.9</v>
      </c>
      <c r="G12" s="451"/>
      <c r="H12" s="455">
        <f t="shared" si="2"/>
        <v>2141966.9</v>
      </c>
    </row>
    <row r="13" spans="1:8" ht="30">
      <c r="A13" s="465">
        <v>2.4</v>
      </c>
      <c r="B13" s="32" t="s">
        <v>55</v>
      </c>
      <c r="C13" s="451"/>
      <c r="D13" s="451"/>
      <c r="E13" s="443">
        <f t="shared" si="1"/>
        <v>0</v>
      </c>
      <c r="F13" s="17"/>
      <c r="G13" s="451"/>
      <c r="H13" s="455">
        <f t="shared" si="2"/>
        <v>0</v>
      </c>
    </row>
    <row r="14" spans="1:8">
      <c r="A14" s="465">
        <v>2.5</v>
      </c>
      <c r="B14" s="32" t="s">
        <v>56</v>
      </c>
      <c r="C14" s="451">
        <v>5394.11</v>
      </c>
      <c r="D14" s="451">
        <v>76354.8</v>
      </c>
      <c r="E14" s="443">
        <f t="shared" si="1"/>
        <v>81748.91</v>
      </c>
      <c r="F14" s="17"/>
      <c r="G14" s="451">
        <v>262119.38</v>
      </c>
      <c r="H14" s="455">
        <f t="shared" si="2"/>
        <v>262119.38</v>
      </c>
    </row>
    <row r="15" spans="1:8" ht="30">
      <c r="A15" s="465">
        <v>2.6</v>
      </c>
      <c r="B15" s="32" t="s">
        <v>57</v>
      </c>
      <c r="C15" s="451"/>
      <c r="D15" s="451"/>
      <c r="E15" s="443">
        <f t="shared" si="1"/>
        <v>0</v>
      </c>
      <c r="F15" s="17"/>
      <c r="G15" s="451"/>
      <c r="H15" s="455">
        <f t="shared" si="2"/>
        <v>0</v>
      </c>
    </row>
    <row r="16" spans="1:8" ht="30">
      <c r="A16" s="465">
        <v>2.7</v>
      </c>
      <c r="B16" s="32" t="s">
        <v>58</v>
      </c>
      <c r="C16" s="451"/>
      <c r="D16" s="451"/>
      <c r="E16" s="443">
        <f t="shared" si="1"/>
        <v>0</v>
      </c>
      <c r="F16" s="17"/>
      <c r="G16" s="451">
        <v>1489805.73</v>
      </c>
      <c r="H16" s="455">
        <f t="shared" si="2"/>
        <v>1489805.73</v>
      </c>
    </row>
    <row r="17" spans="1:8">
      <c r="A17" s="465">
        <v>2.8</v>
      </c>
      <c r="B17" s="32" t="s">
        <v>59</v>
      </c>
      <c r="C17" s="451">
        <v>20126.63</v>
      </c>
      <c r="D17" s="451">
        <v>85909.7</v>
      </c>
      <c r="E17" s="443">
        <f t="shared" si="1"/>
        <v>106036.33</v>
      </c>
      <c r="F17" s="17">
        <v>4209.79</v>
      </c>
      <c r="G17" s="451">
        <v>30182.13</v>
      </c>
      <c r="H17" s="455">
        <f t="shared" si="2"/>
        <v>34391.919999999998</v>
      </c>
    </row>
    <row r="18" spans="1:8">
      <c r="A18" s="465">
        <v>2.9</v>
      </c>
      <c r="B18" s="32" t="s">
        <v>60</v>
      </c>
      <c r="C18" s="451">
        <v>1537403.4</v>
      </c>
      <c r="D18" s="451">
        <v>272960.37</v>
      </c>
      <c r="E18" s="443">
        <f t="shared" si="1"/>
        <v>1810363.77</v>
      </c>
      <c r="F18" s="468">
        <v>333098.33</v>
      </c>
      <c r="G18" s="468">
        <v>138140.15</v>
      </c>
      <c r="H18" s="455">
        <f t="shared" si="2"/>
        <v>471238.48</v>
      </c>
    </row>
    <row r="19" spans="1:8" ht="30">
      <c r="A19" s="465">
        <v>3</v>
      </c>
      <c r="B19" s="31" t="s">
        <v>61</v>
      </c>
      <c r="C19" s="451">
        <v>103726.18</v>
      </c>
      <c r="D19" s="451">
        <v>30465.15</v>
      </c>
      <c r="E19" s="443">
        <f t="shared" si="1"/>
        <v>134191.32999999999</v>
      </c>
      <c r="F19" s="17">
        <v>805.18</v>
      </c>
      <c r="G19" s="451">
        <v>46050.62</v>
      </c>
      <c r="H19" s="455">
        <f t="shared" si="2"/>
        <v>46855.8</v>
      </c>
    </row>
    <row r="20" spans="1:8" ht="30">
      <c r="A20" s="465">
        <v>4</v>
      </c>
      <c r="B20" s="31" t="s">
        <v>62</v>
      </c>
      <c r="C20" s="451">
        <v>5259636.7</v>
      </c>
      <c r="D20" s="451">
        <v>1248921.6200000001</v>
      </c>
      <c r="E20" s="443">
        <f t="shared" si="1"/>
        <v>6508558.3200000003</v>
      </c>
      <c r="F20" s="468">
        <v>3801773.32</v>
      </c>
      <c r="G20" s="468">
        <v>1304885.6200000001</v>
      </c>
      <c r="H20" s="455">
        <f t="shared" si="2"/>
        <v>5106658.9399999995</v>
      </c>
    </row>
    <row r="21" spans="1:8">
      <c r="A21" s="465">
        <v>5</v>
      </c>
      <c r="B21" s="31" t="s">
        <v>63</v>
      </c>
      <c r="C21" s="451"/>
      <c r="D21" s="451"/>
      <c r="E21" s="443">
        <f t="shared" si="1"/>
        <v>0</v>
      </c>
      <c r="F21" s="17"/>
      <c r="G21" s="451"/>
      <c r="H21" s="455">
        <f t="shared" si="2"/>
        <v>0</v>
      </c>
    </row>
    <row r="22" spans="1:8">
      <c r="A22" s="465">
        <v>6</v>
      </c>
      <c r="B22" s="33" t="s">
        <v>64</v>
      </c>
      <c r="C22" s="443">
        <f t="shared" ref="C22:H22" si="3">C8+C9+C19+C20+C21</f>
        <v>13013132.129999999</v>
      </c>
      <c r="D22" s="443">
        <f t="shared" si="3"/>
        <v>4288386.01</v>
      </c>
      <c r="E22" s="443">
        <f t="shared" si="3"/>
        <v>17301518.140000001</v>
      </c>
      <c r="F22" s="443">
        <f t="shared" si="3"/>
        <v>7986556.4500000002</v>
      </c>
      <c r="G22" s="443">
        <f t="shared" si="3"/>
        <v>5542103.7800000003</v>
      </c>
      <c r="H22" s="455">
        <f t="shared" si="3"/>
        <v>13528660.229999999</v>
      </c>
    </row>
    <row r="23" spans="1:8">
      <c r="A23" s="465"/>
      <c r="B23" s="34" t="s">
        <v>65</v>
      </c>
      <c r="C23" s="451"/>
      <c r="D23" s="451"/>
      <c r="E23" s="451"/>
      <c r="F23" s="17"/>
      <c r="G23" s="451"/>
      <c r="H23" s="467"/>
    </row>
    <row r="24" spans="1:8" ht="30">
      <c r="A24" s="465">
        <v>7</v>
      </c>
      <c r="B24" s="31" t="s">
        <v>66</v>
      </c>
      <c r="C24" s="451">
        <v>57807.1</v>
      </c>
      <c r="D24" s="451">
        <v>76268.240000000005</v>
      </c>
      <c r="E24" s="443">
        <f t="shared" ref="E24:E29" si="4">C24+D24</f>
        <v>134075.34</v>
      </c>
      <c r="F24" s="17">
        <v>13129.7</v>
      </c>
      <c r="G24" s="451">
        <v>15754.09</v>
      </c>
      <c r="H24" s="455">
        <f t="shared" ref="H24:H29" si="5">F24+G24</f>
        <v>28883.79</v>
      </c>
    </row>
    <row r="25" spans="1:8">
      <c r="A25" s="465">
        <v>8</v>
      </c>
      <c r="B25" s="31" t="s">
        <v>67</v>
      </c>
      <c r="C25" s="451">
        <v>111726.02</v>
      </c>
      <c r="D25" s="451">
        <v>320407.40000000002</v>
      </c>
      <c r="E25" s="443">
        <f t="shared" si="4"/>
        <v>432133.42000000004</v>
      </c>
      <c r="F25" s="17">
        <v>13723.29</v>
      </c>
      <c r="G25" s="451">
        <v>89815.5</v>
      </c>
      <c r="H25" s="455">
        <f t="shared" si="5"/>
        <v>103538.79000000001</v>
      </c>
    </row>
    <row r="26" spans="1:8">
      <c r="A26" s="465">
        <v>9</v>
      </c>
      <c r="B26" s="31" t="s">
        <v>68</v>
      </c>
      <c r="C26" s="451">
        <v>1171670.96</v>
      </c>
      <c r="D26" s="451">
        <v>1394721.31</v>
      </c>
      <c r="E26" s="443">
        <f t="shared" si="4"/>
        <v>2566392.27</v>
      </c>
      <c r="F26" s="17">
        <v>287875.08</v>
      </c>
      <c r="G26" s="451">
        <v>1736417.27</v>
      </c>
      <c r="H26" s="455">
        <f t="shared" si="5"/>
        <v>2024292.35</v>
      </c>
    </row>
    <row r="27" spans="1:8" ht="30">
      <c r="A27" s="465">
        <v>10</v>
      </c>
      <c r="B27" s="31" t="s">
        <v>69</v>
      </c>
      <c r="C27" s="451"/>
      <c r="D27" s="451"/>
      <c r="E27" s="443">
        <f t="shared" si="4"/>
        <v>0</v>
      </c>
      <c r="F27" s="17"/>
      <c r="G27" s="451"/>
      <c r="H27" s="455">
        <f t="shared" si="5"/>
        <v>0</v>
      </c>
    </row>
    <row r="28" spans="1:8">
      <c r="A28" s="465">
        <v>11</v>
      </c>
      <c r="B28" s="31" t="s">
        <v>70</v>
      </c>
      <c r="C28" s="451">
        <v>2193440.6800000002</v>
      </c>
      <c r="D28" s="451">
        <v>132070.74</v>
      </c>
      <c r="E28" s="443">
        <f t="shared" si="4"/>
        <v>2325511.42</v>
      </c>
      <c r="F28" s="17">
        <v>1255994.97</v>
      </c>
      <c r="G28" s="451">
        <v>103141.49</v>
      </c>
      <c r="H28" s="455">
        <f t="shared" si="5"/>
        <v>1359136.46</v>
      </c>
    </row>
    <row r="29" spans="1:8">
      <c r="A29" s="465">
        <v>12</v>
      </c>
      <c r="B29" s="31" t="s">
        <v>71</v>
      </c>
      <c r="C29" s="451">
        <v>9747.1200000000008</v>
      </c>
      <c r="D29" s="451">
        <v>17924.16</v>
      </c>
      <c r="E29" s="443">
        <f t="shared" si="4"/>
        <v>27671.279999999999</v>
      </c>
      <c r="F29" s="17">
        <v>8084.12</v>
      </c>
      <c r="G29" s="451">
        <v>39983.03</v>
      </c>
      <c r="H29" s="455">
        <f t="shared" si="5"/>
        <v>48067.15</v>
      </c>
    </row>
    <row r="30" spans="1:8">
      <c r="A30" s="465">
        <v>13</v>
      </c>
      <c r="B30" s="35" t="s">
        <v>72</v>
      </c>
      <c r="C30" s="443">
        <f t="shared" ref="C30:H30" si="6">SUM(C24:C29)</f>
        <v>3544391.8800000004</v>
      </c>
      <c r="D30" s="443">
        <f t="shared" si="6"/>
        <v>1941391.85</v>
      </c>
      <c r="E30" s="443">
        <f t="shared" si="6"/>
        <v>5485783.7300000004</v>
      </c>
      <c r="F30" s="443">
        <f t="shared" si="6"/>
        <v>1578807.1600000001</v>
      </c>
      <c r="G30" s="443">
        <f t="shared" si="6"/>
        <v>1985111.3800000001</v>
      </c>
      <c r="H30" s="455">
        <f t="shared" si="6"/>
        <v>3563918.54</v>
      </c>
    </row>
    <row r="31" spans="1:8">
      <c r="A31" s="465">
        <v>14</v>
      </c>
      <c r="B31" s="35" t="s">
        <v>73</v>
      </c>
      <c r="C31" s="443">
        <f t="shared" ref="C31:H31" si="7">C22-C30</f>
        <v>9468740.2499999981</v>
      </c>
      <c r="D31" s="443">
        <f t="shared" si="7"/>
        <v>2346994.1599999997</v>
      </c>
      <c r="E31" s="443">
        <f t="shared" si="7"/>
        <v>11815734.41</v>
      </c>
      <c r="F31" s="443">
        <f t="shared" si="7"/>
        <v>6407749.29</v>
      </c>
      <c r="G31" s="443">
        <f t="shared" si="7"/>
        <v>3556992.4000000004</v>
      </c>
      <c r="H31" s="455">
        <f t="shared" si="7"/>
        <v>9964741.6899999976</v>
      </c>
    </row>
    <row r="32" spans="1:8">
      <c r="A32" s="465"/>
      <c r="B32" s="34"/>
      <c r="C32" s="451"/>
      <c r="D32" s="451"/>
      <c r="E32" s="443"/>
      <c r="F32" s="17"/>
      <c r="G32" s="451"/>
      <c r="H32" s="455"/>
    </row>
    <row r="33" spans="1:8">
      <c r="A33" s="465"/>
      <c r="B33" s="34" t="s">
        <v>74</v>
      </c>
      <c r="C33" s="451"/>
      <c r="D33" s="451"/>
      <c r="E33" s="443"/>
      <c r="F33" s="17"/>
      <c r="G33" s="451"/>
      <c r="H33" s="455"/>
    </row>
    <row r="34" spans="1:8">
      <c r="A34" s="465">
        <v>15</v>
      </c>
      <c r="B34" s="36" t="s">
        <v>75</v>
      </c>
      <c r="C34" s="67">
        <f t="shared" ref="C34:H34" si="8">C35-C36</f>
        <v>-48767.51999999999</v>
      </c>
      <c r="D34" s="67">
        <f t="shared" si="8"/>
        <v>30948.129999999997</v>
      </c>
      <c r="E34" s="443">
        <f t="shared" si="8"/>
        <v>-17819.389999999985</v>
      </c>
      <c r="F34" s="67">
        <f t="shared" si="8"/>
        <v>-51988.670000000006</v>
      </c>
      <c r="G34" s="67">
        <f t="shared" si="8"/>
        <v>11151.68</v>
      </c>
      <c r="H34" s="455">
        <f t="shared" si="8"/>
        <v>-40836.990000000013</v>
      </c>
    </row>
    <row r="35" spans="1:8" ht="30">
      <c r="A35" s="465">
        <v>15.1</v>
      </c>
      <c r="B35" s="32" t="s">
        <v>76</v>
      </c>
      <c r="C35" s="451">
        <v>23947.13</v>
      </c>
      <c r="D35" s="451">
        <v>87506.12</v>
      </c>
      <c r="E35" s="443">
        <f t="shared" ref="E35:E44" si="9">C35+D35</f>
        <v>111453.25</v>
      </c>
      <c r="F35" s="468">
        <v>8404.6299999999992</v>
      </c>
      <c r="G35" s="468">
        <v>52499.58</v>
      </c>
      <c r="H35" s="455">
        <f t="shared" ref="H35:H44" si="10">F35+G35</f>
        <v>60904.21</v>
      </c>
    </row>
    <row r="36" spans="1:8" ht="30">
      <c r="A36" s="465">
        <v>15.2</v>
      </c>
      <c r="B36" s="32" t="s">
        <v>77</v>
      </c>
      <c r="C36" s="451">
        <v>72714.649999999994</v>
      </c>
      <c r="D36" s="451">
        <v>56557.99</v>
      </c>
      <c r="E36" s="443">
        <f t="shared" si="9"/>
        <v>129272.63999999998</v>
      </c>
      <c r="F36" s="468">
        <v>60393.3</v>
      </c>
      <c r="G36" s="468">
        <v>41347.9</v>
      </c>
      <c r="H36" s="455">
        <f t="shared" si="10"/>
        <v>101741.20000000001</v>
      </c>
    </row>
    <row r="37" spans="1:8">
      <c r="A37" s="465">
        <v>16</v>
      </c>
      <c r="B37" s="31" t="s">
        <v>78</v>
      </c>
      <c r="C37" s="451"/>
      <c r="D37" s="451"/>
      <c r="E37" s="443">
        <f t="shared" si="9"/>
        <v>0</v>
      </c>
      <c r="F37" s="451"/>
      <c r="G37" s="451"/>
      <c r="H37" s="455">
        <f t="shared" si="10"/>
        <v>0</v>
      </c>
    </row>
    <row r="38" spans="1:8" ht="30">
      <c r="A38" s="465">
        <v>17</v>
      </c>
      <c r="B38" s="31" t="s">
        <v>79</v>
      </c>
      <c r="C38" s="451"/>
      <c r="D38" s="451"/>
      <c r="E38" s="443">
        <f t="shared" si="9"/>
        <v>0</v>
      </c>
      <c r="F38" s="451"/>
      <c r="G38" s="451"/>
      <c r="H38" s="455">
        <f t="shared" si="10"/>
        <v>0</v>
      </c>
    </row>
    <row r="39" spans="1:8" ht="30">
      <c r="A39" s="465">
        <v>18</v>
      </c>
      <c r="B39" s="31" t="s">
        <v>80</v>
      </c>
      <c r="C39" s="451"/>
      <c r="D39" s="451"/>
      <c r="E39" s="443">
        <f t="shared" si="9"/>
        <v>0</v>
      </c>
      <c r="F39" s="451"/>
      <c r="G39" s="451"/>
      <c r="H39" s="455">
        <f t="shared" si="10"/>
        <v>0</v>
      </c>
    </row>
    <row r="40" spans="1:8" ht="30">
      <c r="A40" s="465">
        <v>19</v>
      </c>
      <c r="B40" s="31" t="s">
        <v>81</v>
      </c>
      <c r="C40" s="451">
        <v>597940.41</v>
      </c>
      <c r="D40" s="451">
        <v>0</v>
      </c>
      <c r="E40" s="443">
        <f t="shared" si="9"/>
        <v>597940.41</v>
      </c>
      <c r="F40" s="468">
        <v>92733.759999999995</v>
      </c>
      <c r="G40" s="451">
        <v>0</v>
      </c>
      <c r="H40" s="455">
        <f t="shared" si="10"/>
        <v>92733.759999999995</v>
      </c>
    </row>
    <row r="41" spans="1:8" ht="30">
      <c r="A41" s="465">
        <v>20</v>
      </c>
      <c r="B41" s="31" t="s">
        <v>82</v>
      </c>
      <c r="C41" s="451">
        <v>-12900.03</v>
      </c>
      <c r="D41" s="451">
        <v>0</v>
      </c>
      <c r="E41" s="443">
        <f t="shared" si="9"/>
        <v>-12900.03</v>
      </c>
      <c r="F41" s="468">
        <v>399803.58</v>
      </c>
      <c r="G41" s="451">
        <v>0</v>
      </c>
      <c r="H41" s="455">
        <f t="shared" si="10"/>
        <v>399803.58</v>
      </c>
    </row>
    <row r="42" spans="1:8">
      <c r="A42" s="465">
        <v>21</v>
      </c>
      <c r="B42" s="31" t="s">
        <v>83</v>
      </c>
      <c r="C42" s="451">
        <v>-1124.56</v>
      </c>
      <c r="D42" s="451"/>
      <c r="E42" s="443">
        <f t="shared" si="9"/>
        <v>-1124.56</v>
      </c>
      <c r="F42" s="451"/>
      <c r="G42" s="451"/>
      <c r="H42" s="455">
        <f t="shared" si="10"/>
        <v>0</v>
      </c>
    </row>
    <row r="43" spans="1:8" ht="30">
      <c r="A43" s="465">
        <v>22</v>
      </c>
      <c r="B43" s="31" t="s">
        <v>84</v>
      </c>
      <c r="C43" s="451">
        <v>92429.24</v>
      </c>
      <c r="D43" s="451">
        <v>184263.52</v>
      </c>
      <c r="E43" s="443">
        <f t="shared" si="9"/>
        <v>276692.76</v>
      </c>
      <c r="F43" s="451">
        <v>127824.9</v>
      </c>
      <c r="G43" s="451">
        <v>212304.69</v>
      </c>
      <c r="H43" s="455">
        <f t="shared" si="10"/>
        <v>340129.58999999997</v>
      </c>
    </row>
    <row r="44" spans="1:8">
      <c r="A44" s="465">
        <v>23</v>
      </c>
      <c r="B44" s="31" t="s">
        <v>85</v>
      </c>
      <c r="C44" s="451"/>
      <c r="D44" s="451"/>
      <c r="E44" s="443">
        <f t="shared" si="9"/>
        <v>0</v>
      </c>
      <c r="F44" s="451"/>
      <c r="G44" s="451"/>
      <c r="H44" s="455">
        <f t="shared" si="10"/>
        <v>0</v>
      </c>
    </row>
    <row r="45" spans="1:8">
      <c r="A45" s="465">
        <v>24</v>
      </c>
      <c r="B45" s="35" t="s">
        <v>86</v>
      </c>
      <c r="C45" s="443">
        <f t="shared" ref="C45:H45" si="11">C34+C37+C38+C39+C40+C41+C42+C43+C44</f>
        <v>627577.53999999992</v>
      </c>
      <c r="D45" s="443">
        <f t="shared" si="11"/>
        <v>215211.65</v>
      </c>
      <c r="E45" s="443">
        <f t="shared" si="11"/>
        <v>842789.19</v>
      </c>
      <c r="F45" s="443">
        <f t="shared" si="11"/>
        <v>568373.56999999995</v>
      </c>
      <c r="G45" s="443">
        <f t="shared" si="11"/>
        <v>223456.37</v>
      </c>
      <c r="H45" s="455">
        <f t="shared" si="11"/>
        <v>791829.94</v>
      </c>
    </row>
    <row r="46" spans="1:8">
      <c r="A46" s="465"/>
      <c r="B46" s="34" t="s">
        <v>87</v>
      </c>
      <c r="C46" s="451"/>
      <c r="D46" s="451"/>
      <c r="E46" s="443">
        <f t="shared" ref="E46:E52" si="12">C46+D46</f>
        <v>0</v>
      </c>
      <c r="F46" s="451"/>
      <c r="G46" s="451"/>
      <c r="H46" s="455">
        <f t="shared" ref="H46:H52" si="13">F46+G46</f>
        <v>0</v>
      </c>
    </row>
    <row r="47" spans="1:8" ht="30">
      <c r="A47" s="465">
        <v>25</v>
      </c>
      <c r="B47" s="31" t="s">
        <v>88</v>
      </c>
      <c r="C47" s="451">
        <v>1138797.52</v>
      </c>
      <c r="D47" s="451">
        <v>76934.789999999994</v>
      </c>
      <c r="E47" s="443">
        <f t="shared" si="12"/>
        <v>1215732.31</v>
      </c>
      <c r="F47" s="468">
        <v>1006395.47</v>
      </c>
      <c r="G47" s="451">
        <v>30703.16</v>
      </c>
      <c r="H47" s="455">
        <f t="shared" si="13"/>
        <v>1037098.63</v>
      </c>
    </row>
    <row r="48" spans="1:8" ht="30">
      <c r="A48" s="465">
        <v>26</v>
      </c>
      <c r="B48" s="31" t="s">
        <v>89</v>
      </c>
      <c r="C48" s="451">
        <v>1472170.61</v>
      </c>
      <c r="D48" s="451"/>
      <c r="E48" s="443">
        <f t="shared" si="12"/>
        <v>1472170.61</v>
      </c>
      <c r="F48" s="468">
        <v>907489.16</v>
      </c>
      <c r="G48" s="451">
        <v>60701.599999999999</v>
      </c>
      <c r="H48" s="455">
        <f t="shared" si="13"/>
        <v>968190.76</v>
      </c>
    </row>
    <row r="49" spans="1:8">
      <c r="A49" s="465">
        <v>27</v>
      </c>
      <c r="B49" s="31" t="s">
        <v>90</v>
      </c>
      <c r="C49" s="451">
        <v>3457195.07</v>
      </c>
      <c r="D49" s="451">
        <v>0</v>
      </c>
      <c r="E49" s="443">
        <f t="shared" si="12"/>
        <v>3457195.07</v>
      </c>
      <c r="F49" s="468">
        <v>2627973.16</v>
      </c>
      <c r="G49" s="451">
        <v>0</v>
      </c>
      <c r="H49" s="455">
        <f t="shared" si="13"/>
        <v>2627973.16</v>
      </c>
    </row>
    <row r="50" spans="1:8" ht="30">
      <c r="A50" s="465">
        <v>28</v>
      </c>
      <c r="B50" s="31" t="s">
        <v>91</v>
      </c>
      <c r="C50" s="451">
        <v>4861.25</v>
      </c>
      <c r="D50" s="451">
        <v>0</v>
      </c>
      <c r="E50" s="443">
        <f t="shared" si="12"/>
        <v>4861.25</v>
      </c>
      <c r="F50" s="468">
        <v>13397.06</v>
      </c>
      <c r="G50" s="451">
        <v>0</v>
      </c>
      <c r="H50" s="455">
        <f t="shared" si="13"/>
        <v>13397.06</v>
      </c>
    </row>
    <row r="51" spans="1:8">
      <c r="A51" s="465">
        <v>29</v>
      </c>
      <c r="B51" s="31" t="s">
        <v>92</v>
      </c>
      <c r="C51" s="451">
        <v>1443921.75</v>
      </c>
      <c r="D51" s="451">
        <v>0</v>
      </c>
      <c r="E51" s="443">
        <f t="shared" si="12"/>
        <v>1443921.75</v>
      </c>
      <c r="F51" s="468">
        <v>1351444.23</v>
      </c>
      <c r="G51" s="451">
        <v>0</v>
      </c>
      <c r="H51" s="455">
        <f t="shared" si="13"/>
        <v>1351444.23</v>
      </c>
    </row>
    <row r="52" spans="1:8">
      <c r="A52" s="465">
        <v>30</v>
      </c>
      <c r="B52" s="31" t="s">
        <v>93</v>
      </c>
      <c r="C52" s="451">
        <v>450023.44</v>
      </c>
      <c r="D52" s="451"/>
      <c r="E52" s="443">
        <f t="shared" si="12"/>
        <v>450023.44</v>
      </c>
      <c r="F52" s="468">
        <v>451338.83</v>
      </c>
      <c r="G52" s="451"/>
      <c r="H52" s="455">
        <f t="shared" si="13"/>
        <v>451338.83</v>
      </c>
    </row>
    <row r="53" spans="1:8">
      <c r="A53" s="465">
        <v>31</v>
      </c>
      <c r="B53" s="35" t="s">
        <v>94</v>
      </c>
      <c r="C53" s="443">
        <f t="shared" ref="C53:H53" si="14">SUM(C47:C52)</f>
        <v>7966969.6399999997</v>
      </c>
      <c r="D53" s="443">
        <f t="shared" si="14"/>
        <v>76934.789999999994</v>
      </c>
      <c r="E53" s="443">
        <f t="shared" si="14"/>
        <v>8043904.4300000006</v>
      </c>
      <c r="F53" s="443">
        <f t="shared" si="14"/>
        <v>6358037.9100000001</v>
      </c>
      <c r="G53" s="443">
        <f t="shared" si="14"/>
        <v>91404.76</v>
      </c>
      <c r="H53" s="455">
        <f t="shared" si="14"/>
        <v>6449442.6699999999</v>
      </c>
    </row>
    <row r="54" spans="1:8">
      <c r="A54" s="465">
        <v>32</v>
      </c>
      <c r="B54" s="35" t="s">
        <v>95</v>
      </c>
      <c r="C54" s="443">
        <f t="shared" ref="C54:H54" si="15">C45-C53</f>
        <v>-7339392.0999999996</v>
      </c>
      <c r="D54" s="443">
        <f t="shared" si="15"/>
        <v>138276.85999999999</v>
      </c>
      <c r="E54" s="443">
        <f t="shared" si="15"/>
        <v>-7201115.2400000002</v>
      </c>
      <c r="F54" s="443">
        <f t="shared" si="15"/>
        <v>-5789664.3399999999</v>
      </c>
      <c r="G54" s="443">
        <f t="shared" si="15"/>
        <v>132051.60999999999</v>
      </c>
      <c r="H54" s="455">
        <f t="shared" si="15"/>
        <v>-5657612.7300000004</v>
      </c>
    </row>
    <row r="55" spans="1:8">
      <c r="A55" s="465"/>
      <c r="B55" s="34"/>
      <c r="C55" s="469"/>
      <c r="D55" s="469"/>
      <c r="E55" s="443"/>
      <c r="F55" s="469"/>
      <c r="G55" s="469"/>
      <c r="H55" s="455"/>
    </row>
    <row r="56" spans="1:8">
      <c r="A56" s="465">
        <v>33</v>
      </c>
      <c r="B56" s="35" t="s">
        <v>96</v>
      </c>
      <c r="C56" s="443">
        <f t="shared" ref="C56:H56" si="16">C31+C54</f>
        <v>2129348.1499999985</v>
      </c>
      <c r="D56" s="443">
        <f t="shared" si="16"/>
        <v>2485271.0199999996</v>
      </c>
      <c r="E56" s="443">
        <f t="shared" si="16"/>
        <v>4614619.17</v>
      </c>
      <c r="F56" s="443">
        <f t="shared" si="16"/>
        <v>618084.95000000019</v>
      </c>
      <c r="G56" s="443">
        <f t="shared" si="16"/>
        <v>3689044.0100000002</v>
      </c>
      <c r="H56" s="455">
        <f t="shared" si="16"/>
        <v>4307128.9599999972</v>
      </c>
    </row>
    <row r="57" spans="1:8">
      <c r="A57" s="465"/>
      <c r="B57" s="35"/>
      <c r="C57" s="443"/>
      <c r="D57" s="443"/>
      <c r="E57" s="443"/>
      <c r="F57" s="443"/>
      <c r="G57" s="443"/>
      <c r="H57" s="455"/>
    </row>
    <row r="58" spans="1:8" ht="30">
      <c r="A58" s="465">
        <v>34</v>
      </c>
      <c r="B58" s="31" t="s">
        <v>97</v>
      </c>
      <c r="C58" s="451">
        <v>-1689571.53</v>
      </c>
      <c r="D58" s="451">
        <v>0</v>
      </c>
      <c r="E58" s="443">
        <f>C58+D58</f>
        <v>-1689571.53</v>
      </c>
      <c r="F58" s="70">
        <v>1243101.51</v>
      </c>
      <c r="G58" s="451">
        <v>0</v>
      </c>
      <c r="H58" s="455">
        <f>F58+G58</f>
        <v>1243101.51</v>
      </c>
    </row>
    <row r="59" spans="1:8" ht="30">
      <c r="A59" s="465">
        <v>35</v>
      </c>
      <c r="B59" s="31" t="s">
        <v>98</v>
      </c>
      <c r="C59" s="451"/>
      <c r="D59" s="451">
        <v>0</v>
      </c>
      <c r="E59" s="443">
        <f>C59+D59</f>
        <v>0</v>
      </c>
      <c r="F59" s="451"/>
      <c r="G59" s="451">
        <v>0</v>
      </c>
      <c r="H59" s="455">
        <f>F59+G59</f>
        <v>0</v>
      </c>
    </row>
    <row r="60" spans="1:8" ht="30">
      <c r="A60" s="465">
        <v>36</v>
      </c>
      <c r="B60" s="31" t="s">
        <v>99</v>
      </c>
      <c r="C60" s="451">
        <v>-254934.68</v>
      </c>
      <c r="D60" s="451">
        <v>0</v>
      </c>
      <c r="E60" s="443">
        <f>C60+D60</f>
        <v>-254934.68</v>
      </c>
      <c r="F60" s="451">
        <v>146158.07999999999</v>
      </c>
      <c r="G60" s="451">
        <v>0</v>
      </c>
      <c r="H60" s="455">
        <f>F60+G60</f>
        <v>146158.07999999999</v>
      </c>
    </row>
    <row r="61" spans="1:8">
      <c r="A61" s="465">
        <v>37</v>
      </c>
      <c r="B61" s="35" t="s">
        <v>100</v>
      </c>
      <c r="C61" s="443">
        <f t="shared" ref="C61:H61" si="17">SUM(C58:C60)</f>
        <v>-1944506.21</v>
      </c>
      <c r="D61" s="443">
        <f t="shared" si="17"/>
        <v>0</v>
      </c>
      <c r="E61" s="443">
        <f t="shared" si="17"/>
        <v>-1944506.21</v>
      </c>
      <c r="F61" s="443">
        <f t="shared" si="17"/>
        <v>1389259.59</v>
      </c>
      <c r="G61" s="443">
        <f t="shared" si="17"/>
        <v>0</v>
      </c>
      <c r="H61" s="455">
        <f t="shared" si="17"/>
        <v>1389259.59</v>
      </c>
    </row>
    <row r="62" spans="1:8">
      <c r="A62" s="465"/>
      <c r="B62" s="37"/>
      <c r="C62" s="451"/>
      <c r="D62" s="451"/>
      <c r="E62" s="443"/>
      <c r="F62" s="451"/>
      <c r="G62" s="451"/>
      <c r="H62" s="455"/>
    </row>
    <row r="63" spans="1:8" ht="30">
      <c r="A63" s="465">
        <v>38</v>
      </c>
      <c r="B63" s="38" t="s">
        <v>101</v>
      </c>
      <c r="C63" s="443">
        <f t="shared" ref="C63:H63" si="18">C56-C61</f>
        <v>4073854.3599999985</v>
      </c>
      <c r="D63" s="443">
        <f t="shared" si="18"/>
        <v>2485271.0199999996</v>
      </c>
      <c r="E63" s="443">
        <f t="shared" si="18"/>
        <v>6559125.3799999999</v>
      </c>
      <c r="F63" s="443">
        <f t="shared" si="18"/>
        <v>-771174.6399999999</v>
      </c>
      <c r="G63" s="443">
        <f t="shared" si="18"/>
        <v>3689044.0100000002</v>
      </c>
      <c r="H63" s="455">
        <f t="shared" si="18"/>
        <v>2917869.3699999973</v>
      </c>
    </row>
    <row r="64" spans="1:8" s="39" customFormat="1">
      <c r="A64" s="463">
        <v>39</v>
      </c>
      <c r="B64" s="31" t="s">
        <v>102</v>
      </c>
      <c r="C64" s="470"/>
      <c r="D64" s="470">
        <v>0</v>
      </c>
      <c r="E64" s="443">
        <f>C64+D64</f>
        <v>0</v>
      </c>
      <c r="F64" s="470"/>
      <c r="G64" s="470">
        <v>0</v>
      </c>
      <c r="H64" s="455">
        <f>F64+G64</f>
        <v>0</v>
      </c>
    </row>
    <row r="65" spans="1:8">
      <c r="A65" s="465">
        <v>40</v>
      </c>
      <c r="B65" s="35" t="s">
        <v>103</v>
      </c>
      <c r="C65" s="443">
        <f t="shared" ref="C65:H65" si="19">C63-C64</f>
        <v>4073854.3599999985</v>
      </c>
      <c r="D65" s="443">
        <f t="shared" si="19"/>
        <v>2485271.0199999996</v>
      </c>
      <c r="E65" s="443">
        <f t="shared" si="19"/>
        <v>6559125.3799999999</v>
      </c>
      <c r="F65" s="443">
        <f t="shared" si="19"/>
        <v>-771174.6399999999</v>
      </c>
      <c r="G65" s="443">
        <f t="shared" si="19"/>
        <v>3689044.0100000002</v>
      </c>
      <c r="H65" s="455">
        <f t="shared" si="19"/>
        <v>2917869.3699999973</v>
      </c>
    </row>
    <row r="66" spans="1:8" s="39" customFormat="1">
      <c r="A66" s="463">
        <v>41</v>
      </c>
      <c r="B66" s="31" t="s">
        <v>104</v>
      </c>
      <c r="C66" s="470"/>
      <c r="D66" s="470">
        <v>0</v>
      </c>
      <c r="E66" s="443">
        <f>C66+D66</f>
        <v>0</v>
      </c>
      <c r="F66" s="470"/>
      <c r="G66" s="470">
        <v>0</v>
      </c>
      <c r="H66" s="455">
        <f>F66+G66</f>
        <v>0</v>
      </c>
    </row>
    <row r="67" spans="1:8" ht="15.75" thickBot="1">
      <c r="A67" s="471">
        <v>42</v>
      </c>
      <c r="B67" s="437" t="s">
        <v>105</v>
      </c>
      <c r="C67" s="459">
        <f t="shared" ref="C67:H67" si="20">C65+C66</f>
        <v>4073854.3599999985</v>
      </c>
      <c r="D67" s="459">
        <f t="shared" si="20"/>
        <v>2485271.0199999996</v>
      </c>
      <c r="E67" s="459">
        <f t="shared" si="20"/>
        <v>6559125.3799999999</v>
      </c>
      <c r="F67" s="459">
        <f t="shared" si="20"/>
        <v>-771174.6399999999</v>
      </c>
      <c r="G67" s="459">
        <f t="shared" si="20"/>
        <v>3689044.0100000002</v>
      </c>
      <c r="H67" s="460">
        <f t="shared" si="20"/>
        <v>2917869.3699999973</v>
      </c>
    </row>
    <row r="68" spans="1:8">
      <c r="A68" s="40"/>
      <c r="B68" s="41"/>
      <c r="C68" s="42"/>
      <c r="D68" s="42"/>
      <c r="E68" s="42"/>
      <c r="F68" s="42"/>
      <c r="G68" s="42"/>
      <c r="H68" s="42"/>
    </row>
    <row r="69" spans="1:8">
      <c r="A69" s="19"/>
      <c r="B69" s="21" t="s">
        <v>47</v>
      </c>
      <c r="C69" s="43"/>
      <c r="D69" s="43"/>
      <c r="E69" s="43"/>
    </row>
    <row r="70" spans="1:8">
      <c r="A70" s="19"/>
      <c r="B70" s="3"/>
      <c r="C70" s="43"/>
      <c r="D70" s="43"/>
      <c r="E70" s="44"/>
    </row>
    <row r="71" spans="1:8">
      <c r="A71" s="43"/>
      <c r="B71" s="43"/>
      <c r="C71" s="43"/>
      <c r="D71" s="43"/>
      <c r="E71" s="43"/>
    </row>
  </sheetData>
  <mergeCells count="3">
    <mergeCell ref="C5:E5"/>
    <mergeCell ref="F5:H5"/>
    <mergeCell ref="D1:H1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71"/>
  <sheetViews>
    <sheetView tabSelected="1" view="pageBreakPreview" topLeftCell="A55" zoomScale="145" zoomScaleNormal="100" zoomScaleSheetLayoutView="145" workbookViewId="0">
      <selection activeCell="B75" sqref="B75"/>
    </sheetView>
  </sheetViews>
  <sheetFormatPr defaultRowHeight="15"/>
  <cols>
    <col min="1" max="1" width="8" style="330" bestFit="1" customWidth="1"/>
    <col min="2" max="2" width="65" style="330" customWidth="1"/>
    <col min="3" max="3" width="14.85546875" style="330" bestFit="1" customWidth="1"/>
    <col min="4" max="4" width="17" style="330" customWidth="1"/>
    <col min="5" max="5" width="13.85546875" style="330" customWidth="1"/>
    <col min="6" max="6" width="14" style="330" bestFit="1" customWidth="1"/>
    <col min="7" max="7" width="15.140625" style="330" bestFit="1" customWidth="1"/>
    <col min="8" max="8" width="15.42578125" style="330" customWidth="1"/>
    <col min="9" max="9" width="9.140625" style="330" customWidth="1"/>
    <col min="10" max="16384" width="9.140625" style="22"/>
  </cols>
  <sheetData>
    <row r="1" spans="1:42">
      <c r="A1" s="331" t="s">
        <v>0</v>
      </c>
      <c r="B1" s="342" t="str">
        <f>[1]RC!B2</f>
        <v>სს " პაშა ბანკი საქართველო"</v>
      </c>
      <c r="C1" s="332"/>
      <c r="D1" s="332"/>
      <c r="E1" s="332"/>
      <c r="F1" s="333"/>
      <c r="G1" s="333"/>
      <c r="H1" s="33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>
      <c r="A2" s="331" t="s">
        <v>2</v>
      </c>
      <c r="B2" s="342" t="str">
        <f>[1]RC!B3</f>
        <v>30.09.2016</v>
      </c>
      <c r="C2" s="332"/>
      <c r="D2" s="332"/>
      <c r="E2" s="332"/>
      <c r="F2" s="333"/>
      <c r="G2" s="333"/>
      <c r="H2" s="334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2" ht="16.5" thickBot="1">
      <c r="A3" s="335"/>
      <c r="B3" s="336" t="s">
        <v>314</v>
      </c>
      <c r="C3" s="337"/>
      <c r="D3" s="337"/>
      <c r="E3" s="337"/>
      <c r="F3" s="335"/>
      <c r="G3" s="335"/>
      <c r="H3" s="338" t="s">
        <v>4</v>
      </c>
    </row>
    <row r="4" spans="1:42" ht="18">
      <c r="A4" s="339"/>
      <c r="B4" s="489"/>
      <c r="C4" s="357" t="s">
        <v>5</v>
      </c>
      <c r="D4" s="353"/>
      <c r="E4" s="353"/>
      <c r="F4" s="357" t="s">
        <v>6</v>
      </c>
      <c r="G4" s="353"/>
      <c r="H4" s="354"/>
    </row>
    <row r="5" spans="1:42" s="47" customFormat="1" ht="12.75">
      <c r="A5" s="500" t="s">
        <v>7</v>
      </c>
      <c r="B5" s="490"/>
      <c r="C5" s="340" t="s">
        <v>9</v>
      </c>
      <c r="D5" s="340" t="s">
        <v>10</v>
      </c>
      <c r="E5" s="340" t="s">
        <v>11</v>
      </c>
      <c r="F5" s="340" t="s">
        <v>9</v>
      </c>
      <c r="G5" s="340" t="s">
        <v>10</v>
      </c>
      <c r="H5" s="472" t="s">
        <v>11</v>
      </c>
      <c r="I5" s="46"/>
    </row>
    <row r="6" spans="1:42">
      <c r="A6" s="500">
        <v>1</v>
      </c>
      <c r="B6" s="491" t="s">
        <v>106</v>
      </c>
      <c r="C6" s="343">
        <f t="shared" ref="C6:H6" si="0">SUM(C7:C8)+C9+C12+C13+C26</f>
        <v>169457238.21680003</v>
      </c>
      <c r="D6" s="343">
        <f t="shared" si="0"/>
        <v>113108599.6734</v>
      </c>
      <c r="E6" s="343">
        <f t="shared" si="0"/>
        <v>282565837.89020002</v>
      </c>
      <c r="F6" s="343">
        <f t="shared" si="0"/>
        <v>182310103.03479999</v>
      </c>
      <c r="G6" s="343">
        <f t="shared" si="0"/>
        <v>121287178.5289</v>
      </c>
      <c r="H6" s="473">
        <f t="shared" si="0"/>
        <v>303597281.56369996</v>
      </c>
      <c r="I6" s="43"/>
    </row>
    <row r="7" spans="1:42">
      <c r="A7" s="500">
        <v>1.1000000000000001</v>
      </c>
      <c r="B7" s="492" t="s">
        <v>107</v>
      </c>
      <c r="C7" s="341"/>
      <c r="D7" s="341"/>
      <c r="E7" s="343">
        <f t="shared" ref="E7:E68" si="1">C7+D7</f>
        <v>0</v>
      </c>
      <c r="F7" s="341"/>
      <c r="G7" s="341"/>
      <c r="H7" s="473">
        <f t="shared" ref="H7:H68" si="2">F7+G7</f>
        <v>0</v>
      </c>
      <c r="I7" s="43"/>
    </row>
    <row r="8" spans="1:42">
      <c r="A8" s="500">
        <v>1.2</v>
      </c>
      <c r="B8" s="492" t="s">
        <v>108</v>
      </c>
      <c r="C8" s="341">
        <v>2425400.14</v>
      </c>
      <c r="D8" s="341">
        <v>7233553.5999999996</v>
      </c>
      <c r="E8" s="343">
        <f t="shared" si="1"/>
        <v>9658953.7400000002</v>
      </c>
      <c r="F8" s="341">
        <v>916428.74</v>
      </c>
      <c r="G8" s="341">
        <v>13477177.350199999</v>
      </c>
      <c r="H8" s="473">
        <f t="shared" si="2"/>
        <v>14393606.0902</v>
      </c>
      <c r="I8" s="43"/>
    </row>
    <row r="9" spans="1:42">
      <c r="A9" s="500">
        <v>1.3</v>
      </c>
      <c r="B9" s="492" t="s">
        <v>315</v>
      </c>
      <c r="C9" s="343">
        <f>SUM(C10:C11)</f>
        <v>71816458.666900009</v>
      </c>
      <c r="D9" s="343">
        <f>SUM(D10:D11)</f>
        <v>31153536.574200001</v>
      </c>
      <c r="E9" s="343">
        <f t="shared" si="1"/>
        <v>102969995.24110001</v>
      </c>
      <c r="F9" s="343">
        <f>SUM(F10:F11)</f>
        <v>84940923.95480001</v>
      </c>
      <c r="G9" s="343">
        <f>SUM(G10:G11)</f>
        <v>49935294.467600003</v>
      </c>
      <c r="H9" s="473">
        <f t="shared" si="2"/>
        <v>134876218.4224</v>
      </c>
      <c r="I9" s="43"/>
    </row>
    <row r="10" spans="1:42">
      <c r="A10" s="501" t="s">
        <v>316</v>
      </c>
      <c r="B10" s="493" t="s">
        <v>317</v>
      </c>
      <c r="C10" s="341">
        <v>65730418.122100003</v>
      </c>
      <c r="D10" s="341">
        <v>15040342.9485</v>
      </c>
      <c r="E10" s="343">
        <f t="shared" si="1"/>
        <v>80770761.070600003</v>
      </c>
      <c r="F10" s="341">
        <v>79808967.560000002</v>
      </c>
      <c r="G10" s="341">
        <v>24016726.024999999</v>
      </c>
      <c r="H10" s="473">
        <f t="shared" si="2"/>
        <v>103825693.58500001</v>
      </c>
      <c r="I10" s="43"/>
    </row>
    <row r="11" spans="1:42">
      <c r="A11" s="501" t="s">
        <v>318</v>
      </c>
      <c r="B11" s="494" t="s">
        <v>319</v>
      </c>
      <c r="C11" s="341">
        <v>6086040.5448000003</v>
      </c>
      <c r="D11" s="341">
        <v>16113193.625700001</v>
      </c>
      <c r="E11" s="343">
        <f t="shared" si="1"/>
        <v>22199234.170500003</v>
      </c>
      <c r="F11" s="341">
        <v>5131956.3947999999</v>
      </c>
      <c r="G11" s="341">
        <v>25918568.442600001</v>
      </c>
      <c r="H11" s="473">
        <f t="shared" si="2"/>
        <v>31050524.837400001</v>
      </c>
      <c r="I11" s="43"/>
    </row>
    <row r="12" spans="1:42">
      <c r="A12" s="500">
        <v>1.4</v>
      </c>
      <c r="B12" s="495" t="s">
        <v>109</v>
      </c>
      <c r="C12" s="341"/>
      <c r="D12" s="341"/>
      <c r="E12" s="343">
        <f t="shared" si="1"/>
        <v>0</v>
      </c>
      <c r="F12" s="341"/>
      <c r="G12" s="341"/>
      <c r="H12" s="473">
        <f t="shared" si="2"/>
        <v>0</v>
      </c>
      <c r="I12" s="43"/>
    </row>
    <row r="13" spans="1:42">
      <c r="A13" s="500">
        <v>1.5</v>
      </c>
      <c r="B13" s="495" t="s">
        <v>320</v>
      </c>
      <c r="C13" s="343">
        <f>SUM(C14:C16)+SUM(C22:C25)</f>
        <v>95215379.40990001</v>
      </c>
      <c r="D13" s="343">
        <f>SUM(D14:D16)+SUM(D22:D25)</f>
        <v>74721509.499200001</v>
      </c>
      <c r="E13" s="343">
        <f t="shared" si="1"/>
        <v>169936888.9091</v>
      </c>
      <c r="F13" s="343">
        <f>SUM(F14:F16)+SUM(F22:F25)</f>
        <v>96452750.339999989</v>
      </c>
      <c r="G13" s="343">
        <f>SUM(G14:G16)+SUM(G22:G25)</f>
        <v>57874706.711099997</v>
      </c>
      <c r="H13" s="473">
        <f t="shared" si="2"/>
        <v>154327457.05109999</v>
      </c>
      <c r="I13" s="43"/>
    </row>
    <row r="14" spans="1:42">
      <c r="A14" s="500" t="s">
        <v>321</v>
      </c>
      <c r="B14" s="496" t="s">
        <v>322</v>
      </c>
      <c r="C14" s="341">
        <v>269473.71000000002</v>
      </c>
      <c r="D14" s="341">
        <v>23262054.5</v>
      </c>
      <c r="E14" s="343">
        <f t="shared" si="1"/>
        <v>23531528.210000001</v>
      </c>
      <c r="F14" s="341">
        <v>390378.74</v>
      </c>
      <c r="G14" s="341">
        <v>20636890.279199999</v>
      </c>
      <c r="H14" s="473">
        <f t="shared" si="2"/>
        <v>21027269.019199997</v>
      </c>
      <c r="I14" s="43"/>
    </row>
    <row r="15" spans="1:42">
      <c r="A15" s="500" t="s">
        <v>323</v>
      </c>
      <c r="B15" s="496" t="s">
        <v>324</v>
      </c>
      <c r="C15" s="341"/>
      <c r="D15" s="341"/>
      <c r="E15" s="343">
        <f t="shared" si="1"/>
        <v>0</v>
      </c>
      <c r="F15" s="341"/>
      <c r="G15" s="341"/>
      <c r="H15" s="473">
        <f t="shared" si="2"/>
        <v>0</v>
      </c>
      <c r="I15" s="43"/>
    </row>
    <row r="16" spans="1:42">
      <c r="A16" s="500" t="s">
        <v>325</v>
      </c>
      <c r="B16" s="496" t="s">
        <v>326</v>
      </c>
      <c r="C16" s="343">
        <f>SUM(C17:C21)</f>
        <v>51044475.000100002</v>
      </c>
      <c r="D16" s="343">
        <f>SUM(D17:D21)</f>
        <v>24358644.289999999</v>
      </c>
      <c r="E16" s="343">
        <f t="shared" si="1"/>
        <v>75403119.290100008</v>
      </c>
      <c r="F16" s="343">
        <f>SUM(F17:F21)</f>
        <v>80062371.599999994</v>
      </c>
      <c r="G16" s="343">
        <f>SUM(G17:G21)</f>
        <v>20869682.152800001</v>
      </c>
      <c r="H16" s="473">
        <f t="shared" si="2"/>
        <v>100932053.75279999</v>
      </c>
      <c r="I16" s="43"/>
    </row>
    <row r="17" spans="1:9">
      <c r="A17" s="500" t="s">
        <v>327</v>
      </c>
      <c r="B17" s="494" t="s">
        <v>328</v>
      </c>
      <c r="C17" s="341">
        <v>0</v>
      </c>
      <c r="D17" s="341">
        <v>122309.25</v>
      </c>
      <c r="E17" s="343">
        <f t="shared" si="1"/>
        <v>122309.25</v>
      </c>
      <c r="F17" s="341"/>
      <c r="G17" s="341"/>
      <c r="H17" s="473">
        <f t="shared" si="2"/>
        <v>0</v>
      </c>
      <c r="I17" s="43"/>
    </row>
    <row r="18" spans="1:9">
      <c r="A18" s="500" t="s">
        <v>329</v>
      </c>
      <c r="B18" s="494" t="s">
        <v>330</v>
      </c>
      <c r="C18" s="341">
        <v>186000.0001</v>
      </c>
      <c r="D18" s="341">
        <v>14071853.939999999</v>
      </c>
      <c r="E18" s="343">
        <f t="shared" si="1"/>
        <v>14257853.940099999</v>
      </c>
      <c r="F18" s="341">
        <v>186000</v>
      </c>
      <c r="G18" s="341">
        <v>7761355.7527999999</v>
      </c>
      <c r="H18" s="473">
        <f t="shared" si="2"/>
        <v>7947355.7527999999</v>
      </c>
      <c r="I18" s="43"/>
    </row>
    <row r="19" spans="1:9">
      <c r="A19" s="500" t="s">
        <v>331</v>
      </c>
      <c r="B19" s="497" t="s">
        <v>332</v>
      </c>
      <c r="C19" s="341"/>
      <c r="D19" s="341"/>
      <c r="E19" s="343">
        <f t="shared" si="1"/>
        <v>0</v>
      </c>
      <c r="F19" s="341"/>
      <c r="G19" s="341"/>
      <c r="H19" s="473">
        <f t="shared" si="2"/>
        <v>0</v>
      </c>
      <c r="I19" s="43"/>
    </row>
    <row r="20" spans="1:9">
      <c r="A20" s="500" t="s">
        <v>333</v>
      </c>
      <c r="B20" s="494" t="s">
        <v>334</v>
      </c>
      <c r="C20" s="341">
        <v>0</v>
      </c>
      <c r="D20" s="341">
        <v>7688010</v>
      </c>
      <c r="E20" s="343">
        <f t="shared" si="1"/>
        <v>7688010</v>
      </c>
      <c r="F20" s="341">
        <v>21200000</v>
      </c>
      <c r="G20" s="341">
        <v>4296406.4000000004</v>
      </c>
      <c r="H20" s="473">
        <f t="shared" si="2"/>
        <v>25496406.399999999</v>
      </c>
      <c r="I20" s="43"/>
    </row>
    <row r="21" spans="1:9">
      <c r="A21" s="500" t="s">
        <v>335</v>
      </c>
      <c r="B21" s="494" t="s">
        <v>336</v>
      </c>
      <c r="C21" s="341">
        <v>50858475</v>
      </c>
      <c r="D21" s="341">
        <v>2476471.1</v>
      </c>
      <c r="E21" s="343">
        <f t="shared" si="1"/>
        <v>53334946.100000001</v>
      </c>
      <c r="F21" s="341">
        <v>58676371.600000001</v>
      </c>
      <c r="G21" s="341">
        <v>8811920</v>
      </c>
      <c r="H21" s="473">
        <f t="shared" si="2"/>
        <v>67488291.599999994</v>
      </c>
      <c r="I21" s="43"/>
    </row>
    <row r="22" spans="1:9">
      <c r="A22" s="500" t="s">
        <v>337</v>
      </c>
      <c r="B22" s="496" t="s">
        <v>338</v>
      </c>
      <c r="C22" s="341">
        <v>15999999.9999</v>
      </c>
      <c r="D22" s="341">
        <v>27100810.686000001</v>
      </c>
      <c r="E22" s="343">
        <f t="shared" si="1"/>
        <v>43100810.685900003</v>
      </c>
      <c r="F22" s="341">
        <v>16000000</v>
      </c>
      <c r="G22" s="341">
        <v>16368134.2553</v>
      </c>
      <c r="H22" s="473">
        <f t="shared" si="2"/>
        <v>32368134.2553</v>
      </c>
      <c r="I22" s="43"/>
    </row>
    <row r="23" spans="1:9">
      <c r="A23" s="500" t="s">
        <v>339</v>
      </c>
      <c r="B23" s="496" t="s">
        <v>340</v>
      </c>
      <c r="C23" s="341">
        <v>26939999.999899998</v>
      </c>
      <c r="D23" s="341">
        <v>0</v>
      </c>
      <c r="E23" s="343">
        <f t="shared" si="1"/>
        <v>26939999.999899998</v>
      </c>
      <c r="F23" s="341"/>
      <c r="G23" s="341"/>
      <c r="H23" s="473">
        <f t="shared" si="2"/>
        <v>0</v>
      </c>
      <c r="I23" s="43"/>
    </row>
    <row r="24" spans="1:9">
      <c r="A24" s="500" t="s">
        <v>341</v>
      </c>
      <c r="B24" s="496" t="s">
        <v>342</v>
      </c>
      <c r="C24" s="341">
        <v>961430.7</v>
      </c>
      <c r="D24" s="341">
        <v>0</v>
      </c>
      <c r="E24" s="343">
        <f t="shared" si="1"/>
        <v>961430.7</v>
      </c>
      <c r="F24" s="341">
        <v>0</v>
      </c>
      <c r="G24" s="341">
        <v>2.3800000000000002E-2</v>
      </c>
      <c r="H24" s="473">
        <f t="shared" si="2"/>
        <v>2.3800000000000002E-2</v>
      </c>
      <c r="I24" s="43"/>
    </row>
    <row r="25" spans="1:9">
      <c r="A25" s="500" t="s">
        <v>343</v>
      </c>
      <c r="B25" s="496" t="s">
        <v>344</v>
      </c>
      <c r="C25" s="341">
        <v>0</v>
      </c>
      <c r="D25" s="341">
        <v>2.3199999999999998E-2</v>
      </c>
      <c r="E25" s="343">
        <f t="shared" si="1"/>
        <v>2.3199999999999998E-2</v>
      </c>
      <c r="F25" s="341"/>
      <c r="G25" s="341"/>
      <c r="H25" s="473">
        <f t="shared" si="2"/>
        <v>0</v>
      </c>
      <c r="I25" s="43"/>
    </row>
    <row r="26" spans="1:9">
      <c r="A26" s="500">
        <v>1.6</v>
      </c>
      <c r="B26" s="492" t="s">
        <v>110</v>
      </c>
      <c r="C26" s="341"/>
      <c r="D26" s="341"/>
      <c r="E26" s="343">
        <f t="shared" si="1"/>
        <v>0</v>
      </c>
      <c r="F26" s="341"/>
      <c r="G26" s="341"/>
      <c r="H26" s="473">
        <f t="shared" si="2"/>
        <v>0</v>
      </c>
      <c r="I26" s="43"/>
    </row>
    <row r="27" spans="1:9">
      <c r="A27" s="500">
        <v>2</v>
      </c>
      <c r="B27" s="491" t="s">
        <v>111</v>
      </c>
      <c r="C27" s="343">
        <f>SUM(C28:C34)</f>
        <v>634718.81000000006</v>
      </c>
      <c r="D27" s="343">
        <f>SUM(D28:D34)</f>
        <v>1282319</v>
      </c>
      <c r="E27" s="343">
        <f t="shared" si="1"/>
        <v>1917037.81</v>
      </c>
      <c r="F27" s="343">
        <f>SUM(F28:F34)</f>
        <v>1113513.05</v>
      </c>
      <c r="G27" s="343">
        <f>SUM(G28:G34)</f>
        <v>357240</v>
      </c>
      <c r="H27" s="473">
        <f t="shared" si="2"/>
        <v>1470753.05</v>
      </c>
      <c r="I27" s="43"/>
    </row>
    <row r="28" spans="1:9">
      <c r="A28" s="500">
        <v>2.1</v>
      </c>
      <c r="B28" s="498" t="s">
        <v>112</v>
      </c>
      <c r="C28" s="341">
        <v>634718.81000000006</v>
      </c>
      <c r="D28" s="341">
        <v>1282319</v>
      </c>
      <c r="E28" s="343">
        <f t="shared" si="1"/>
        <v>1917037.81</v>
      </c>
      <c r="F28" s="341">
        <v>1113513.05</v>
      </c>
      <c r="G28" s="341">
        <v>357240</v>
      </c>
      <c r="H28" s="473">
        <f t="shared" si="2"/>
        <v>1470753.05</v>
      </c>
      <c r="I28" s="43"/>
    </row>
    <row r="29" spans="1:9">
      <c r="A29" s="500">
        <v>2.2000000000000002</v>
      </c>
      <c r="B29" s="498" t="s">
        <v>113</v>
      </c>
      <c r="C29" s="341"/>
      <c r="D29" s="341"/>
      <c r="E29" s="343">
        <f t="shared" si="1"/>
        <v>0</v>
      </c>
      <c r="F29" s="341"/>
      <c r="G29" s="341"/>
      <c r="H29" s="473">
        <f t="shared" si="2"/>
        <v>0</v>
      </c>
      <c r="I29" s="43"/>
    </row>
    <row r="30" spans="1:9">
      <c r="A30" s="500">
        <v>2.2999999999999998</v>
      </c>
      <c r="B30" s="498" t="s">
        <v>114</v>
      </c>
      <c r="C30" s="341"/>
      <c r="D30" s="341"/>
      <c r="E30" s="343">
        <f t="shared" si="1"/>
        <v>0</v>
      </c>
      <c r="F30" s="341"/>
      <c r="G30" s="341"/>
      <c r="H30" s="473">
        <f t="shared" si="2"/>
        <v>0</v>
      </c>
      <c r="I30" s="43"/>
    </row>
    <row r="31" spans="1:9" s="49" customFormat="1">
      <c r="A31" s="500">
        <v>2.4</v>
      </c>
      <c r="B31" s="498" t="s">
        <v>115</v>
      </c>
      <c r="C31" s="341"/>
      <c r="D31" s="341"/>
      <c r="E31" s="343">
        <f t="shared" si="1"/>
        <v>0</v>
      </c>
      <c r="F31" s="341"/>
      <c r="G31" s="341"/>
      <c r="H31" s="473">
        <f t="shared" si="2"/>
        <v>0</v>
      </c>
      <c r="I31" s="48"/>
    </row>
    <row r="32" spans="1:9" s="49" customFormat="1">
      <c r="A32" s="500">
        <v>2.5</v>
      </c>
      <c r="B32" s="498" t="s">
        <v>116</v>
      </c>
      <c r="C32" s="341"/>
      <c r="D32" s="341"/>
      <c r="E32" s="343">
        <f t="shared" si="1"/>
        <v>0</v>
      </c>
      <c r="F32" s="341"/>
      <c r="G32" s="341"/>
      <c r="H32" s="473">
        <f t="shared" si="2"/>
        <v>0</v>
      </c>
      <c r="I32" s="48"/>
    </row>
    <row r="33" spans="1:9">
      <c r="A33" s="500">
        <v>2.6</v>
      </c>
      <c r="B33" s="498" t="s">
        <v>117</v>
      </c>
      <c r="C33" s="341"/>
      <c r="D33" s="341"/>
      <c r="E33" s="343">
        <f t="shared" si="1"/>
        <v>0</v>
      </c>
      <c r="F33" s="341"/>
      <c r="G33" s="341"/>
      <c r="H33" s="473">
        <f t="shared" si="2"/>
        <v>0</v>
      </c>
      <c r="I33" s="43"/>
    </row>
    <row r="34" spans="1:9">
      <c r="A34" s="500">
        <v>2.7</v>
      </c>
      <c r="B34" s="498" t="s">
        <v>118</v>
      </c>
      <c r="C34" s="341"/>
      <c r="D34" s="341"/>
      <c r="E34" s="343">
        <f t="shared" si="1"/>
        <v>0</v>
      </c>
      <c r="F34" s="341"/>
      <c r="G34" s="341"/>
      <c r="H34" s="473">
        <f t="shared" si="2"/>
        <v>0</v>
      </c>
      <c r="I34" s="43"/>
    </row>
    <row r="35" spans="1:9">
      <c r="A35" s="500">
        <v>3</v>
      </c>
      <c r="B35" s="491" t="s">
        <v>34</v>
      </c>
      <c r="C35" s="343">
        <f>SUM(C36:C38)</f>
        <v>2425400.14</v>
      </c>
      <c r="D35" s="343">
        <f>SUM(D36:D38)</f>
        <v>7233553.5999999996</v>
      </c>
      <c r="E35" s="343">
        <f t="shared" si="1"/>
        <v>9658953.7400000002</v>
      </c>
      <c r="F35" s="343">
        <f>SUM(F36:F38)</f>
        <v>916428.74</v>
      </c>
      <c r="G35" s="343">
        <f>SUM(G36:G38)</f>
        <v>13477177.350199999</v>
      </c>
      <c r="H35" s="473">
        <f t="shared" si="2"/>
        <v>14393606.0902</v>
      </c>
      <c r="I35" s="43"/>
    </row>
    <row r="36" spans="1:9">
      <c r="A36" s="500">
        <v>3.1</v>
      </c>
      <c r="B36" s="498" t="s">
        <v>119</v>
      </c>
      <c r="C36" s="341"/>
      <c r="D36" s="341"/>
      <c r="E36" s="343">
        <f t="shared" si="1"/>
        <v>0</v>
      </c>
      <c r="F36" s="341"/>
      <c r="G36" s="341"/>
      <c r="H36" s="473">
        <f t="shared" si="2"/>
        <v>0</v>
      </c>
      <c r="I36" s="43"/>
    </row>
    <row r="37" spans="1:9">
      <c r="A37" s="500">
        <v>3.2</v>
      </c>
      <c r="B37" s="498" t="s">
        <v>120</v>
      </c>
      <c r="C37" s="341">
        <v>2425400.14</v>
      </c>
      <c r="D37" s="341">
        <v>7233553.5999999996</v>
      </c>
      <c r="E37" s="343">
        <f t="shared" si="1"/>
        <v>9658953.7400000002</v>
      </c>
      <c r="F37" s="341">
        <v>916428.74</v>
      </c>
      <c r="G37" s="341">
        <v>13477177.350199999</v>
      </c>
      <c r="H37" s="473">
        <f t="shared" si="2"/>
        <v>14393606.0902</v>
      </c>
      <c r="I37" s="43"/>
    </row>
    <row r="38" spans="1:9">
      <c r="A38" s="500">
        <v>3.3</v>
      </c>
      <c r="B38" s="498" t="s">
        <v>121</v>
      </c>
      <c r="C38" s="341"/>
      <c r="D38" s="341"/>
      <c r="E38" s="343">
        <f t="shared" si="1"/>
        <v>0</v>
      </c>
      <c r="F38" s="341"/>
      <c r="G38" s="341"/>
      <c r="H38" s="473">
        <f t="shared" si="2"/>
        <v>0</v>
      </c>
      <c r="I38" s="43"/>
    </row>
    <row r="39" spans="1:9">
      <c r="A39" s="500">
        <v>4</v>
      </c>
      <c r="B39" s="491" t="s">
        <v>345</v>
      </c>
      <c r="C39" s="343">
        <f>SUM(C40:C42)</f>
        <v>1</v>
      </c>
      <c r="D39" s="343">
        <f>SUM(D40:D42)</f>
        <v>0</v>
      </c>
      <c r="E39" s="343">
        <f t="shared" si="1"/>
        <v>1</v>
      </c>
      <c r="F39" s="343">
        <f>SUM(F40:F42)</f>
        <v>0</v>
      </c>
      <c r="G39" s="343">
        <f>SUM(G40:G42)</f>
        <v>0</v>
      </c>
      <c r="H39" s="473">
        <f t="shared" si="2"/>
        <v>0</v>
      </c>
      <c r="I39" s="43"/>
    </row>
    <row r="40" spans="1:9">
      <c r="A40" s="500">
        <v>4.0999999999999996</v>
      </c>
      <c r="B40" s="498" t="s">
        <v>122</v>
      </c>
      <c r="C40" s="341"/>
      <c r="D40" s="341"/>
      <c r="E40" s="343">
        <f t="shared" si="1"/>
        <v>0</v>
      </c>
      <c r="F40" s="341"/>
      <c r="G40" s="341"/>
      <c r="H40" s="473">
        <f t="shared" si="2"/>
        <v>0</v>
      </c>
      <c r="I40" s="43"/>
    </row>
    <row r="41" spans="1:9">
      <c r="A41" s="500">
        <v>4.2</v>
      </c>
      <c r="B41" s="498" t="s">
        <v>123</v>
      </c>
      <c r="C41" s="341"/>
      <c r="D41" s="341"/>
      <c r="E41" s="343">
        <f t="shared" si="1"/>
        <v>0</v>
      </c>
      <c r="F41" s="341"/>
      <c r="G41" s="341"/>
      <c r="H41" s="473">
        <f t="shared" si="2"/>
        <v>0</v>
      </c>
      <c r="I41" s="43"/>
    </row>
    <row r="42" spans="1:9">
      <c r="A42" s="500">
        <v>4.3</v>
      </c>
      <c r="B42" s="498" t="s">
        <v>124</v>
      </c>
      <c r="C42" s="341">
        <v>1</v>
      </c>
      <c r="D42" s="341"/>
      <c r="E42" s="343">
        <f t="shared" si="1"/>
        <v>1</v>
      </c>
      <c r="F42" s="341"/>
      <c r="G42" s="341"/>
      <c r="H42" s="473">
        <f t="shared" si="2"/>
        <v>0</v>
      </c>
      <c r="I42" s="43"/>
    </row>
    <row r="43" spans="1:9">
      <c r="A43" s="500">
        <v>5</v>
      </c>
      <c r="B43" s="491" t="s">
        <v>125</v>
      </c>
      <c r="C43" s="343">
        <f>SUM(C44:C47)</f>
        <v>0</v>
      </c>
      <c r="D43" s="343">
        <f>SUM(D44:D47)</f>
        <v>0</v>
      </c>
      <c r="E43" s="343">
        <f t="shared" si="1"/>
        <v>0</v>
      </c>
      <c r="F43" s="343">
        <f>SUM(F44:F47)</f>
        <v>0</v>
      </c>
      <c r="G43" s="343">
        <f>SUM(G44:G47)</f>
        <v>0</v>
      </c>
      <c r="H43" s="473">
        <f t="shared" si="2"/>
        <v>0</v>
      </c>
      <c r="I43" s="43"/>
    </row>
    <row r="44" spans="1:9">
      <c r="A44" s="500">
        <v>5.0999999999999996</v>
      </c>
      <c r="B44" s="498" t="s">
        <v>346</v>
      </c>
      <c r="C44" s="341"/>
      <c r="D44" s="341"/>
      <c r="E44" s="343">
        <f t="shared" si="1"/>
        <v>0</v>
      </c>
      <c r="F44" s="341"/>
      <c r="G44" s="341"/>
      <c r="H44" s="473">
        <f t="shared" si="2"/>
        <v>0</v>
      </c>
      <c r="I44" s="43"/>
    </row>
    <row r="45" spans="1:9">
      <c r="A45" s="500">
        <v>5.2</v>
      </c>
      <c r="B45" s="498" t="s">
        <v>126</v>
      </c>
      <c r="C45" s="341"/>
      <c r="D45" s="341"/>
      <c r="E45" s="343">
        <f t="shared" si="1"/>
        <v>0</v>
      </c>
      <c r="F45" s="341"/>
      <c r="G45" s="341"/>
      <c r="H45" s="473">
        <f t="shared" si="2"/>
        <v>0</v>
      </c>
      <c r="I45" s="43"/>
    </row>
    <row r="46" spans="1:9">
      <c r="A46" s="500">
        <v>5.3</v>
      </c>
      <c r="B46" s="498" t="s">
        <v>347</v>
      </c>
      <c r="C46" s="341"/>
      <c r="D46" s="341"/>
      <c r="E46" s="343">
        <f t="shared" si="1"/>
        <v>0</v>
      </c>
      <c r="F46" s="341"/>
      <c r="G46" s="341"/>
      <c r="H46" s="473">
        <f t="shared" si="2"/>
        <v>0</v>
      </c>
      <c r="I46" s="43"/>
    </row>
    <row r="47" spans="1:9">
      <c r="A47" s="500">
        <v>5.4</v>
      </c>
      <c r="B47" s="498" t="s">
        <v>127</v>
      </c>
      <c r="C47" s="341"/>
      <c r="D47" s="341"/>
      <c r="E47" s="343">
        <f t="shared" si="1"/>
        <v>0</v>
      </c>
      <c r="F47" s="341"/>
      <c r="G47" s="341"/>
      <c r="H47" s="473">
        <f t="shared" si="2"/>
        <v>0</v>
      </c>
      <c r="I47" s="43"/>
    </row>
    <row r="48" spans="1:9">
      <c r="A48" s="500">
        <v>6</v>
      </c>
      <c r="B48" s="491" t="s">
        <v>128</v>
      </c>
      <c r="C48" s="343">
        <f>SUM(C49:C52)</f>
        <v>0</v>
      </c>
      <c r="D48" s="343">
        <f>SUM(D49:D52)</f>
        <v>0</v>
      </c>
      <c r="E48" s="343">
        <f t="shared" si="1"/>
        <v>0</v>
      </c>
      <c r="F48" s="343">
        <f>SUM(F49:F52)</f>
        <v>0</v>
      </c>
      <c r="G48" s="343">
        <f>SUM(G49:G52)</f>
        <v>0</v>
      </c>
      <c r="H48" s="473">
        <f t="shared" si="2"/>
        <v>0</v>
      </c>
      <c r="I48" s="43"/>
    </row>
    <row r="49" spans="1:9">
      <c r="A49" s="500">
        <v>6.1</v>
      </c>
      <c r="B49" s="498" t="s">
        <v>129</v>
      </c>
      <c r="C49" s="341"/>
      <c r="D49" s="341"/>
      <c r="E49" s="343">
        <f t="shared" si="1"/>
        <v>0</v>
      </c>
      <c r="F49" s="341"/>
      <c r="G49" s="341"/>
      <c r="H49" s="473">
        <f t="shared" si="2"/>
        <v>0</v>
      </c>
      <c r="I49" s="43"/>
    </row>
    <row r="50" spans="1:9">
      <c r="A50" s="500">
        <v>6.2</v>
      </c>
      <c r="B50" s="498" t="s">
        <v>130</v>
      </c>
      <c r="C50" s="341"/>
      <c r="D50" s="341"/>
      <c r="E50" s="343">
        <f t="shared" si="1"/>
        <v>0</v>
      </c>
      <c r="F50" s="341"/>
      <c r="G50" s="341"/>
      <c r="H50" s="473">
        <f t="shared" si="2"/>
        <v>0</v>
      </c>
      <c r="I50" s="43"/>
    </row>
    <row r="51" spans="1:9">
      <c r="A51" s="500">
        <v>6.3</v>
      </c>
      <c r="B51" s="498" t="s">
        <v>131</v>
      </c>
      <c r="C51" s="341"/>
      <c r="D51" s="341"/>
      <c r="E51" s="343">
        <f t="shared" si="1"/>
        <v>0</v>
      </c>
      <c r="F51" s="341"/>
      <c r="G51" s="341"/>
      <c r="H51" s="473">
        <f t="shared" si="2"/>
        <v>0</v>
      </c>
      <c r="I51" s="43"/>
    </row>
    <row r="52" spans="1:9">
      <c r="A52" s="500">
        <v>6.4</v>
      </c>
      <c r="B52" s="498" t="s">
        <v>127</v>
      </c>
      <c r="C52" s="341"/>
      <c r="D52" s="341"/>
      <c r="E52" s="343">
        <f t="shared" si="1"/>
        <v>0</v>
      </c>
      <c r="F52" s="341"/>
      <c r="G52" s="341"/>
      <c r="H52" s="473">
        <f t="shared" si="2"/>
        <v>0</v>
      </c>
      <c r="I52" s="43"/>
    </row>
    <row r="53" spans="1:9">
      <c r="A53" s="500">
        <v>7</v>
      </c>
      <c r="B53" s="491" t="s">
        <v>132</v>
      </c>
      <c r="C53" s="344">
        <f>SUM(C54:C56)</f>
        <v>1127776.4099999999</v>
      </c>
      <c r="D53" s="344">
        <f>SUM(D54:D56)</f>
        <v>0</v>
      </c>
      <c r="E53" s="343">
        <f t="shared" si="1"/>
        <v>1127776.4099999999</v>
      </c>
      <c r="F53" s="344">
        <f>SUM(F54:F56)</f>
        <v>1538179.97</v>
      </c>
      <c r="G53" s="344">
        <f>SUM(G54:G56)</f>
        <v>0</v>
      </c>
      <c r="H53" s="473">
        <f t="shared" si="2"/>
        <v>1538179.97</v>
      </c>
      <c r="I53" s="43"/>
    </row>
    <row r="54" spans="1:9">
      <c r="A54" s="500" t="s">
        <v>133</v>
      </c>
      <c r="B54" s="498" t="s">
        <v>134</v>
      </c>
      <c r="C54" s="341">
        <v>1127776.4099999999</v>
      </c>
      <c r="D54" s="341"/>
      <c r="E54" s="343">
        <f t="shared" si="1"/>
        <v>1127776.4099999999</v>
      </c>
      <c r="F54" s="341">
        <v>1538179.97</v>
      </c>
      <c r="G54" s="341"/>
      <c r="H54" s="473">
        <f t="shared" si="2"/>
        <v>1538179.97</v>
      </c>
      <c r="I54" s="43"/>
    </row>
    <row r="55" spans="1:9">
      <c r="A55" s="500" t="s">
        <v>135</v>
      </c>
      <c r="B55" s="498" t="s">
        <v>136</v>
      </c>
      <c r="C55" s="341"/>
      <c r="D55" s="341"/>
      <c r="E55" s="343">
        <f t="shared" si="1"/>
        <v>0</v>
      </c>
      <c r="F55" s="341"/>
      <c r="G55" s="341"/>
      <c r="H55" s="473">
        <f t="shared" si="2"/>
        <v>0</v>
      </c>
      <c r="I55" s="43"/>
    </row>
    <row r="56" spans="1:9">
      <c r="A56" s="500" t="s">
        <v>137</v>
      </c>
      <c r="B56" s="498" t="s">
        <v>138</v>
      </c>
      <c r="C56" s="341"/>
      <c r="D56" s="341"/>
      <c r="E56" s="343">
        <f t="shared" si="1"/>
        <v>0</v>
      </c>
      <c r="F56" s="341"/>
      <c r="G56" s="341"/>
      <c r="H56" s="473">
        <f t="shared" si="2"/>
        <v>0</v>
      </c>
      <c r="I56" s="43"/>
    </row>
    <row r="57" spans="1:9">
      <c r="A57" s="500">
        <v>8</v>
      </c>
      <c r="B57" s="491" t="s">
        <v>139</v>
      </c>
      <c r="C57" s="344">
        <f>SUM(C58:C62)</f>
        <v>0</v>
      </c>
      <c r="D57" s="344">
        <f>SUM(D58:D62)</f>
        <v>6537341.6294</v>
      </c>
      <c r="E57" s="343">
        <f t="shared" si="1"/>
        <v>6537341.6294</v>
      </c>
      <c r="F57" s="344">
        <f>SUM(F58:F62)</f>
        <v>0</v>
      </c>
      <c r="G57" s="344">
        <f>SUM(G58:G62)</f>
        <v>6124865.0340999998</v>
      </c>
      <c r="H57" s="473">
        <f t="shared" si="2"/>
        <v>6124865.0340999998</v>
      </c>
      <c r="I57" s="43"/>
    </row>
    <row r="58" spans="1:9">
      <c r="A58" s="500" t="s">
        <v>140</v>
      </c>
      <c r="B58" s="498" t="s">
        <v>348</v>
      </c>
      <c r="C58" s="341"/>
      <c r="D58" s="341"/>
      <c r="E58" s="343">
        <f t="shared" si="1"/>
        <v>0</v>
      </c>
      <c r="F58" s="341"/>
      <c r="G58" s="341"/>
      <c r="H58" s="473">
        <f t="shared" si="2"/>
        <v>0</v>
      </c>
      <c r="I58" s="43"/>
    </row>
    <row r="59" spans="1:9">
      <c r="A59" s="500" t="s">
        <v>141</v>
      </c>
      <c r="B59" s="498" t="s">
        <v>349</v>
      </c>
      <c r="C59" s="341"/>
      <c r="D59" s="341">
        <v>545950.09849999996</v>
      </c>
      <c r="E59" s="343">
        <f t="shared" si="1"/>
        <v>545950.09849999996</v>
      </c>
      <c r="F59" s="341"/>
      <c r="G59" s="341"/>
      <c r="H59" s="473">
        <f t="shared" si="2"/>
        <v>0</v>
      </c>
    </row>
    <row r="60" spans="1:9">
      <c r="A60" s="500" t="s">
        <v>142</v>
      </c>
      <c r="B60" s="498" t="s">
        <v>143</v>
      </c>
      <c r="C60" s="341"/>
      <c r="D60" s="341"/>
      <c r="E60" s="343">
        <f t="shared" si="1"/>
        <v>0</v>
      </c>
      <c r="F60" s="341"/>
      <c r="G60" s="341"/>
      <c r="H60" s="473">
        <f t="shared" si="2"/>
        <v>0</v>
      </c>
    </row>
    <row r="61" spans="1:9">
      <c r="A61" s="500" t="s">
        <v>144</v>
      </c>
      <c r="B61" s="498" t="s">
        <v>350</v>
      </c>
      <c r="C61" s="341"/>
      <c r="D61" s="341">
        <v>5991391.5308999997</v>
      </c>
      <c r="E61" s="343">
        <f t="shared" si="1"/>
        <v>5991391.5308999997</v>
      </c>
      <c r="F61" s="341"/>
      <c r="G61" s="341">
        <v>6124865.0340999998</v>
      </c>
      <c r="H61" s="473">
        <f t="shared" si="2"/>
        <v>6124865.0340999998</v>
      </c>
    </row>
    <row r="62" spans="1:9">
      <c r="A62" s="500" t="s">
        <v>145</v>
      </c>
      <c r="B62" s="498" t="s">
        <v>146</v>
      </c>
      <c r="C62" s="341"/>
      <c r="D62" s="341"/>
      <c r="E62" s="343">
        <f t="shared" si="1"/>
        <v>0</v>
      </c>
      <c r="F62" s="341"/>
      <c r="G62" s="341"/>
      <c r="H62" s="473">
        <f t="shared" si="2"/>
        <v>0</v>
      </c>
    </row>
    <row r="63" spans="1:9">
      <c r="A63" s="500">
        <v>9</v>
      </c>
      <c r="B63" s="491" t="s">
        <v>147</v>
      </c>
      <c r="C63" s="344">
        <f>SUM(C64:C67)</f>
        <v>32431.34</v>
      </c>
      <c r="D63" s="344">
        <f>SUM(D64:D67)</f>
        <v>0</v>
      </c>
      <c r="E63" s="343">
        <f t="shared" si="1"/>
        <v>32431.34</v>
      </c>
      <c r="F63" s="344">
        <f>SUM(F64:F67)</f>
        <v>24876.880000000001</v>
      </c>
      <c r="G63" s="344">
        <f>SUM(G64:G67)</f>
        <v>0</v>
      </c>
      <c r="H63" s="473">
        <f t="shared" si="2"/>
        <v>24876.880000000001</v>
      </c>
    </row>
    <row r="64" spans="1:9">
      <c r="A64" s="500" t="s">
        <v>148</v>
      </c>
      <c r="B64" s="498" t="s">
        <v>149</v>
      </c>
      <c r="C64" s="341"/>
      <c r="D64" s="341"/>
      <c r="E64" s="343">
        <f t="shared" si="1"/>
        <v>0</v>
      </c>
      <c r="F64" s="341"/>
      <c r="G64" s="341"/>
      <c r="H64" s="473">
        <f t="shared" si="2"/>
        <v>0</v>
      </c>
    </row>
    <row r="65" spans="1:8">
      <c r="A65" s="500" t="s">
        <v>150</v>
      </c>
      <c r="B65" s="498" t="s">
        <v>151</v>
      </c>
      <c r="C65" s="341">
        <v>32383.34</v>
      </c>
      <c r="D65" s="341"/>
      <c r="E65" s="343">
        <f t="shared" si="1"/>
        <v>32383.34</v>
      </c>
      <c r="F65" s="341">
        <v>24825.88</v>
      </c>
      <c r="G65" s="341"/>
      <c r="H65" s="473">
        <f t="shared" si="2"/>
        <v>24825.88</v>
      </c>
    </row>
    <row r="66" spans="1:8">
      <c r="A66" s="500" t="s">
        <v>152</v>
      </c>
      <c r="B66" s="498" t="s">
        <v>153</v>
      </c>
      <c r="C66" s="341">
        <v>48</v>
      </c>
      <c r="D66" s="341"/>
      <c r="E66" s="343">
        <f t="shared" si="1"/>
        <v>48</v>
      </c>
      <c r="F66" s="341">
        <v>51</v>
      </c>
      <c r="G66" s="341"/>
      <c r="H66" s="473">
        <f t="shared" si="2"/>
        <v>51</v>
      </c>
    </row>
    <row r="67" spans="1:8">
      <c r="A67" s="500" t="s">
        <v>154</v>
      </c>
      <c r="B67" s="498" t="s">
        <v>155</v>
      </c>
      <c r="C67" s="341"/>
      <c r="D67" s="341"/>
      <c r="E67" s="343">
        <f t="shared" si="1"/>
        <v>0</v>
      </c>
      <c r="F67" s="341"/>
      <c r="G67" s="341"/>
      <c r="H67" s="473">
        <f t="shared" si="2"/>
        <v>0</v>
      </c>
    </row>
    <row r="68" spans="1:8" ht="15.75" thickBot="1">
      <c r="A68" s="502">
        <v>10</v>
      </c>
      <c r="B68" s="499" t="s">
        <v>11</v>
      </c>
      <c r="C68" s="474">
        <f>C6+C27+C35+C39+C43+C48+C53+C57+C63</f>
        <v>173677565.91680002</v>
      </c>
      <c r="D68" s="474">
        <f>D6+D27+D35+D39+D43+D48+D53+D57+D63</f>
        <v>128161813.90279999</v>
      </c>
      <c r="E68" s="475">
        <f t="shared" si="1"/>
        <v>301839379.81959999</v>
      </c>
      <c r="F68" s="474">
        <f>F6+F27+F35+F39+F43+F48+F53+F57+F63</f>
        <v>185903101.67480001</v>
      </c>
      <c r="G68" s="474">
        <f>G6+G27+G35+G39+G43+G48+G53+G57+G63</f>
        <v>141246460.91319999</v>
      </c>
      <c r="H68" s="476">
        <f t="shared" si="2"/>
        <v>327149562.588</v>
      </c>
    </row>
    <row r="69" spans="1:8">
      <c r="A69" s="335"/>
      <c r="B69" s="335"/>
      <c r="C69" s="335"/>
      <c r="D69" s="335"/>
      <c r="E69" s="335"/>
      <c r="F69" s="335"/>
      <c r="G69" s="335"/>
      <c r="H69" s="335"/>
    </row>
    <row r="70" spans="1:8">
      <c r="A70" s="335">
        <f>[1]RC!A43</f>
        <v>0</v>
      </c>
      <c r="B70" s="335" t="str">
        <f>[1]RC!B43</f>
        <v xml:space="preserve"> informacia araaudirebulia, warmodgenilia saqarTvelos erovnuli bankis saangariSgebo moTxovnebis mixedviT</v>
      </c>
      <c r="C70" s="335"/>
      <c r="D70" s="335"/>
      <c r="E70" s="335"/>
      <c r="F70" s="335"/>
      <c r="G70" s="335"/>
      <c r="H70" s="335"/>
    </row>
    <row r="71" spans="1:8">
      <c r="A71" s="335" t="s">
        <v>351</v>
      </c>
      <c r="B71" s="335" t="s">
        <v>352</v>
      </c>
      <c r="C71" s="335"/>
      <c r="D71" s="335"/>
      <c r="E71" s="335"/>
      <c r="F71" s="335"/>
      <c r="G71" s="335"/>
      <c r="H71" s="335"/>
    </row>
  </sheetData>
  <mergeCells count="2">
    <mergeCell ref="C4:E4"/>
    <mergeCell ref="F4:H4"/>
  </mergeCells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42" right="0.26" top="0.17" bottom="0.16" header="0.17" footer="0.16"/>
  <pageSetup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43"/>
  <sheetViews>
    <sheetView view="pageBreakPreview" topLeftCell="A14" zoomScale="130" zoomScaleNormal="100" zoomScaleSheetLayoutView="130" workbookViewId="0">
      <selection activeCell="B36" sqref="B36"/>
    </sheetView>
  </sheetViews>
  <sheetFormatPr defaultRowHeight="15"/>
  <cols>
    <col min="1" max="1" width="7.7109375" style="21" customWidth="1"/>
    <col min="2" max="2" width="59.7109375" style="21" customWidth="1"/>
    <col min="3" max="4" width="17.7109375" style="21" customWidth="1"/>
    <col min="5" max="5" width="12.42578125" style="21" customWidth="1"/>
    <col min="6" max="9" width="11.85546875" style="21" customWidth="1"/>
    <col min="10" max="10" width="9.140625" style="21"/>
    <col min="11" max="11" width="13.5703125" style="21" bestFit="1" customWidth="1"/>
    <col min="12" max="16384" width="9.140625" style="21"/>
  </cols>
  <sheetData>
    <row r="2" spans="1:11">
      <c r="A2" s="7" t="s">
        <v>0</v>
      </c>
      <c r="B2" s="24" t="s">
        <v>1</v>
      </c>
      <c r="C2" s="3"/>
      <c r="D2" s="50"/>
    </row>
    <row r="3" spans="1:11">
      <c r="A3" s="7" t="s">
        <v>2</v>
      </c>
      <c r="B3" s="45" t="str">
        <f>'RC'!B3</f>
        <v>30.09.2016</v>
      </c>
      <c r="C3" s="3"/>
      <c r="D3" s="51"/>
    </row>
    <row r="4" spans="1:11" ht="16.5" thickBot="1">
      <c r="B4" s="52" t="s">
        <v>156</v>
      </c>
      <c r="C4" s="3"/>
      <c r="D4" s="53"/>
    </row>
    <row r="5" spans="1:11" ht="54">
      <c r="A5" s="54"/>
      <c r="B5" s="55"/>
      <c r="C5" s="56" t="s">
        <v>5</v>
      </c>
      <c r="D5" s="57" t="s">
        <v>6</v>
      </c>
    </row>
    <row r="6" spans="1:11">
      <c r="A6" s="477"/>
      <c r="B6" s="478" t="s">
        <v>157</v>
      </c>
      <c r="C6" s="479"/>
      <c r="D6" s="480"/>
    </row>
    <row r="7" spans="1:11">
      <c r="A7" s="477">
        <v>1</v>
      </c>
      <c r="B7" s="481" t="s">
        <v>310</v>
      </c>
      <c r="C7" s="482">
        <v>0.45240000000000002</v>
      </c>
      <c r="D7" s="483">
        <v>0.43909999999999999</v>
      </c>
    </row>
    <row r="8" spans="1:11">
      <c r="A8" s="477">
        <v>2</v>
      </c>
      <c r="B8" s="481" t="s">
        <v>311</v>
      </c>
      <c r="C8" s="482">
        <v>0.49390000000000001</v>
      </c>
      <c r="D8" s="483">
        <v>0.46360000000000001</v>
      </c>
    </row>
    <row r="9" spans="1:11">
      <c r="A9" s="477">
        <v>3</v>
      </c>
      <c r="B9" s="484" t="s">
        <v>158</v>
      </c>
      <c r="C9" s="482">
        <v>0.73199999999999998</v>
      </c>
      <c r="D9" s="483">
        <v>0.71599999999999997</v>
      </c>
      <c r="E9" s="72"/>
    </row>
    <row r="10" spans="1:11">
      <c r="A10" s="477">
        <v>4</v>
      </c>
      <c r="B10" s="484" t="s">
        <v>159</v>
      </c>
      <c r="C10" s="482"/>
      <c r="D10" s="483">
        <v>0</v>
      </c>
      <c r="F10" s="73"/>
    </row>
    <row r="11" spans="1:11">
      <c r="A11" s="477"/>
      <c r="B11" s="485" t="s">
        <v>160</v>
      </c>
      <c r="C11" s="482"/>
      <c r="D11" s="483"/>
      <c r="F11" s="73"/>
    </row>
    <row r="12" spans="1:11" ht="30">
      <c r="A12" s="477">
        <v>5</v>
      </c>
      <c r="B12" s="484" t="s">
        <v>161</v>
      </c>
      <c r="C12" s="482">
        <v>8.0370999999999998E-2</v>
      </c>
      <c r="D12" s="328">
        <v>7.7475000000000002E-2</v>
      </c>
      <c r="F12" s="73"/>
    </row>
    <row r="13" spans="1:11">
      <c r="A13" s="477">
        <v>6</v>
      </c>
      <c r="B13" s="484" t="s">
        <v>162</v>
      </c>
      <c r="C13" s="482">
        <v>2.5482999999999999E-2</v>
      </c>
      <c r="D13" s="486">
        <v>2.0409E-2</v>
      </c>
      <c r="F13" s="73"/>
      <c r="K13" s="71"/>
    </row>
    <row r="14" spans="1:11">
      <c r="A14" s="477">
        <v>7</v>
      </c>
      <c r="B14" s="484" t="s">
        <v>163</v>
      </c>
      <c r="C14" s="482">
        <v>2.1499999999999998E-2</v>
      </c>
      <c r="D14" s="483">
        <v>2.24E-2</v>
      </c>
      <c r="F14" s="73"/>
      <c r="K14" s="71"/>
    </row>
    <row r="15" spans="1:11">
      <c r="A15" s="477">
        <v>8</v>
      </c>
      <c r="B15" s="484" t="s">
        <v>164</v>
      </c>
      <c r="C15" s="482">
        <v>5.4887999999999999E-2</v>
      </c>
      <c r="D15" s="483">
        <v>5.7065999999999999E-2</v>
      </c>
    </row>
    <row r="16" spans="1:11">
      <c r="A16" s="477">
        <v>9</v>
      </c>
      <c r="B16" s="484" t="s">
        <v>165</v>
      </c>
      <c r="C16" s="482">
        <v>3.0469E-2</v>
      </c>
      <c r="D16" s="483">
        <v>1.6709999999999999E-2</v>
      </c>
    </row>
    <row r="17" spans="1:4">
      <c r="A17" s="477">
        <v>10</v>
      </c>
      <c r="B17" s="484" t="s">
        <v>166</v>
      </c>
      <c r="C17" s="482">
        <v>9.0253E-2</v>
      </c>
      <c r="D17" s="483">
        <v>4.2897999999999999E-2</v>
      </c>
    </row>
    <row r="18" spans="1:4">
      <c r="A18" s="477"/>
      <c r="B18" s="485" t="s">
        <v>167</v>
      </c>
      <c r="C18" s="482"/>
      <c r="D18" s="483"/>
    </row>
    <row r="19" spans="1:4">
      <c r="A19" s="477">
        <v>11</v>
      </c>
      <c r="B19" s="484" t="s">
        <v>168</v>
      </c>
      <c r="C19" s="482">
        <v>0</v>
      </c>
      <c r="D19" s="328">
        <v>2.6471999999999999E-2</v>
      </c>
    </row>
    <row r="20" spans="1:4">
      <c r="A20" s="477">
        <v>12</v>
      </c>
      <c r="B20" s="484" t="s">
        <v>169</v>
      </c>
      <c r="C20" s="482">
        <v>2.6036132276671429E-2</v>
      </c>
      <c r="D20" s="328">
        <v>3.8617359301172133E-2</v>
      </c>
    </row>
    <row r="21" spans="1:4">
      <c r="A21" s="477">
        <v>13</v>
      </c>
      <c r="B21" s="484" t="s">
        <v>170</v>
      </c>
      <c r="C21" s="482">
        <v>0.2429892480621538</v>
      </c>
      <c r="D21" s="328">
        <v>0.31663635177867694</v>
      </c>
    </row>
    <row r="22" spans="1:4">
      <c r="A22" s="477">
        <v>14</v>
      </c>
      <c r="B22" s="484" t="s">
        <v>171</v>
      </c>
      <c r="C22" s="482">
        <v>0.53442241661905743</v>
      </c>
      <c r="D22" s="328">
        <v>0.35649003763769732</v>
      </c>
    </row>
    <row r="23" spans="1:4">
      <c r="A23" s="477">
        <v>15</v>
      </c>
      <c r="B23" s="484" t="s">
        <v>172</v>
      </c>
      <c r="C23" s="482">
        <v>-0.16824800000000001</v>
      </c>
      <c r="D23" s="328">
        <v>0.92784800000000001</v>
      </c>
    </row>
    <row r="24" spans="1:4">
      <c r="A24" s="477"/>
      <c r="B24" s="485" t="s">
        <v>173</v>
      </c>
      <c r="C24" s="482"/>
      <c r="D24" s="483"/>
    </row>
    <row r="25" spans="1:4">
      <c r="A25" s="477">
        <v>16</v>
      </c>
      <c r="B25" s="484" t="s">
        <v>174</v>
      </c>
      <c r="C25" s="482">
        <v>0.25590000000000002</v>
      </c>
      <c r="D25" s="483">
        <v>8.4500000000000006E-2</v>
      </c>
    </row>
    <row r="26" spans="1:4" ht="30">
      <c r="A26" s="477">
        <v>17</v>
      </c>
      <c r="B26" s="484" t="s">
        <v>175</v>
      </c>
      <c r="C26" s="482">
        <v>0.84828854219790517</v>
      </c>
      <c r="D26" s="328">
        <v>0.5423061916251295</v>
      </c>
    </row>
    <row r="27" spans="1:4" ht="15.75" thickBot="1">
      <c r="A27" s="487">
        <v>18</v>
      </c>
      <c r="B27" s="488" t="s">
        <v>176</v>
      </c>
      <c r="C27" s="462">
        <v>4.540611968308976E-2</v>
      </c>
      <c r="D27" s="461">
        <v>1.7365522095152235E-2</v>
      </c>
    </row>
    <row r="28" spans="1:4">
      <c r="A28" s="60"/>
      <c r="B28" s="61"/>
      <c r="C28" s="60"/>
      <c r="D28" s="60"/>
    </row>
    <row r="29" spans="1:4">
      <c r="A29" s="21" t="s">
        <v>47</v>
      </c>
      <c r="B29" s="60"/>
      <c r="C29" s="60"/>
    </row>
    <row r="30" spans="1:4">
      <c r="A30" s="60"/>
      <c r="B30" s="19"/>
      <c r="C30" s="60"/>
      <c r="D30" s="60"/>
    </row>
    <row r="31" spans="1:4">
      <c r="A31" s="60"/>
      <c r="B31" s="19"/>
      <c r="C31" s="62"/>
      <c r="D31" s="60"/>
    </row>
    <row r="32" spans="1:4">
      <c r="A32" s="60"/>
      <c r="B32" s="61"/>
      <c r="C32" s="60"/>
      <c r="D32" s="60"/>
    </row>
    <row r="33" spans="1:5">
      <c r="A33" s="60"/>
      <c r="B33" s="61"/>
      <c r="C33" s="60"/>
      <c r="D33" s="60"/>
    </row>
    <row r="34" spans="1:5">
      <c r="A34" s="60"/>
      <c r="B34" s="61"/>
      <c r="C34" s="60"/>
      <c r="D34" s="60"/>
    </row>
    <row r="35" spans="1:5">
      <c r="A35" s="60"/>
      <c r="B35" s="61"/>
      <c r="C35" s="60"/>
      <c r="D35" s="60"/>
    </row>
    <row r="36" spans="1:5">
      <c r="A36" s="60"/>
      <c r="B36" s="61"/>
      <c r="C36" s="60"/>
      <c r="D36" s="60"/>
    </row>
    <row r="37" spans="1:5">
      <c r="A37" s="60"/>
      <c r="B37" s="61"/>
      <c r="C37" s="62"/>
      <c r="D37" s="60"/>
    </row>
    <row r="38" spans="1:5">
      <c r="C38" s="60"/>
      <c r="D38" s="60"/>
      <c r="E38" s="60"/>
    </row>
    <row r="39" spans="1:5">
      <c r="C39" s="62"/>
      <c r="D39" s="60"/>
      <c r="E39" s="60"/>
    </row>
    <row r="40" spans="1:5">
      <c r="C40" s="60"/>
      <c r="D40" s="60"/>
      <c r="E40" s="60"/>
    </row>
    <row r="41" spans="1:5">
      <c r="B41" s="63"/>
      <c r="C41" s="62"/>
      <c r="D41" s="60"/>
      <c r="E41" s="60"/>
    </row>
    <row r="42" spans="1:5">
      <c r="B42" s="64"/>
      <c r="C42" s="60"/>
      <c r="D42" s="60"/>
      <c r="E42" s="60"/>
    </row>
    <row r="43" spans="1:5">
      <c r="C43" s="60"/>
      <c r="D43" s="60"/>
      <c r="E43" s="60"/>
    </row>
  </sheetData>
  <pageMargins left="0.47" right="0.38" top="0.27" bottom="0.26" header="0.18" footer="0.18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1"/>
  <sheetViews>
    <sheetView view="pageBreakPreview" topLeftCell="A7" zoomScale="115" zoomScaleNormal="100" zoomScaleSheetLayoutView="115" workbookViewId="0">
      <selection activeCell="J39" sqref="J39"/>
    </sheetView>
  </sheetViews>
  <sheetFormatPr defaultColWidth="9.140625" defaultRowHeight="15"/>
  <cols>
    <col min="1" max="1" width="5.28515625" style="21" customWidth="1"/>
    <col min="2" max="2" width="55" style="21" customWidth="1"/>
    <col min="3" max="3" width="21.85546875" style="21" customWidth="1"/>
    <col min="4" max="4" width="9.140625" style="21" customWidth="1"/>
    <col min="5" max="16384" width="9.140625" style="21"/>
  </cols>
  <sheetData>
    <row r="1" spans="1:3">
      <c r="B1" s="7" t="s">
        <v>0</v>
      </c>
      <c r="C1" s="43" t="s">
        <v>1</v>
      </c>
    </row>
    <row r="2" spans="1:3">
      <c r="B2" s="7" t="s">
        <v>2</v>
      </c>
      <c r="C2" s="21" t="str">
        <f>ratio!B3</f>
        <v>30.09.2016</v>
      </c>
    </row>
    <row r="3" spans="1:3" ht="30.75">
      <c r="A3" s="61"/>
      <c r="B3" s="65" t="s">
        <v>177</v>
      </c>
      <c r="C3"/>
    </row>
    <row r="4" spans="1:3">
      <c r="A4" s="54"/>
      <c r="B4" s="358" t="s">
        <v>178</v>
      </c>
      <c r="C4" s="359"/>
    </row>
    <row r="5" spans="1:3">
      <c r="A5" s="58">
        <v>1</v>
      </c>
      <c r="B5" s="360" t="s">
        <v>187</v>
      </c>
      <c r="C5" s="361"/>
    </row>
    <row r="6" spans="1:3">
      <c r="A6" s="58">
        <v>2</v>
      </c>
      <c r="B6" s="360" t="s">
        <v>353</v>
      </c>
      <c r="C6" s="361"/>
    </row>
    <row r="7" spans="1:3">
      <c r="A7" s="58">
        <v>3</v>
      </c>
      <c r="B7" s="360" t="s">
        <v>354</v>
      </c>
      <c r="C7" s="361"/>
    </row>
    <row r="8" spans="1:3">
      <c r="A8" s="58">
        <v>4</v>
      </c>
      <c r="B8" s="360" t="s">
        <v>355</v>
      </c>
      <c r="C8" s="361"/>
    </row>
    <row r="9" spans="1:3">
      <c r="A9" s="58">
        <v>5</v>
      </c>
      <c r="B9" s="360"/>
      <c r="C9" s="361"/>
    </row>
    <row r="10" spans="1:3">
      <c r="A10" s="58"/>
      <c r="B10" s="362" t="s">
        <v>179</v>
      </c>
      <c r="C10" s="363"/>
    </row>
    <row r="11" spans="1:3">
      <c r="A11" s="58">
        <v>1</v>
      </c>
      <c r="B11" s="360" t="s">
        <v>312</v>
      </c>
      <c r="C11" s="361"/>
    </row>
    <row r="12" spans="1:3">
      <c r="A12" s="58">
        <v>2</v>
      </c>
      <c r="B12" s="360" t="s">
        <v>188</v>
      </c>
      <c r="C12" s="361"/>
    </row>
    <row r="13" spans="1:3">
      <c r="A13" s="58">
        <v>3</v>
      </c>
      <c r="B13" s="360" t="s">
        <v>182</v>
      </c>
      <c r="C13" s="361"/>
    </row>
    <row r="14" spans="1:3">
      <c r="A14" s="58">
        <v>4</v>
      </c>
      <c r="B14" s="360"/>
      <c r="C14" s="361"/>
    </row>
    <row r="15" spans="1:3">
      <c r="A15" s="58">
        <v>5</v>
      </c>
      <c r="B15" s="360"/>
      <c r="C15" s="361"/>
    </row>
    <row r="16" spans="1:3">
      <c r="A16" s="58">
        <v>6</v>
      </c>
      <c r="B16" s="360"/>
      <c r="C16" s="361"/>
    </row>
    <row r="17" spans="1:3">
      <c r="A17" s="58">
        <v>7</v>
      </c>
      <c r="B17" s="360"/>
      <c r="C17" s="361"/>
    </row>
    <row r="18" spans="1:3">
      <c r="A18" s="58">
        <v>8</v>
      </c>
      <c r="B18" s="360"/>
      <c r="C18" s="361"/>
    </row>
    <row r="19" spans="1:3" ht="36.75" customHeight="1">
      <c r="A19" s="58"/>
      <c r="B19" s="362" t="s">
        <v>180</v>
      </c>
      <c r="C19" s="363"/>
    </row>
    <row r="20" spans="1:3">
      <c r="A20" s="58">
        <v>1</v>
      </c>
      <c r="B20" s="345" t="s">
        <v>183</v>
      </c>
      <c r="C20" s="346">
        <v>1</v>
      </c>
    </row>
    <row r="21" spans="1:3">
      <c r="A21" s="58">
        <v>2</v>
      </c>
      <c r="B21" s="347"/>
      <c r="C21" s="328"/>
    </row>
    <row r="22" spans="1:3">
      <c r="A22" s="58">
        <v>3</v>
      </c>
      <c r="B22" s="347"/>
      <c r="C22" s="328"/>
    </row>
    <row r="23" spans="1:3">
      <c r="A23" s="58">
        <v>4</v>
      </c>
      <c r="B23" s="347"/>
      <c r="C23" s="328"/>
    </row>
    <row r="24" spans="1:3">
      <c r="A24" s="58">
        <v>5</v>
      </c>
      <c r="B24" s="347"/>
      <c r="C24" s="328"/>
    </row>
    <row r="25" spans="1:3">
      <c r="A25" s="58">
        <v>6</v>
      </c>
      <c r="B25" s="347"/>
      <c r="C25" s="328"/>
    </row>
    <row r="26" spans="1:3" ht="51.75" customHeight="1">
      <c r="A26" s="58"/>
      <c r="B26" s="364" t="s">
        <v>181</v>
      </c>
      <c r="C26" s="365"/>
    </row>
    <row r="27" spans="1:3">
      <c r="A27" s="58">
        <v>1</v>
      </c>
      <c r="B27" s="347" t="s">
        <v>184</v>
      </c>
      <c r="C27" s="328">
        <v>0.1</v>
      </c>
    </row>
    <row r="28" spans="1:3">
      <c r="A28" s="58">
        <v>2</v>
      </c>
      <c r="B28" s="347" t="s">
        <v>185</v>
      </c>
      <c r="C28" s="328">
        <v>0.45</v>
      </c>
    </row>
    <row r="29" spans="1:3">
      <c r="A29" s="59">
        <v>3</v>
      </c>
      <c r="B29" s="348" t="s">
        <v>186</v>
      </c>
      <c r="C29" s="329">
        <v>0.45</v>
      </c>
    </row>
    <row r="31" spans="1:3" ht="24" customHeight="1">
      <c r="B31" s="366"/>
      <c r="C31" s="366"/>
    </row>
  </sheetData>
  <mergeCells count="18"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12:C12"/>
    <mergeCell ref="B10:C10"/>
    <mergeCell ref="B9:C9"/>
    <mergeCell ref="B8:C8"/>
    <mergeCell ref="B11:C11"/>
  </mergeCells>
  <pageMargins left="0.75" right="0.75" top="0.44" bottom="0.31" header="0.28999999999999998" footer="0.18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J116"/>
  <sheetViews>
    <sheetView workbookViewId="0">
      <selection activeCell="M22" sqref="M22"/>
    </sheetView>
  </sheetViews>
  <sheetFormatPr defaultColWidth="9.140625" defaultRowHeight="12.75"/>
  <cols>
    <col min="9" max="9" width="10.85546875" bestFit="1" customWidth="1"/>
  </cols>
  <sheetData>
    <row r="1" spans="1:10">
      <c r="A1" s="74" t="s">
        <v>0</v>
      </c>
      <c r="B1" s="75">
        <f>'RC'!B1</f>
        <v>0</v>
      </c>
      <c r="C1" s="76"/>
      <c r="D1" s="76"/>
      <c r="E1" s="76"/>
      <c r="F1" s="77"/>
      <c r="G1" s="77"/>
      <c r="H1" s="77"/>
      <c r="I1" s="77"/>
      <c r="J1" s="77"/>
    </row>
    <row r="2" spans="1:10">
      <c r="A2" s="74" t="s">
        <v>2</v>
      </c>
      <c r="B2" s="78" t="str">
        <f>'RC'!B2</f>
        <v>სს " პაშა ბანკი საქართველო"</v>
      </c>
      <c r="C2" s="76"/>
      <c r="D2" s="76"/>
      <c r="E2" s="76"/>
      <c r="F2" s="77"/>
      <c r="G2" s="77"/>
      <c r="H2" s="77"/>
      <c r="I2" s="77"/>
      <c r="J2" s="77"/>
    </row>
    <row r="3" spans="1:10">
      <c r="A3" s="76"/>
      <c r="B3" s="79"/>
      <c r="C3" s="76"/>
      <c r="D3" s="76"/>
      <c r="E3" s="76"/>
      <c r="F3" s="77"/>
      <c r="G3" s="77"/>
      <c r="H3" s="77"/>
      <c r="I3" s="77"/>
      <c r="J3" s="77"/>
    </row>
    <row r="4" spans="1:10">
      <c r="A4" s="80" t="s">
        <v>189</v>
      </c>
      <c r="B4" s="81" t="s">
        <v>190</v>
      </c>
      <c r="C4" s="81"/>
      <c r="D4" s="82"/>
      <c r="E4" s="82"/>
      <c r="F4" s="82"/>
      <c r="G4" s="82"/>
      <c r="H4" s="82"/>
      <c r="I4" s="82"/>
      <c r="J4" s="83" t="s">
        <v>191</v>
      </c>
    </row>
    <row r="5" spans="1:10">
      <c r="A5" s="84"/>
      <c r="B5" s="85"/>
      <c r="C5" s="85"/>
      <c r="D5" s="85"/>
      <c r="E5" s="85"/>
      <c r="F5" s="85"/>
      <c r="G5" s="85"/>
      <c r="H5" s="85"/>
      <c r="I5" s="85"/>
      <c r="J5" s="77"/>
    </row>
    <row r="6" spans="1:10">
      <c r="A6" s="86">
        <v>1</v>
      </c>
      <c r="B6" s="420" t="s">
        <v>192</v>
      </c>
      <c r="C6" s="420"/>
      <c r="D6" s="420"/>
      <c r="E6" s="420"/>
      <c r="F6" s="420"/>
      <c r="G6" s="420"/>
      <c r="H6" s="421"/>
      <c r="I6" s="87">
        <f>IFERROR(I20/J77,0)</f>
        <v>0.45238297140110217</v>
      </c>
      <c r="J6" s="88"/>
    </row>
    <row r="7" spans="1:10">
      <c r="A7" s="89">
        <v>2</v>
      </c>
      <c r="B7" s="422" t="s">
        <v>193</v>
      </c>
      <c r="C7" s="422"/>
      <c r="D7" s="422"/>
      <c r="E7" s="422"/>
      <c r="F7" s="422"/>
      <c r="G7" s="422"/>
      <c r="H7" s="423"/>
      <c r="I7" s="90">
        <f>IFERROR(I32/J77,0)</f>
        <v>0.49392556477247718</v>
      </c>
      <c r="J7" s="88"/>
    </row>
    <row r="8" spans="1:10">
      <c r="A8" s="84"/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84"/>
      <c r="B9" s="85"/>
      <c r="C9" s="85"/>
      <c r="D9" s="85"/>
      <c r="E9" s="85"/>
      <c r="F9" s="85"/>
      <c r="G9" s="85"/>
      <c r="H9" s="85"/>
      <c r="I9" s="85"/>
      <c r="J9" s="85"/>
    </row>
    <row r="10" spans="1:10">
      <c r="A10" s="80" t="s">
        <v>194</v>
      </c>
      <c r="B10" s="91" t="s">
        <v>195</v>
      </c>
      <c r="C10" s="92"/>
      <c r="D10" s="93"/>
      <c r="E10" s="93"/>
      <c r="F10" s="93"/>
      <c r="G10" s="93"/>
      <c r="H10" s="93"/>
      <c r="I10" s="93"/>
      <c r="J10" s="85"/>
    </row>
    <row r="11" spans="1:10">
      <c r="A11" s="80"/>
      <c r="B11" s="92"/>
      <c r="C11" s="92"/>
      <c r="D11" s="93"/>
      <c r="E11" s="93"/>
      <c r="F11" s="93"/>
      <c r="G11" s="93"/>
      <c r="H11" s="93"/>
      <c r="I11" s="93"/>
      <c r="J11" s="93"/>
    </row>
    <row r="12" spans="1:10">
      <c r="A12" s="94" t="s">
        <v>7</v>
      </c>
      <c r="B12" s="424"/>
      <c r="C12" s="424"/>
      <c r="D12" s="424"/>
      <c r="E12" s="424"/>
      <c r="F12" s="424"/>
      <c r="G12" s="424"/>
      <c r="H12" s="424"/>
      <c r="I12" s="95" t="s">
        <v>9</v>
      </c>
      <c r="J12" s="96"/>
    </row>
    <row r="13" spans="1:10">
      <c r="A13" s="97">
        <v>1</v>
      </c>
      <c r="B13" s="418" t="s">
        <v>196</v>
      </c>
      <c r="C13" s="418"/>
      <c r="D13" s="418"/>
      <c r="E13" s="418"/>
      <c r="F13" s="418"/>
      <c r="G13" s="418"/>
      <c r="H13" s="418"/>
      <c r="I13" s="98">
        <f>'RI-C'!E20+'RI-C'!E22</f>
        <v>103000000</v>
      </c>
      <c r="J13" s="99"/>
    </row>
    <row r="14" spans="1:10">
      <c r="A14" s="97">
        <v>2</v>
      </c>
      <c r="B14" s="418" t="s">
        <v>197</v>
      </c>
      <c r="C14" s="418"/>
      <c r="D14" s="418"/>
      <c r="E14" s="418"/>
      <c r="F14" s="418"/>
      <c r="G14" s="418"/>
      <c r="H14" s="418"/>
      <c r="I14" s="100">
        <v>0</v>
      </c>
      <c r="J14" s="101"/>
    </row>
    <row r="15" spans="1:10">
      <c r="A15" s="97">
        <v>3</v>
      </c>
      <c r="B15" s="418" t="s">
        <v>198</v>
      </c>
      <c r="C15" s="418"/>
      <c r="D15" s="418"/>
      <c r="E15" s="418"/>
      <c r="F15" s="418"/>
      <c r="G15" s="418"/>
      <c r="H15" s="418"/>
      <c r="I15" s="98">
        <f>'RI-C'!E24+'RI-C'!E25</f>
        <v>0</v>
      </c>
      <c r="J15" s="99"/>
    </row>
    <row r="16" spans="1:10">
      <c r="A16" s="97">
        <v>4</v>
      </c>
      <c r="B16" s="418" t="s">
        <v>199</v>
      </c>
      <c r="C16" s="418"/>
      <c r="D16" s="418"/>
      <c r="E16" s="418"/>
      <c r="F16" s="418"/>
      <c r="G16" s="418"/>
      <c r="H16" s="418"/>
      <c r="I16" s="98">
        <f>'RI-C'!E27</f>
        <v>0</v>
      </c>
      <c r="J16" s="99"/>
    </row>
    <row r="17" spans="1:10">
      <c r="A17" s="97">
        <v>5</v>
      </c>
      <c r="B17" s="418" t="s">
        <v>200</v>
      </c>
      <c r="C17" s="418"/>
      <c r="D17" s="418"/>
      <c r="E17" s="418"/>
      <c r="F17" s="418"/>
      <c r="G17" s="418"/>
      <c r="H17" s="418"/>
      <c r="I17" s="98">
        <f>'RI-C'!E30</f>
        <v>-9159009.1300000008</v>
      </c>
      <c r="J17" s="99"/>
    </row>
    <row r="18" spans="1:10">
      <c r="A18" s="97">
        <v>6</v>
      </c>
      <c r="B18" s="413" t="s">
        <v>201</v>
      </c>
      <c r="C18" s="413"/>
      <c r="D18" s="413"/>
      <c r="E18" s="413"/>
      <c r="F18" s="413"/>
      <c r="G18" s="413"/>
      <c r="H18" s="413"/>
      <c r="I18" s="100">
        <v>0</v>
      </c>
      <c r="J18" s="101"/>
    </row>
    <row r="19" spans="1:10">
      <c r="A19" s="102">
        <v>7</v>
      </c>
      <c r="B19" s="414" t="s">
        <v>202</v>
      </c>
      <c r="C19" s="414"/>
      <c r="D19" s="414"/>
      <c r="E19" s="414"/>
      <c r="F19" s="414"/>
      <c r="G19" s="414"/>
      <c r="H19" s="414"/>
      <c r="I19" s="103">
        <v>-1889578.74</v>
      </c>
      <c r="J19" s="104"/>
    </row>
    <row r="20" spans="1:10">
      <c r="A20" s="105">
        <v>8</v>
      </c>
      <c r="B20" s="415" t="s">
        <v>203</v>
      </c>
      <c r="C20" s="415"/>
      <c r="D20" s="415"/>
      <c r="E20" s="415"/>
      <c r="F20" s="415"/>
      <c r="G20" s="415"/>
      <c r="H20" s="415"/>
      <c r="I20" s="106">
        <f>SUM(I13:I19)</f>
        <v>91951412.13000001</v>
      </c>
      <c r="J20" s="107"/>
    </row>
    <row r="21" spans="1:10">
      <c r="A21" s="108">
        <v>9</v>
      </c>
      <c r="B21" s="419" t="s">
        <v>204</v>
      </c>
      <c r="C21" s="419"/>
      <c r="D21" s="419"/>
      <c r="E21" s="419"/>
      <c r="F21" s="419"/>
      <c r="G21" s="419"/>
      <c r="H21" s="419"/>
      <c r="I21" s="109">
        <f>'RI-C'!E31</f>
        <v>6559125.3799999999</v>
      </c>
      <c r="J21" s="99"/>
    </row>
    <row r="22" spans="1:10">
      <c r="A22" s="97">
        <v>10</v>
      </c>
      <c r="B22" s="418" t="s">
        <v>205</v>
      </c>
      <c r="C22" s="418"/>
      <c r="D22" s="418"/>
      <c r="E22" s="418"/>
      <c r="F22" s="418"/>
      <c r="G22" s="418"/>
      <c r="H22" s="418"/>
      <c r="I22" s="98">
        <f>'RI-C'!E28</f>
        <v>0</v>
      </c>
      <c r="J22" s="99"/>
    </row>
    <row r="23" spans="1:10">
      <c r="A23" s="97">
        <v>11</v>
      </c>
      <c r="B23" s="418" t="s">
        <v>206</v>
      </c>
      <c r="C23" s="418"/>
      <c r="D23" s="418"/>
      <c r="E23" s="418"/>
      <c r="F23" s="418"/>
      <c r="G23" s="418"/>
      <c r="H23" s="418"/>
      <c r="I23" s="100">
        <v>1884826.6817000001</v>
      </c>
      <c r="J23" s="101"/>
    </row>
    <row r="24" spans="1:10">
      <c r="A24" s="97">
        <v>12</v>
      </c>
      <c r="B24" s="418" t="s">
        <v>207</v>
      </c>
      <c r="C24" s="418"/>
      <c r="D24" s="418"/>
      <c r="E24" s="418"/>
      <c r="F24" s="418"/>
      <c r="G24" s="418"/>
      <c r="H24" s="418"/>
      <c r="I24" s="100">
        <v>0</v>
      </c>
      <c r="J24" s="101"/>
    </row>
    <row r="25" spans="1:10">
      <c r="A25" s="97">
        <v>13</v>
      </c>
      <c r="B25" s="418" t="s">
        <v>208</v>
      </c>
      <c r="C25" s="418"/>
      <c r="D25" s="418"/>
      <c r="E25" s="418"/>
      <c r="F25" s="418"/>
      <c r="G25" s="418"/>
      <c r="H25" s="418"/>
      <c r="I25" s="100"/>
      <c r="J25" s="101"/>
    </row>
    <row r="26" spans="1:10">
      <c r="A26" s="97">
        <v>14</v>
      </c>
      <c r="B26" s="418" t="s">
        <v>209</v>
      </c>
      <c r="C26" s="418"/>
      <c r="D26" s="418"/>
      <c r="E26" s="418"/>
      <c r="F26" s="418"/>
      <c r="G26" s="418"/>
      <c r="H26" s="418"/>
      <c r="I26" s="110"/>
      <c r="J26" s="101"/>
    </row>
    <row r="27" spans="1:10">
      <c r="A27" s="97">
        <v>15</v>
      </c>
      <c r="B27" s="412" t="s">
        <v>210</v>
      </c>
      <c r="C27" s="412"/>
      <c r="D27" s="412"/>
      <c r="E27" s="412"/>
      <c r="F27" s="412"/>
      <c r="G27" s="412"/>
      <c r="H27" s="412"/>
      <c r="I27" s="111">
        <f>SUM(I21:I26)</f>
        <v>8443952.0616999995</v>
      </c>
      <c r="J27" s="112"/>
    </row>
    <row r="28" spans="1:10">
      <c r="A28" s="97">
        <v>16</v>
      </c>
      <c r="B28" s="412" t="s">
        <v>211</v>
      </c>
      <c r="C28" s="412"/>
      <c r="D28" s="412"/>
      <c r="E28" s="412"/>
      <c r="F28" s="412"/>
      <c r="G28" s="412"/>
      <c r="H28" s="412"/>
      <c r="I28" s="111">
        <f>IF(I27&lt;=I20,I27,I20)</f>
        <v>8443952.0616999995</v>
      </c>
      <c r="J28" s="112"/>
    </row>
    <row r="29" spans="1:10">
      <c r="A29" s="97">
        <v>17</v>
      </c>
      <c r="B29" s="412" t="s">
        <v>212</v>
      </c>
      <c r="C29" s="412"/>
      <c r="D29" s="412"/>
      <c r="E29" s="412"/>
      <c r="F29" s="412"/>
      <c r="G29" s="412"/>
      <c r="H29" s="412"/>
      <c r="I29" s="111">
        <f>I20+I28</f>
        <v>100395364.19170001</v>
      </c>
      <c r="J29" s="112"/>
    </row>
    <row r="30" spans="1:10">
      <c r="A30" s="97">
        <v>18</v>
      </c>
      <c r="B30" s="413" t="s">
        <v>213</v>
      </c>
      <c r="C30" s="413"/>
      <c r="D30" s="413"/>
      <c r="E30" s="413"/>
      <c r="F30" s="413"/>
      <c r="G30" s="413"/>
      <c r="H30" s="413"/>
      <c r="I30" s="100"/>
      <c r="J30" s="101"/>
    </row>
    <row r="31" spans="1:10">
      <c r="A31" s="102">
        <v>19</v>
      </c>
      <c r="B31" s="414" t="s">
        <v>214</v>
      </c>
      <c r="C31" s="414"/>
      <c r="D31" s="414"/>
      <c r="E31" s="414"/>
      <c r="F31" s="414"/>
      <c r="G31" s="414"/>
      <c r="H31" s="414"/>
      <c r="I31" s="113"/>
      <c r="J31" s="101"/>
    </row>
    <row r="32" spans="1:10">
      <c r="A32" s="105">
        <v>20</v>
      </c>
      <c r="B32" s="415" t="s">
        <v>195</v>
      </c>
      <c r="C32" s="415"/>
      <c r="D32" s="415"/>
      <c r="E32" s="415"/>
      <c r="F32" s="415"/>
      <c r="G32" s="415"/>
      <c r="H32" s="415"/>
      <c r="I32" s="114">
        <f>I29+I30+I31</f>
        <v>100395364.19170001</v>
      </c>
      <c r="J32" s="112"/>
    </row>
    <row r="33" spans="1:10">
      <c r="A33" s="76"/>
      <c r="B33" s="79"/>
      <c r="C33" s="76"/>
      <c r="D33" s="76"/>
      <c r="E33" s="76"/>
      <c r="F33" s="77"/>
      <c r="G33" s="77"/>
      <c r="H33" s="77"/>
      <c r="I33" s="77"/>
      <c r="J33" s="77"/>
    </row>
    <row r="34" spans="1:10">
      <c r="A34" s="80" t="s">
        <v>215</v>
      </c>
      <c r="B34" s="115" t="s">
        <v>216</v>
      </c>
      <c r="C34" s="116"/>
      <c r="D34" s="117"/>
      <c r="E34" s="117"/>
      <c r="F34" s="117"/>
      <c r="G34" s="117"/>
      <c r="H34" s="117"/>
      <c r="I34" s="117"/>
      <c r="J34" s="117"/>
    </row>
    <row r="35" spans="1:10">
      <c r="A35" s="80"/>
      <c r="B35" s="115"/>
      <c r="C35" s="116"/>
      <c r="D35" s="117"/>
      <c r="E35" s="117"/>
      <c r="F35" s="117"/>
      <c r="G35" s="117"/>
      <c r="H35" s="117"/>
      <c r="I35" s="117"/>
      <c r="J35" s="117"/>
    </row>
    <row r="36" spans="1:10">
      <c r="A36" s="80"/>
      <c r="B36" s="118" t="s">
        <v>217</v>
      </c>
      <c r="C36" s="116"/>
      <c r="D36" s="117"/>
      <c r="E36" s="117"/>
      <c r="F36" s="117"/>
      <c r="G36" s="117"/>
      <c r="H36" s="117"/>
      <c r="I36" s="117"/>
      <c r="J36" s="117"/>
    </row>
    <row r="37" spans="1:10">
      <c r="A37" s="367" t="s">
        <v>7</v>
      </c>
      <c r="B37" s="410" t="s">
        <v>8</v>
      </c>
      <c r="C37" s="410"/>
      <c r="D37" s="381" t="s">
        <v>218</v>
      </c>
      <c r="E37" s="381" t="s">
        <v>219</v>
      </c>
      <c r="F37" s="381" t="s">
        <v>220</v>
      </c>
      <c r="G37" s="416" t="s">
        <v>221</v>
      </c>
      <c r="H37" s="416"/>
      <c r="I37" s="416"/>
      <c r="J37" s="417"/>
    </row>
    <row r="38" spans="1:10">
      <c r="A38" s="368"/>
      <c r="B38" s="411"/>
      <c r="C38" s="411"/>
      <c r="D38" s="382"/>
      <c r="E38" s="382"/>
      <c r="F38" s="382"/>
      <c r="G38" s="119">
        <v>0</v>
      </c>
      <c r="H38" s="119">
        <v>0.2</v>
      </c>
      <c r="I38" s="119">
        <v>0.5</v>
      </c>
      <c r="J38" s="120">
        <v>1</v>
      </c>
    </row>
    <row r="39" spans="1:10" ht="25.5">
      <c r="A39" s="97">
        <v>1</v>
      </c>
      <c r="B39" s="121" t="s">
        <v>12</v>
      </c>
      <c r="C39" s="122"/>
      <c r="D39" s="123">
        <v>582421.08640000003</v>
      </c>
      <c r="E39" s="124">
        <v>0</v>
      </c>
      <c r="F39" s="125">
        <f t="shared" ref="F39:F49" si="0">IF(ABS(D39-E39-(G39+H39+I39+J39))&gt;1,"Error",D39-E39)</f>
        <v>582421.08640000003</v>
      </c>
      <c r="G39" s="124">
        <v>582421.08640000003</v>
      </c>
      <c r="H39" s="124"/>
      <c r="I39" s="124"/>
      <c r="J39" s="126">
        <v>0</v>
      </c>
    </row>
    <row r="40" spans="1:10" ht="114.75">
      <c r="A40" s="97">
        <v>2</v>
      </c>
      <c r="B40" s="121" t="s">
        <v>13</v>
      </c>
      <c r="C40" s="122"/>
      <c r="D40" s="123">
        <v>31183117.125100002</v>
      </c>
      <c r="E40" s="124">
        <v>0</v>
      </c>
      <c r="F40" s="125">
        <f t="shared" si="0"/>
        <v>31183117.125100002</v>
      </c>
      <c r="G40" s="124">
        <v>31183117.125100002</v>
      </c>
      <c r="H40" s="124">
        <v>0</v>
      </c>
      <c r="I40" s="124">
        <v>0</v>
      </c>
      <c r="J40" s="126">
        <v>0</v>
      </c>
    </row>
    <row r="41" spans="1:10" ht="76.5">
      <c r="A41" s="97">
        <v>3</v>
      </c>
      <c r="B41" s="121" t="s">
        <v>14</v>
      </c>
      <c r="C41" s="122"/>
      <c r="D41" s="123">
        <v>63537311.631899998</v>
      </c>
      <c r="E41" s="124">
        <v>0</v>
      </c>
      <c r="F41" s="125">
        <f t="shared" si="0"/>
        <v>63537311.631899998</v>
      </c>
      <c r="G41" s="124"/>
      <c r="H41" s="124"/>
      <c r="I41" s="124">
        <v>63537311.631899998</v>
      </c>
      <c r="J41" s="126">
        <v>0</v>
      </c>
    </row>
    <row r="42" spans="1:10" ht="114.75">
      <c r="A42" s="97">
        <v>4</v>
      </c>
      <c r="B42" s="121" t="s">
        <v>222</v>
      </c>
      <c r="C42" s="122"/>
      <c r="D42" s="123">
        <v>0</v>
      </c>
      <c r="E42" s="124">
        <v>0</v>
      </c>
      <c r="F42" s="125">
        <f t="shared" si="0"/>
        <v>0</v>
      </c>
      <c r="G42" s="124"/>
      <c r="H42" s="124"/>
      <c r="I42" s="124"/>
      <c r="J42" s="126">
        <v>0</v>
      </c>
    </row>
    <row r="43" spans="1:10" ht="89.25">
      <c r="A43" s="97">
        <v>5</v>
      </c>
      <c r="B43" s="121" t="s">
        <v>16</v>
      </c>
      <c r="C43" s="122"/>
      <c r="D43" s="123">
        <v>86586157.530300006</v>
      </c>
      <c r="E43" s="124">
        <v>0</v>
      </c>
      <c r="F43" s="125">
        <f t="shared" si="0"/>
        <v>86586157.530300006</v>
      </c>
      <c r="G43" s="124">
        <v>30206584.829999998</v>
      </c>
      <c r="H43" s="124"/>
      <c r="I43" s="124"/>
      <c r="J43" s="126">
        <v>56379572.700300001</v>
      </c>
    </row>
    <row r="44" spans="1:10" ht="51">
      <c r="A44" s="97">
        <v>6</v>
      </c>
      <c r="B44" s="121" t="s">
        <v>17</v>
      </c>
      <c r="C44" s="122"/>
      <c r="D44" s="123">
        <v>91182702.218400002</v>
      </c>
      <c r="E44" s="124">
        <v>0</v>
      </c>
      <c r="F44" s="125">
        <f t="shared" si="0"/>
        <v>91182702.218400002</v>
      </c>
      <c r="G44" s="124"/>
      <c r="H44" s="124"/>
      <c r="I44" s="124"/>
      <c r="J44" s="126">
        <v>91182702.218400002</v>
      </c>
    </row>
    <row r="45" spans="1:10" ht="127.5">
      <c r="A45" s="97">
        <v>7</v>
      </c>
      <c r="B45" s="121" t="s">
        <v>223</v>
      </c>
      <c r="C45" s="122"/>
      <c r="D45" s="123">
        <v>2645974.6463000001</v>
      </c>
      <c r="E45" s="124">
        <v>0</v>
      </c>
      <c r="F45" s="125">
        <f t="shared" si="0"/>
        <v>2645974.6463000001</v>
      </c>
      <c r="G45" s="124">
        <v>772607.33</v>
      </c>
      <c r="H45" s="124"/>
      <c r="I45" s="124">
        <v>1250794.9787999999</v>
      </c>
      <c r="J45" s="126">
        <v>622572.33750000002</v>
      </c>
    </row>
    <row r="46" spans="1:10" ht="102">
      <c r="A46" s="97">
        <v>8</v>
      </c>
      <c r="B46" s="121" t="s">
        <v>21</v>
      </c>
      <c r="C46" s="122"/>
      <c r="D46" s="123"/>
      <c r="E46" s="124">
        <v>0</v>
      </c>
      <c r="F46" s="125">
        <f t="shared" si="0"/>
        <v>0</v>
      </c>
      <c r="G46" s="124"/>
      <c r="H46" s="124"/>
      <c r="I46" s="124"/>
      <c r="J46" s="126"/>
    </row>
    <row r="47" spans="1:10" ht="76.5">
      <c r="A47" s="97">
        <v>9</v>
      </c>
      <c r="B47" s="121" t="s">
        <v>22</v>
      </c>
      <c r="C47" s="127"/>
      <c r="D47" s="128"/>
      <c r="E47" s="124">
        <v>0</v>
      </c>
      <c r="F47" s="125">
        <f t="shared" si="0"/>
        <v>0</v>
      </c>
      <c r="G47" s="124">
        <v>0</v>
      </c>
      <c r="H47" s="124">
        <v>0</v>
      </c>
      <c r="I47" s="124">
        <v>0</v>
      </c>
      <c r="J47" s="126">
        <v>0</v>
      </c>
    </row>
    <row r="48" spans="1:10" ht="127.5">
      <c r="A48" s="97">
        <v>10</v>
      </c>
      <c r="B48" s="121" t="s">
        <v>23</v>
      </c>
      <c r="C48" s="122"/>
      <c r="D48" s="123">
        <v>3428079.75</v>
      </c>
      <c r="E48" s="124">
        <v>1889578.74</v>
      </c>
      <c r="F48" s="125">
        <f t="shared" si="0"/>
        <v>1538501.01</v>
      </c>
      <c r="G48" s="124">
        <v>0</v>
      </c>
      <c r="H48" s="124">
        <v>0</v>
      </c>
      <c r="I48" s="124">
        <v>0</v>
      </c>
      <c r="J48" s="126">
        <v>1538501.01</v>
      </c>
    </row>
    <row r="49" spans="1:10" ht="38.25">
      <c r="A49" s="102">
        <v>11</v>
      </c>
      <c r="B49" s="121" t="s">
        <v>24</v>
      </c>
      <c r="C49" s="129"/>
      <c r="D49" s="130">
        <v>892448.71829999995</v>
      </c>
      <c r="E49" s="131">
        <v>0</v>
      </c>
      <c r="F49" s="125">
        <f t="shared" si="0"/>
        <v>892448.71829999995</v>
      </c>
      <c r="G49" s="131">
        <v>0</v>
      </c>
      <c r="H49" s="131">
        <v>0</v>
      </c>
      <c r="I49" s="131">
        <v>0</v>
      </c>
      <c r="J49" s="132">
        <v>892448.71829999995</v>
      </c>
    </row>
    <row r="50" spans="1:10">
      <c r="A50" s="105">
        <v>12</v>
      </c>
      <c r="B50" s="133" t="s">
        <v>224</v>
      </c>
      <c r="C50" s="134"/>
      <c r="D50" s="135">
        <f t="shared" ref="D50:J50" si="1">SUM(D39:D49)</f>
        <v>280038212.70670003</v>
      </c>
      <c r="E50" s="135">
        <f t="shared" si="1"/>
        <v>1889578.74</v>
      </c>
      <c r="F50" s="135">
        <f t="shared" si="1"/>
        <v>278148633.96670002</v>
      </c>
      <c r="G50" s="135">
        <f t="shared" si="1"/>
        <v>62744730.3715</v>
      </c>
      <c r="H50" s="135">
        <f t="shared" si="1"/>
        <v>0</v>
      </c>
      <c r="I50" s="135">
        <f t="shared" si="1"/>
        <v>64788106.610699996</v>
      </c>
      <c r="J50" s="135">
        <f t="shared" si="1"/>
        <v>150615796.98450002</v>
      </c>
    </row>
    <row r="51" spans="1:10">
      <c r="A51" s="136"/>
      <c r="B51" s="137"/>
      <c r="C51" s="137"/>
      <c r="D51" s="138"/>
      <c r="E51" s="139"/>
      <c r="F51" s="140"/>
      <c r="G51" s="140"/>
      <c r="H51" s="140"/>
      <c r="I51" s="140"/>
      <c r="J51" s="139"/>
    </row>
    <row r="52" spans="1:10">
      <c r="A52" s="367" t="s">
        <v>7</v>
      </c>
      <c r="B52" s="410" t="s">
        <v>225</v>
      </c>
      <c r="C52" s="410"/>
      <c r="D52" s="381" t="s">
        <v>218</v>
      </c>
      <c r="E52" s="381" t="s">
        <v>226</v>
      </c>
      <c r="F52" s="381" t="s">
        <v>227</v>
      </c>
      <c r="G52" s="416" t="s">
        <v>228</v>
      </c>
      <c r="H52" s="416"/>
      <c r="I52" s="416"/>
      <c r="J52" s="417"/>
    </row>
    <row r="53" spans="1:10">
      <c r="A53" s="368"/>
      <c r="B53" s="411"/>
      <c r="C53" s="411"/>
      <c r="D53" s="382"/>
      <c r="E53" s="382"/>
      <c r="F53" s="382"/>
      <c r="G53" s="119">
        <v>0</v>
      </c>
      <c r="H53" s="119">
        <v>0.2</v>
      </c>
      <c r="I53" s="119">
        <v>0.5</v>
      </c>
      <c r="J53" s="120">
        <v>1</v>
      </c>
    </row>
    <row r="54" spans="1:10">
      <c r="A54" s="97">
        <v>13</v>
      </c>
      <c r="B54" s="402" t="s">
        <v>229</v>
      </c>
      <c r="C54" s="402"/>
      <c r="D54" s="141">
        <f>H82</f>
        <v>9385243.8300000001</v>
      </c>
      <c r="E54" s="142"/>
      <c r="F54" s="143">
        <f>IF(ABS(J82-G54-H54-I54-J54)&gt;1,"Error",J82)</f>
        <v>4692621.915</v>
      </c>
      <c r="G54" s="144"/>
      <c r="H54" s="144"/>
      <c r="I54" s="144">
        <v>4692621.915</v>
      </c>
      <c r="J54" s="145">
        <v>0</v>
      </c>
    </row>
    <row r="55" spans="1:10">
      <c r="A55" s="97">
        <v>14</v>
      </c>
      <c r="B55" s="402" t="s">
        <v>230</v>
      </c>
      <c r="C55" s="402"/>
      <c r="D55" s="146">
        <f>H88</f>
        <v>1911183.72</v>
      </c>
      <c r="E55" s="142"/>
      <c r="F55" s="143">
        <f>IF(ABS(J88-G55-H55-I55-J55)&gt;1,"Error",J88)</f>
        <v>1911183.72</v>
      </c>
      <c r="G55" s="144"/>
      <c r="H55" s="144"/>
      <c r="I55" s="144">
        <v>0</v>
      </c>
      <c r="J55" s="145">
        <v>1911183.72</v>
      </c>
    </row>
    <row r="56" spans="1:10">
      <c r="A56" s="97">
        <v>15</v>
      </c>
      <c r="B56" s="402" t="s">
        <v>231</v>
      </c>
      <c r="C56" s="402"/>
      <c r="D56" s="146">
        <f>H94</f>
        <v>279564</v>
      </c>
      <c r="E56" s="142"/>
      <c r="F56" s="143">
        <f>IF(ABS(J94-G56-H56-I56-J56)&gt;1,"Error",J94)</f>
        <v>55912.800000000003</v>
      </c>
      <c r="G56" s="144"/>
      <c r="H56" s="144">
        <v>55912.800000000003</v>
      </c>
      <c r="I56" s="144"/>
      <c r="J56" s="145"/>
    </row>
    <row r="57" spans="1:10">
      <c r="A57" s="97">
        <v>16</v>
      </c>
      <c r="B57" s="402" t="s">
        <v>232</v>
      </c>
      <c r="C57" s="402"/>
      <c r="D57" s="146">
        <f>H96</f>
        <v>0</v>
      </c>
      <c r="E57" s="147"/>
      <c r="F57" s="143">
        <f>IF(ABS(J96-G57-H57-I57-J57)&gt;1,"Error",J96)</f>
        <v>0</v>
      </c>
      <c r="G57" s="144"/>
      <c r="H57" s="144"/>
      <c r="I57" s="144"/>
      <c r="J57" s="145"/>
    </row>
    <row r="58" spans="1:10">
      <c r="A58" s="102">
        <v>17</v>
      </c>
      <c r="B58" s="403" t="s">
        <v>233</v>
      </c>
      <c r="C58" s="403"/>
      <c r="D58" s="148">
        <f>I110</f>
        <v>0</v>
      </c>
      <c r="E58" s="149"/>
      <c r="F58" s="143">
        <f>IF(ABS(J110-G58-H58-I58-J58)&gt;1,"Error",J110)</f>
        <v>0</v>
      </c>
      <c r="G58" s="150"/>
      <c r="H58" s="150"/>
      <c r="I58" s="150"/>
      <c r="J58" s="151"/>
    </row>
    <row r="59" spans="1:10">
      <c r="A59" s="105">
        <v>18</v>
      </c>
      <c r="B59" s="409" t="s">
        <v>234</v>
      </c>
      <c r="C59" s="409"/>
      <c r="D59" s="135">
        <f>SUM(D54:D58)</f>
        <v>11575991.550000001</v>
      </c>
      <c r="E59" s="152"/>
      <c r="F59" s="153">
        <f>SUM(F54:F58)</f>
        <v>6659718.4349999996</v>
      </c>
      <c r="G59" s="153">
        <f>SUM(G54:G58)</f>
        <v>0</v>
      </c>
      <c r="H59" s="153">
        <f>SUM(H54:H58)</f>
        <v>55912.800000000003</v>
      </c>
      <c r="I59" s="153">
        <f>SUM(I54:I58)</f>
        <v>4692621.915</v>
      </c>
      <c r="J59" s="154">
        <f>SUM(J54:J58)</f>
        <v>1911183.72</v>
      </c>
    </row>
    <row r="60" spans="1:10">
      <c r="A60" s="155"/>
      <c r="B60" s="156"/>
      <c r="C60" s="156"/>
      <c r="D60" s="138"/>
      <c r="E60" s="157"/>
      <c r="F60" s="157"/>
      <c r="G60" s="157"/>
      <c r="H60" s="157"/>
      <c r="I60" s="157"/>
      <c r="J60" s="157"/>
    </row>
    <row r="61" spans="1:10">
      <c r="A61" s="94">
        <v>19</v>
      </c>
      <c r="B61" s="404" t="s">
        <v>235</v>
      </c>
      <c r="C61" s="404"/>
      <c r="D61" s="158">
        <f>D59+D50</f>
        <v>291614204.25670004</v>
      </c>
      <c r="E61" s="159"/>
      <c r="F61" s="158">
        <f>F50+F59</f>
        <v>284808352.40170002</v>
      </c>
      <c r="G61" s="160">
        <f>G50+G59</f>
        <v>62744730.3715</v>
      </c>
      <c r="H61" s="160">
        <f>H50+H59</f>
        <v>55912.800000000003</v>
      </c>
      <c r="I61" s="160">
        <f>I50+I59</f>
        <v>69480728.525700003</v>
      </c>
      <c r="J61" s="161">
        <f>J50+J59</f>
        <v>152526980.70450002</v>
      </c>
    </row>
    <row r="62" spans="1:10">
      <c r="A62" s="97">
        <v>20</v>
      </c>
      <c r="B62" s="405" t="s">
        <v>236</v>
      </c>
      <c r="C62" s="406"/>
      <c r="D62" s="162"/>
      <c r="E62" s="163"/>
      <c r="F62" s="164"/>
      <c r="G62" s="165">
        <v>0</v>
      </c>
      <c r="H62" s="166">
        <v>0.2</v>
      </c>
      <c r="I62" s="166">
        <v>0.5</v>
      </c>
      <c r="J62" s="167">
        <v>1</v>
      </c>
    </row>
    <row r="63" spans="1:10">
      <c r="A63" s="97">
        <v>21</v>
      </c>
      <c r="B63" s="407" t="s">
        <v>237</v>
      </c>
      <c r="C63" s="408"/>
      <c r="D63" s="168"/>
      <c r="E63" s="169"/>
      <c r="F63" s="170"/>
      <c r="G63" s="171">
        <f>+G61*G62</f>
        <v>0</v>
      </c>
      <c r="H63" s="171">
        <f>+H61*H62</f>
        <v>11182.560000000001</v>
      </c>
      <c r="I63" s="171">
        <f>+I61*I62</f>
        <v>34740364.262850001</v>
      </c>
      <c r="J63" s="171">
        <f>+J61*J62</f>
        <v>152526980.70450002</v>
      </c>
    </row>
    <row r="64" spans="1:10">
      <c r="A64" s="172">
        <v>22</v>
      </c>
      <c r="B64" s="388" t="s">
        <v>238</v>
      </c>
      <c r="C64" s="388"/>
      <c r="D64" s="173"/>
      <c r="E64" s="173"/>
      <c r="F64" s="173"/>
      <c r="G64" s="173"/>
      <c r="H64" s="173"/>
      <c r="I64" s="173"/>
      <c r="J64" s="174">
        <f>+G63+H63+I63+J63</f>
        <v>187278527.52735001</v>
      </c>
    </row>
    <row r="65" spans="1:10">
      <c r="A65" s="155"/>
      <c r="B65" s="156"/>
      <c r="C65" s="156"/>
      <c r="D65" s="175"/>
      <c r="E65" s="175"/>
      <c r="F65" s="175"/>
      <c r="G65" s="157"/>
      <c r="H65" s="157"/>
      <c r="I65" s="157"/>
      <c r="J65" s="157"/>
    </row>
    <row r="66" spans="1:10">
      <c r="A66" s="155"/>
      <c r="B66" s="176" t="s">
        <v>239</v>
      </c>
      <c r="C66" s="177"/>
      <c r="D66" s="178"/>
      <c r="E66" s="179"/>
      <c r="F66" s="178"/>
      <c r="G66" s="180"/>
      <c r="H66" s="180"/>
      <c r="I66" s="180"/>
      <c r="J66" s="181"/>
    </row>
    <row r="67" spans="1:10">
      <c r="A67" s="367" t="s">
        <v>7</v>
      </c>
      <c r="B67" s="389" t="s">
        <v>8</v>
      </c>
      <c r="C67" s="390"/>
      <c r="D67" s="381" t="s">
        <v>218</v>
      </c>
      <c r="E67" s="381" t="s">
        <v>219</v>
      </c>
      <c r="F67" s="381" t="s">
        <v>220</v>
      </c>
      <c r="G67" s="383" t="s">
        <v>240</v>
      </c>
      <c r="H67" s="384"/>
      <c r="I67" s="384"/>
      <c r="J67" s="385"/>
    </row>
    <row r="68" spans="1:10">
      <c r="A68" s="368"/>
      <c r="B68" s="391"/>
      <c r="C68" s="392"/>
      <c r="D68" s="382"/>
      <c r="E68" s="382"/>
      <c r="F68" s="382"/>
      <c r="G68" s="182"/>
      <c r="H68" s="182"/>
      <c r="I68" s="182"/>
      <c r="J68" s="183">
        <v>0.75</v>
      </c>
    </row>
    <row r="69" spans="1:10">
      <c r="A69" s="97">
        <v>23</v>
      </c>
      <c r="B69" s="386" t="s">
        <v>241</v>
      </c>
      <c r="C69" s="387"/>
      <c r="D69" s="123">
        <v>22156416.248399999</v>
      </c>
      <c r="E69" s="124">
        <v>0</v>
      </c>
      <c r="F69" s="184">
        <f>D69-E69</f>
        <v>22156416.248399999</v>
      </c>
      <c r="G69" s="162" t="s">
        <v>242</v>
      </c>
      <c r="H69" s="163"/>
      <c r="I69" s="164"/>
      <c r="J69" s="185">
        <f>F69*J$68</f>
        <v>16617312.186299998</v>
      </c>
    </row>
    <row r="70" spans="1:10">
      <c r="A70" s="97">
        <v>24</v>
      </c>
      <c r="B70" s="386" t="s">
        <v>243</v>
      </c>
      <c r="C70" s="387"/>
      <c r="D70" s="123"/>
      <c r="E70" s="124">
        <v>0</v>
      </c>
      <c r="F70" s="184">
        <f>D70-E70</f>
        <v>0</v>
      </c>
      <c r="G70" s="162" t="s">
        <v>242</v>
      </c>
      <c r="H70" s="163"/>
      <c r="I70" s="164"/>
      <c r="J70" s="185">
        <f>F70*J$68</f>
        <v>0</v>
      </c>
    </row>
    <row r="71" spans="1:10">
      <c r="A71" s="102">
        <v>25</v>
      </c>
      <c r="B71" s="386" t="s">
        <v>244</v>
      </c>
      <c r="C71" s="387"/>
      <c r="D71" s="130">
        <v>69677.295199999993</v>
      </c>
      <c r="E71" s="131">
        <v>0</v>
      </c>
      <c r="F71" s="186">
        <f>D71-E71</f>
        <v>69677.295199999993</v>
      </c>
      <c r="G71" s="187"/>
      <c r="H71" s="187"/>
      <c r="I71" s="187"/>
      <c r="J71" s="185">
        <f>F71*J$68</f>
        <v>52257.971399999995</v>
      </c>
    </row>
    <row r="72" spans="1:10">
      <c r="A72" s="105">
        <v>26</v>
      </c>
      <c r="B72" s="393" t="s">
        <v>245</v>
      </c>
      <c r="C72" s="395"/>
      <c r="D72" s="135">
        <f>SUM(D69:D71)</f>
        <v>22226093.5436</v>
      </c>
      <c r="E72" s="135">
        <f>SUM(E69:E71)</f>
        <v>0</v>
      </c>
      <c r="F72" s="135">
        <f>SUM(F69:F71)</f>
        <v>22226093.5436</v>
      </c>
      <c r="G72" s="188"/>
      <c r="H72" s="188"/>
      <c r="I72" s="188"/>
      <c r="J72" s="174">
        <f>SUM(J69:J71)</f>
        <v>16669570.157699998</v>
      </c>
    </row>
    <row r="73" spans="1:10">
      <c r="A73" s="155"/>
      <c r="B73" s="189"/>
      <c r="C73" s="189"/>
      <c r="D73" s="138"/>
      <c r="E73" s="190"/>
      <c r="F73" s="190"/>
      <c r="G73" s="191"/>
      <c r="H73" s="191"/>
      <c r="I73" s="191"/>
      <c r="J73" s="192"/>
    </row>
    <row r="74" spans="1:10">
      <c r="A74" s="94">
        <v>27</v>
      </c>
      <c r="B74" s="396" t="s">
        <v>246</v>
      </c>
      <c r="C74" s="397"/>
      <c r="D74" s="193"/>
      <c r="E74" s="194"/>
      <c r="F74" s="194"/>
      <c r="G74" s="194"/>
      <c r="H74" s="194"/>
      <c r="I74" s="195"/>
      <c r="J74" s="196">
        <f>J64+J72</f>
        <v>203948097.68505001</v>
      </c>
    </row>
    <row r="75" spans="1:10">
      <c r="A75" s="97">
        <v>28</v>
      </c>
      <c r="B75" s="386" t="s">
        <v>247</v>
      </c>
      <c r="C75" s="398"/>
      <c r="D75" s="197"/>
      <c r="E75" s="197"/>
      <c r="F75" s="197"/>
      <c r="G75" s="197"/>
      <c r="H75" s="197"/>
      <c r="I75" s="197"/>
      <c r="J75" s="198"/>
    </row>
    <row r="76" spans="1:10">
      <c r="A76" s="102">
        <v>29</v>
      </c>
      <c r="B76" s="399" t="s">
        <v>248</v>
      </c>
      <c r="C76" s="400"/>
      <c r="D76" s="199"/>
      <c r="E76" s="200"/>
      <c r="F76" s="200"/>
      <c r="G76" s="200"/>
      <c r="H76" s="200"/>
      <c r="I76" s="201"/>
      <c r="J76" s="103">
        <v>-687988.5673</v>
      </c>
    </row>
    <row r="77" spans="1:10">
      <c r="A77" s="105">
        <v>30</v>
      </c>
      <c r="B77" s="393" t="s">
        <v>249</v>
      </c>
      <c r="C77" s="394"/>
      <c r="D77" s="188"/>
      <c r="E77" s="188"/>
      <c r="F77" s="188"/>
      <c r="G77" s="188"/>
      <c r="H77" s="188"/>
      <c r="I77" s="188"/>
      <c r="J77" s="202">
        <f>SUM(J74:J76)</f>
        <v>203260109.11775002</v>
      </c>
    </row>
    <row r="78" spans="1:10">
      <c r="A78" s="136"/>
      <c r="B78" s="156"/>
      <c r="C78" s="156"/>
      <c r="D78" s="175"/>
      <c r="E78" s="175"/>
      <c r="F78" s="175"/>
      <c r="G78" s="175"/>
      <c r="H78" s="175"/>
      <c r="I78" s="175"/>
      <c r="J78" s="157"/>
    </row>
    <row r="79" spans="1:10">
      <c r="A79" s="80" t="s">
        <v>250</v>
      </c>
      <c r="B79" s="115" t="s">
        <v>251</v>
      </c>
      <c r="C79" s="156"/>
      <c r="D79" s="175"/>
      <c r="E79" s="175"/>
      <c r="F79" s="175"/>
      <c r="G79" s="175"/>
      <c r="H79" s="175"/>
      <c r="I79" s="175"/>
      <c r="J79" s="157"/>
    </row>
    <row r="80" spans="1:10">
      <c r="A80" s="136"/>
      <c r="B80" s="156"/>
      <c r="C80" s="156"/>
      <c r="D80" s="175"/>
      <c r="E80" s="175"/>
      <c r="F80" s="175"/>
      <c r="G80" s="175"/>
      <c r="H80" s="175"/>
      <c r="I80" s="175"/>
      <c r="J80" s="157"/>
    </row>
    <row r="81" spans="1:10" ht="63.75">
      <c r="A81" s="203" t="s">
        <v>7</v>
      </c>
      <c r="B81" s="401" t="s">
        <v>225</v>
      </c>
      <c r="C81" s="401"/>
      <c r="D81" s="401"/>
      <c r="E81" s="401"/>
      <c r="F81" s="401"/>
      <c r="G81" s="401"/>
      <c r="H81" s="204" t="s">
        <v>218</v>
      </c>
      <c r="I81" s="204" t="s">
        <v>226</v>
      </c>
      <c r="J81" s="204" t="s">
        <v>227</v>
      </c>
    </row>
    <row r="82" spans="1:10">
      <c r="A82" s="97">
        <v>1</v>
      </c>
      <c r="B82" s="379" t="s">
        <v>229</v>
      </c>
      <c r="C82" s="379"/>
      <c r="D82" s="379"/>
      <c r="E82" s="379"/>
      <c r="F82" s="379"/>
      <c r="G82" s="379"/>
      <c r="H82" s="205">
        <f>SUM(H83:H87)</f>
        <v>9385243.8300000001</v>
      </c>
      <c r="I82" s="206"/>
      <c r="J82" s="207">
        <f>SUM(J83:J87)</f>
        <v>4692621.915</v>
      </c>
    </row>
    <row r="83" spans="1:10">
      <c r="A83" s="97">
        <v>1.1000000000000001</v>
      </c>
      <c r="B83" s="374" t="s">
        <v>252</v>
      </c>
      <c r="C83" s="374"/>
      <c r="D83" s="374"/>
      <c r="E83" s="374"/>
      <c r="F83" s="374"/>
      <c r="G83" s="374"/>
      <c r="H83" s="144">
        <v>7747770.0199999996</v>
      </c>
      <c r="I83" s="208">
        <v>0.5</v>
      </c>
      <c r="J83" s="209">
        <f>H83*I83</f>
        <v>3873885.01</v>
      </c>
    </row>
    <row r="84" spans="1:10">
      <c r="A84" s="97">
        <v>1.2</v>
      </c>
      <c r="B84" s="374" t="s">
        <v>253</v>
      </c>
      <c r="C84" s="374"/>
      <c r="D84" s="374"/>
      <c r="E84" s="374"/>
      <c r="F84" s="374"/>
      <c r="G84" s="374"/>
      <c r="H84" s="144"/>
      <c r="I84" s="206">
        <v>0.5</v>
      </c>
      <c r="J84" s="209">
        <f>H84*I84</f>
        <v>0</v>
      </c>
    </row>
    <row r="85" spans="1:10">
      <c r="A85" s="97">
        <v>1.3</v>
      </c>
      <c r="B85" s="374" t="s">
        <v>254</v>
      </c>
      <c r="C85" s="374"/>
      <c r="D85" s="374"/>
      <c r="E85" s="374"/>
      <c r="F85" s="374"/>
      <c r="G85" s="374"/>
      <c r="H85" s="144">
        <v>1637473.81</v>
      </c>
      <c r="I85" s="206">
        <v>0.5</v>
      </c>
      <c r="J85" s="209">
        <f>H85*I85</f>
        <v>818736.90500000003</v>
      </c>
    </row>
    <row r="86" spans="1:10">
      <c r="A86" s="97">
        <v>1.4</v>
      </c>
      <c r="B86" s="375" t="s">
        <v>255</v>
      </c>
      <c r="C86" s="375"/>
      <c r="D86" s="375"/>
      <c r="E86" s="375"/>
      <c r="F86" s="375"/>
      <c r="G86" s="375"/>
      <c r="H86" s="144"/>
      <c r="I86" s="206">
        <v>1</v>
      </c>
      <c r="J86" s="209">
        <f>H86*I86</f>
        <v>0</v>
      </c>
    </row>
    <row r="87" spans="1:10">
      <c r="A87" s="97">
        <v>1.5</v>
      </c>
      <c r="B87" s="375" t="s">
        <v>256</v>
      </c>
      <c r="C87" s="375"/>
      <c r="D87" s="375"/>
      <c r="E87" s="375"/>
      <c r="F87" s="375"/>
      <c r="G87" s="375"/>
      <c r="H87" s="144"/>
      <c r="I87" s="206">
        <v>1</v>
      </c>
      <c r="J87" s="209">
        <f>H87*I87</f>
        <v>0</v>
      </c>
    </row>
    <row r="88" spans="1:10">
      <c r="A88" s="97">
        <v>2</v>
      </c>
      <c r="B88" s="379" t="s">
        <v>257</v>
      </c>
      <c r="C88" s="379"/>
      <c r="D88" s="379"/>
      <c r="E88" s="379"/>
      <c r="F88" s="379"/>
      <c r="G88" s="379"/>
      <c r="H88" s="205">
        <f>SUM(H89:H93)</f>
        <v>1911183.72</v>
      </c>
      <c r="I88" s="206"/>
      <c r="J88" s="207">
        <f>SUM(J89:J93)</f>
        <v>1911183.72</v>
      </c>
    </row>
    <row r="89" spans="1:10">
      <c r="A89" s="97">
        <v>2.1</v>
      </c>
      <c r="B89" s="374" t="s">
        <v>258</v>
      </c>
      <c r="C89" s="374"/>
      <c r="D89" s="374"/>
      <c r="E89" s="374"/>
      <c r="F89" s="374"/>
      <c r="G89" s="374"/>
      <c r="H89" s="144">
        <v>1911183.72</v>
      </c>
      <c r="I89" s="208">
        <v>1</v>
      </c>
      <c r="J89" s="209">
        <f>H89*I89</f>
        <v>1911183.72</v>
      </c>
    </row>
    <row r="90" spans="1:10">
      <c r="A90" s="97">
        <v>2.2000000000000002</v>
      </c>
      <c r="B90" s="375" t="s">
        <v>259</v>
      </c>
      <c r="C90" s="375"/>
      <c r="D90" s="375"/>
      <c r="E90" s="375"/>
      <c r="F90" s="375"/>
      <c r="G90" s="375"/>
      <c r="H90" s="123"/>
      <c r="I90" s="206">
        <v>1</v>
      </c>
      <c r="J90" s="209">
        <f>H90*I90</f>
        <v>0</v>
      </c>
    </row>
    <row r="91" spans="1:10">
      <c r="A91" s="97">
        <v>2.2999999999999998</v>
      </c>
      <c r="B91" s="375" t="s">
        <v>260</v>
      </c>
      <c r="C91" s="375"/>
      <c r="D91" s="375"/>
      <c r="E91" s="375"/>
      <c r="F91" s="375"/>
      <c r="G91" s="375"/>
      <c r="H91" s="123"/>
      <c r="I91" s="206">
        <v>1</v>
      </c>
      <c r="J91" s="209">
        <f>H91*I91</f>
        <v>0</v>
      </c>
    </row>
    <row r="92" spans="1:10">
      <c r="A92" s="97">
        <v>2.4</v>
      </c>
      <c r="B92" s="380" t="s">
        <v>261</v>
      </c>
      <c r="C92" s="380"/>
      <c r="D92" s="380"/>
      <c r="E92" s="380"/>
      <c r="F92" s="380"/>
      <c r="G92" s="380"/>
      <c r="H92" s="123"/>
      <c r="I92" s="206">
        <v>0.5</v>
      </c>
      <c r="J92" s="209">
        <f>H92*I92</f>
        <v>0</v>
      </c>
    </row>
    <row r="93" spans="1:10">
      <c r="A93" s="97">
        <v>2.5</v>
      </c>
      <c r="B93" s="380" t="s">
        <v>262</v>
      </c>
      <c r="C93" s="380"/>
      <c r="D93" s="380"/>
      <c r="E93" s="380"/>
      <c r="F93" s="380"/>
      <c r="G93" s="380"/>
      <c r="H93" s="123"/>
      <c r="I93" s="206">
        <v>0.5</v>
      </c>
      <c r="J93" s="209">
        <f>H93*I93</f>
        <v>0</v>
      </c>
    </row>
    <row r="94" spans="1:10">
      <c r="A94" s="97">
        <v>3</v>
      </c>
      <c r="B94" s="379" t="s">
        <v>263</v>
      </c>
      <c r="C94" s="379"/>
      <c r="D94" s="379"/>
      <c r="E94" s="379"/>
      <c r="F94" s="379"/>
      <c r="G94" s="379"/>
      <c r="H94" s="146">
        <f>SUM(H95)</f>
        <v>279564</v>
      </c>
      <c r="I94" s="206"/>
      <c r="J94" s="207">
        <f>SUM(J95)</f>
        <v>55912.800000000003</v>
      </c>
    </row>
    <row r="95" spans="1:10">
      <c r="A95" s="97">
        <v>3.1</v>
      </c>
      <c r="B95" s="378" t="s">
        <v>264</v>
      </c>
      <c r="C95" s="378"/>
      <c r="D95" s="378"/>
      <c r="E95" s="378"/>
      <c r="F95" s="378"/>
      <c r="G95" s="378"/>
      <c r="H95" s="123">
        <v>279564</v>
      </c>
      <c r="I95" s="206">
        <v>0.2</v>
      </c>
      <c r="J95" s="209">
        <f>H95*I95</f>
        <v>55912.800000000003</v>
      </c>
    </row>
    <row r="96" spans="1:10">
      <c r="A96" s="97">
        <v>4</v>
      </c>
      <c r="B96" s="379" t="s">
        <v>232</v>
      </c>
      <c r="C96" s="379"/>
      <c r="D96" s="379"/>
      <c r="E96" s="379"/>
      <c r="F96" s="379"/>
      <c r="G96" s="379"/>
      <c r="H96" s="146">
        <f>SUM(H97)</f>
        <v>0</v>
      </c>
      <c r="I96" s="206"/>
      <c r="J96" s="207">
        <f>SUM(J97)</f>
        <v>0</v>
      </c>
    </row>
    <row r="97" spans="1:10">
      <c r="A97" s="97">
        <v>4.0999999999999996</v>
      </c>
      <c r="B97" s="378" t="s">
        <v>265</v>
      </c>
      <c r="C97" s="378"/>
      <c r="D97" s="378"/>
      <c r="E97" s="378"/>
      <c r="F97" s="378"/>
      <c r="G97" s="378"/>
      <c r="H97" s="123"/>
      <c r="I97" s="206">
        <v>0</v>
      </c>
      <c r="J97" s="209">
        <f>H97*I97</f>
        <v>0</v>
      </c>
    </row>
    <row r="98" spans="1:10">
      <c r="A98" s="172">
        <v>5</v>
      </c>
      <c r="B98" s="372" t="s">
        <v>233</v>
      </c>
      <c r="C98" s="372"/>
      <c r="D98" s="372"/>
      <c r="E98" s="372"/>
      <c r="F98" s="372"/>
      <c r="G98" s="372"/>
      <c r="H98" s="210">
        <f>I110</f>
        <v>0</v>
      </c>
      <c r="I98" s="211" t="s">
        <v>266</v>
      </c>
      <c r="J98" s="212">
        <f>J110</f>
        <v>0</v>
      </c>
    </row>
    <row r="99" spans="1:10">
      <c r="A99" s="213">
        <v>6</v>
      </c>
      <c r="B99" s="373" t="s">
        <v>234</v>
      </c>
      <c r="C99" s="373"/>
      <c r="D99" s="373"/>
      <c r="E99" s="373"/>
      <c r="F99" s="373"/>
      <c r="G99" s="373"/>
      <c r="H99" s="214">
        <f>SUM(H82+H88+H94+H96+H98)</f>
        <v>11575991.550000001</v>
      </c>
      <c r="I99" s="215"/>
      <c r="J99" s="214">
        <f>SUM(J82+J88+J94+J96+J98)</f>
        <v>6659718.4349999996</v>
      </c>
    </row>
    <row r="100" spans="1:10">
      <c r="A100" s="216"/>
      <c r="B100" s="156"/>
      <c r="C100" s="156"/>
      <c r="D100" s="175"/>
      <c r="E100" s="175"/>
      <c r="F100" s="157"/>
      <c r="G100" s="157"/>
      <c r="H100" s="217"/>
      <c r="I100" s="157"/>
      <c r="J100" s="157"/>
    </row>
    <row r="101" spans="1:10">
      <c r="A101" s="217"/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1:10">
      <c r="A102" s="367" t="s">
        <v>7</v>
      </c>
      <c r="B102" s="369" t="s">
        <v>233</v>
      </c>
      <c r="C102" s="371" t="s">
        <v>267</v>
      </c>
      <c r="D102" s="371"/>
      <c r="E102" s="371"/>
      <c r="F102" s="371" t="s">
        <v>268</v>
      </c>
      <c r="G102" s="371"/>
      <c r="H102" s="371"/>
      <c r="I102" s="376" t="s">
        <v>11</v>
      </c>
      <c r="J102" s="377"/>
    </row>
    <row r="103" spans="1:10" ht="63.75">
      <c r="A103" s="368"/>
      <c r="B103" s="370"/>
      <c r="C103" s="204" t="s">
        <v>218</v>
      </c>
      <c r="D103" s="204" t="s">
        <v>226</v>
      </c>
      <c r="E103" s="204" t="s">
        <v>227</v>
      </c>
      <c r="F103" s="204" t="s">
        <v>218</v>
      </c>
      <c r="G103" s="204" t="s">
        <v>226</v>
      </c>
      <c r="H103" s="204" t="s">
        <v>227</v>
      </c>
      <c r="I103" s="204" t="s">
        <v>218</v>
      </c>
      <c r="J103" s="204" t="s">
        <v>227</v>
      </c>
    </row>
    <row r="104" spans="1:10">
      <c r="A104" s="219">
        <v>1</v>
      </c>
      <c r="B104" s="220" t="s">
        <v>269</v>
      </c>
      <c r="C104" s="221"/>
      <c r="D104" s="222"/>
      <c r="E104" s="223">
        <f>C104*D104</f>
        <v>0</v>
      </c>
      <c r="F104" s="221"/>
      <c r="G104" s="224"/>
      <c r="H104" s="223">
        <f>F104*G104</f>
        <v>0</v>
      </c>
      <c r="I104" s="223">
        <f t="shared" ref="I104:I110" si="2">C104+F104</f>
        <v>0</v>
      </c>
      <c r="J104" s="225">
        <f t="shared" ref="J104:J110" si="3">E104+H104</f>
        <v>0</v>
      </c>
    </row>
    <row r="105" spans="1:10">
      <c r="A105" s="219">
        <v>2</v>
      </c>
      <c r="B105" s="220" t="s">
        <v>270</v>
      </c>
      <c r="C105" s="221"/>
      <c r="D105" s="224"/>
      <c r="E105" s="223">
        <f>C105*D105</f>
        <v>0</v>
      </c>
      <c r="F105" s="221"/>
      <c r="G105" s="224"/>
      <c r="H105" s="223">
        <f>F105*G105</f>
        <v>0</v>
      </c>
      <c r="I105" s="223">
        <f t="shared" si="2"/>
        <v>0</v>
      </c>
      <c r="J105" s="225">
        <f t="shared" si="3"/>
        <v>0</v>
      </c>
    </row>
    <row r="106" spans="1:10">
      <c r="A106" s="219">
        <v>3</v>
      </c>
      <c r="B106" s="220" t="s">
        <v>271</v>
      </c>
      <c r="C106" s="221"/>
      <c r="D106" s="224"/>
      <c r="E106" s="223">
        <f>C106*D106</f>
        <v>0</v>
      </c>
      <c r="F106" s="221"/>
      <c r="G106" s="224"/>
      <c r="H106" s="223">
        <f>F106*G106</f>
        <v>0</v>
      </c>
      <c r="I106" s="223">
        <f t="shared" si="2"/>
        <v>0</v>
      </c>
      <c r="J106" s="225">
        <f t="shared" si="3"/>
        <v>0</v>
      </c>
    </row>
    <row r="107" spans="1:10">
      <c r="A107" s="219">
        <v>4</v>
      </c>
      <c r="B107" s="220" t="s">
        <v>272</v>
      </c>
      <c r="C107" s="221"/>
      <c r="D107" s="224"/>
      <c r="E107" s="223">
        <f>C107*D107</f>
        <v>0</v>
      </c>
      <c r="F107" s="221"/>
      <c r="G107" s="224"/>
      <c r="H107" s="223">
        <f>F107*G107</f>
        <v>0</v>
      </c>
      <c r="I107" s="223">
        <f t="shared" si="2"/>
        <v>0</v>
      </c>
      <c r="J107" s="225">
        <f t="shared" si="3"/>
        <v>0</v>
      </c>
    </row>
    <row r="108" spans="1:10">
      <c r="A108" s="219">
        <v>5</v>
      </c>
      <c r="B108" s="220" t="s">
        <v>273</v>
      </c>
      <c r="C108" s="221"/>
      <c r="D108" s="224"/>
      <c r="E108" s="223">
        <f>C108*D108</f>
        <v>0</v>
      </c>
      <c r="F108" s="221"/>
      <c r="G108" s="224"/>
      <c r="H108" s="223">
        <f>F108*G108</f>
        <v>0</v>
      </c>
      <c r="I108" s="223">
        <f t="shared" si="2"/>
        <v>0</v>
      </c>
      <c r="J108" s="225">
        <f t="shared" si="3"/>
        <v>0</v>
      </c>
    </row>
    <row r="109" spans="1:10">
      <c r="A109" s="226">
        <v>6</v>
      </c>
      <c r="B109" s="227" t="s">
        <v>274</v>
      </c>
      <c r="C109" s="228"/>
      <c r="D109" s="229"/>
      <c r="E109" s="230">
        <f>C109</f>
        <v>0</v>
      </c>
      <c r="F109" s="228"/>
      <c r="G109" s="229"/>
      <c r="H109" s="230">
        <f>F109</f>
        <v>0</v>
      </c>
      <c r="I109" s="230">
        <f t="shared" si="2"/>
        <v>0</v>
      </c>
      <c r="J109" s="231">
        <f t="shared" si="3"/>
        <v>0</v>
      </c>
    </row>
    <row r="110" spans="1:10">
      <c r="A110" s="232">
        <v>7</v>
      </c>
      <c r="B110" s="233" t="s">
        <v>11</v>
      </c>
      <c r="C110" s="234">
        <f>SUM(C104:C109)</f>
        <v>0</v>
      </c>
      <c r="D110" s="152"/>
      <c r="E110" s="234">
        <f>SUM(E104:E109)</f>
        <v>0</v>
      </c>
      <c r="F110" s="234">
        <f>SUM(F104:F109)</f>
        <v>0</v>
      </c>
      <c r="G110" s="152"/>
      <c r="H110" s="234">
        <f>SUM(H104:H109)</f>
        <v>0</v>
      </c>
      <c r="I110" s="234">
        <f t="shared" si="2"/>
        <v>0</v>
      </c>
      <c r="J110" s="235">
        <f t="shared" si="3"/>
        <v>0</v>
      </c>
    </row>
    <row r="111" spans="1:10">
      <c r="A111" s="236"/>
      <c r="B111" s="117"/>
      <c r="C111" s="117"/>
      <c r="D111" s="117"/>
      <c r="E111" s="117"/>
      <c r="F111" s="117"/>
      <c r="G111" s="117"/>
      <c r="H111" s="117"/>
      <c r="I111" s="117"/>
      <c r="J111" s="117"/>
    </row>
    <row r="112" spans="1:10">
      <c r="A112" s="236"/>
      <c r="B112" s="117"/>
      <c r="C112" s="117"/>
      <c r="D112" s="117"/>
      <c r="E112" s="117"/>
      <c r="F112" s="117"/>
      <c r="G112" s="117"/>
      <c r="H112" s="117"/>
      <c r="I112" s="117"/>
      <c r="J112" s="117"/>
    </row>
    <row r="113" spans="1:10">
      <c r="A113" s="75"/>
      <c r="B113" s="237" t="e">
        <f>[2]Info!$B$30</f>
        <v>#REF!</v>
      </c>
      <c r="C113" s="117"/>
      <c r="D113" s="117"/>
      <c r="E113" s="117"/>
      <c r="F113" s="117"/>
      <c r="G113" s="117"/>
      <c r="H113" s="117"/>
      <c r="I113" s="117"/>
      <c r="J113" s="117"/>
    </row>
    <row r="114" spans="1:10">
      <c r="A114" s="75"/>
      <c r="B114" s="237"/>
      <c r="C114" s="117"/>
      <c r="D114" s="117"/>
      <c r="E114" s="117"/>
      <c r="F114" s="117"/>
      <c r="G114" s="117"/>
      <c r="H114" s="117"/>
      <c r="I114" s="117"/>
      <c r="J114" s="117"/>
    </row>
    <row r="115" spans="1:10">
      <c r="A115" s="75"/>
      <c r="B115" s="237" t="e">
        <f>[2]Info!$B$32</f>
        <v>#REF!</v>
      </c>
      <c r="C115" s="117"/>
      <c r="D115" s="117"/>
      <c r="E115" s="117"/>
      <c r="F115" s="117"/>
      <c r="G115" s="117"/>
      <c r="H115" s="117"/>
      <c r="I115" s="117"/>
      <c r="J115" s="117"/>
    </row>
    <row r="116" spans="1:10">
      <c r="A116" s="238"/>
      <c r="B116" s="117"/>
      <c r="C116" s="117"/>
      <c r="D116" s="117"/>
      <c r="E116" s="117"/>
      <c r="F116" s="117"/>
      <c r="G116" s="117"/>
      <c r="H116" s="117"/>
      <c r="I116" s="117"/>
      <c r="J116" s="117"/>
    </row>
  </sheetData>
  <mergeCells count="83">
    <mergeCell ref="B15:H15"/>
    <mergeCell ref="B6:H6"/>
    <mergeCell ref="B7:H7"/>
    <mergeCell ref="B12:H12"/>
    <mergeCell ref="B13:H13"/>
    <mergeCell ref="B14:H14"/>
    <mergeCell ref="B27:H27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54:C54"/>
    <mergeCell ref="B55:C55"/>
    <mergeCell ref="B56:C56"/>
    <mergeCell ref="B28:H28"/>
    <mergeCell ref="B29:H29"/>
    <mergeCell ref="B30:H30"/>
    <mergeCell ref="B31:H31"/>
    <mergeCell ref="B32:H32"/>
    <mergeCell ref="G37:J37"/>
    <mergeCell ref="G52:J52"/>
    <mergeCell ref="A52:A53"/>
    <mergeCell ref="B52:C53"/>
    <mergeCell ref="D52:D53"/>
    <mergeCell ref="E52:E53"/>
    <mergeCell ref="F52:F53"/>
    <mergeCell ref="A37:A38"/>
    <mergeCell ref="B37:C38"/>
    <mergeCell ref="D37:D38"/>
    <mergeCell ref="E37:E38"/>
    <mergeCell ref="F37:F38"/>
    <mergeCell ref="B57:C57"/>
    <mergeCell ref="B58:C58"/>
    <mergeCell ref="B61:C61"/>
    <mergeCell ref="B62:C62"/>
    <mergeCell ref="B63:C63"/>
    <mergeCell ref="B59:C59"/>
    <mergeCell ref="B86:G86"/>
    <mergeCell ref="B87:G87"/>
    <mergeCell ref="B88:G88"/>
    <mergeCell ref="B64:C64"/>
    <mergeCell ref="A67:A68"/>
    <mergeCell ref="B67:C68"/>
    <mergeCell ref="B77:C77"/>
    <mergeCell ref="D67:D68"/>
    <mergeCell ref="B71:C71"/>
    <mergeCell ref="B72:C72"/>
    <mergeCell ref="B74:C74"/>
    <mergeCell ref="B75:C75"/>
    <mergeCell ref="B76:C76"/>
    <mergeCell ref="B81:G81"/>
    <mergeCell ref="B82:G82"/>
    <mergeCell ref="B83:G83"/>
    <mergeCell ref="B84:G84"/>
    <mergeCell ref="B85:G85"/>
    <mergeCell ref="E67:E68"/>
    <mergeCell ref="F67:F68"/>
    <mergeCell ref="G67:J67"/>
    <mergeCell ref="B69:C69"/>
    <mergeCell ref="B70:C70"/>
    <mergeCell ref="B89:G89"/>
    <mergeCell ref="B90:G90"/>
    <mergeCell ref="B91:G91"/>
    <mergeCell ref="I102:J102"/>
    <mergeCell ref="B95:G95"/>
    <mergeCell ref="B96:G96"/>
    <mergeCell ref="B97:G97"/>
    <mergeCell ref="B93:G93"/>
    <mergeCell ref="B94:G94"/>
    <mergeCell ref="B92:G92"/>
    <mergeCell ref="A102:A103"/>
    <mergeCell ref="B102:B103"/>
    <mergeCell ref="C102:E102"/>
    <mergeCell ref="F102:H102"/>
    <mergeCell ref="B98:G98"/>
    <mergeCell ref="B99:G99"/>
  </mergeCells>
  <dataValidations count="2">
    <dataValidation type="decimal" allowBlank="1" showInputMessage="1" showErrorMessage="1" sqref="J68">
      <formula1>0.5</formula1>
      <formula2>0.75</formula2>
    </dataValidation>
    <dataValidation type="whole" operator="lessThanOrEqual" allowBlank="1" showInputMessage="1" showErrorMessage="1" errorTitle="Should be negative number" error="Should be whole negative number or 0" sqref="I19:J19">
      <formula1>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E38"/>
  <sheetViews>
    <sheetView workbookViewId="0">
      <selection activeCell="B27" sqref="B27:H27"/>
    </sheetView>
  </sheetViews>
  <sheetFormatPr defaultColWidth="9.140625" defaultRowHeight="12.75"/>
  <cols>
    <col min="4" max="4" width="11.140625" bestFit="1" customWidth="1"/>
  </cols>
  <sheetData>
    <row r="1" spans="1:5" ht="13.5">
      <c r="A1" s="239" t="s">
        <v>0</v>
      </c>
      <c r="B1" s="240">
        <f>'RC'!B1</f>
        <v>0</v>
      </c>
      <c r="C1" s="241"/>
      <c r="D1" s="241"/>
      <c r="E1" s="241"/>
    </row>
    <row r="2" spans="1:5" ht="13.5">
      <c r="A2" s="239" t="s">
        <v>2</v>
      </c>
      <c r="B2" s="242" t="str">
        <f>'RC'!B2</f>
        <v>სს " პაშა ბანკი საქართველო"</v>
      </c>
      <c r="C2" s="241"/>
      <c r="D2" s="241"/>
      <c r="E2" s="241"/>
    </row>
    <row r="3" spans="1:5" ht="13.5">
      <c r="A3" s="243"/>
      <c r="B3" s="244"/>
      <c r="C3" s="243"/>
      <c r="D3" s="243"/>
      <c r="E3" s="243"/>
    </row>
    <row r="4" spans="1:5" ht="15.75">
      <c r="A4" s="245" t="s">
        <v>275</v>
      </c>
      <c r="B4" s="246" t="s">
        <v>276</v>
      </c>
      <c r="C4" s="243"/>
      <c r="D4" s="243"/>
      <c r="E4" s="247" t="s">
        <v>191</v>
      </c>
    </row>
    <row r="5" spans="1:5" ht="13.5">
      <c r="A5" s="248"/>
      <c r="B5" s="248"/>
      <c r="C5" s="249"/>
      <c r="D5" s="250"/>
      <c r="E5" s="250"/>
    </row>
    <row r="6" spans="1:5" ht="67.5">
      <c r="A6" s="251" t="s">
        <v>7</v>
      </c>
      <c r="B6" s="252"/>
      <c r="C6" s="253" t="s">
        <v>277</v>
      </c>
      <c r="D6" s="254" t="s">
        <v>278</v>
      </c>
      <c r="E6" s="255" t="s">
        <v>279</v>
      </c>
    </row>
    <row r="7" spans="1:5" ht="13.5">
      <c r="A7" s="256">
        <v>1</v>
      </c>
      <c r="B7" s="257" t="s">
        <v>280</v>
      </c>
      <c r="C7" s="280" t="s">
        <v>281</v>
      </c>
      <c r="D7" s="280">
        <f>D8+D9</f>
        <v>103000000</v>
      </c>
      <c r="E7" s="281">
        <f>SUM(E8:E9)</f>
        <v>103000000</v>
      </c>
    </row>
    <row r="8" spans="1:5" ht="13.5">
      <c r="A8" s="256">
        <v>1.1000000000000001</v>
      </c>
      <c r="B8" s="258" t="s">
        <v>38</v>
      </c>
      <c r="C8" s="259">
        <v>1</v>
      </c>
      <c r="D8" s="259">
        <v>103000000</v>
      </c>
      <c r="E8" s="281">
        <f>C8*D8</f>
        <v>103000000</v>
      </c>
    </row>
    <row r="9" spans="1:5" ht="13.5">
      <c r="A9" s="256">
        <v>1.2</v>
      </c>
      <c r="B9" s="258" t="s">
        <v>39</v>
      </c>
      <c r="C9" s="259"/>
      <c r="D9" s="259"/>
      <c r="E9" s="281">
        <f>C9*D9</f>
        <v>0</v>
      </c>
    </row>
    <row r="10" spans="1:5" ht="13.5">
      <c r="A10" s="256">
        <v>2</v>
      </c>
      <c r="B10" s="257" t="s">
        <v>282</v>
      </c>
      <c r="C10" s="280" t="s">
        <v>281</v>
      </c>
      <c r="D10" s="280">
        <f>D11+D12</f>
        <v>103000000</v>
      </c>
      <c r="E10" s="281">
        <f>SUM(E11:E12)</f>
        <v>103000000</v>
      </c>
    </row>
    <row r="11" spans="1:5" ht="13.5">
      <c r="A11" s="256">
        <v>2.1</v>
      </c>
      <c r="B11" s="258" t="s">
        <v>38</v>
      </c>
      <c r="C11" s="259">
        <v>1</v>
      </c>
      <c r="D11" s="259">
        <v>103000000</v>
      </c>
      <c r="E11" s="281">
        <f>C11*D11</f>
        <v>103000000</v>
      </c>
    </row>
    <row r="12" spans="1:5" ht="13.5">
      <c r="A12" s="256">
        <v>2.2000000000000002</v>
      </c>
      <c r="B12" s="258" t="s">
        <v>39</v>
      </c>
      <c r="C12" s="259"/>
      <c r="D12" s="259"/>
      <c r="E12" s="281">
        <f>C12*D12</f>
        <v>0</v>
      </c>
    </row>
    <row r="13" spans="1:5" ht="13.5">
      <c r="A13" s="256">
        <v>3</v>
      </c>
      <c r="B13" s="257" t="s">
        <v>283</v>
      </c>
      <c r="C13" s="280" t="s">
        <v>281</v>
      </c>
      <c r="D13" s="282">
        <f t="shared" ref="D13:E15" si="0">D7-D10</f>
        <v>0</v>
      </c>
      <c r="E13" s="281">
        <f t="shared" si="0"/>
        <v>0</v>
      </c>
    </row>
    <row r="14" spans="1:5" ht="13.5">
      <c r="A14" s="256">
        <v>3.1</v>
      </c>
      <c r="B14" s="258" t="s">
        <v>38</v>
      </c>
      <c r="C14" s="259"/>
      <c r="D14" s="282">
        <f t="shared" si="0"/>
        <v>0</v>
      </c>
      <c r="E14" s="281">
        <f t="shared" si="0"/>
        <v>0</v>
      </c>
    </row>
    <row r="15" spans="1:5" ht="13.5">
      <c r="A15" s="260">
        <v>3.2</v>
      </c>
      <c r="B15" s="261" t="s">
        <v>39</v>
      </c>
      <c r="C15" s="262"/>
      <c r="D15" s="283">
        <f t="shared" si="0"/>
        <v>0</v>
      </c>
      <c r="E15" s="284">
        <f t="shared" si="0"/>
        <v>0</v>
      </c>
    </row>
    <row r="16" spans="1:5" ht="13.5">
      <c r="A16" s="263"/>
      <c r="B16" s="264"/>
      <c r="C16" s="265"/>
      <c r="D16" s="265"/>
      <c r="E16" s="265"/>
    </row>
    <row r="17" spans="1:5" ht="15.75">
      <c r="A17" s="266" t="s">
        <v>284</v>
      </c>
      <c r="B17" s="246" t="s">
        <v>285</v>
      </c>
      <c r="C17" s="265"/>
      <c r="D17" s="265"/>
      <c r="E17" s="265"/>
    </row>
    <row r="18" spans="1:5" ht="13.5">
      <c r="A18" s="267"/>
      <c r="B18" s="267"/>
      <c r="C18" s="268"/>
      <c r="D18" s="268"/>
      <c r="E18" s="269"/>
    </row>
    <row r="19" spans="1:5" ht="67.5">
      <c r="A19" s="251" t="s">
        <v>7</v>
      </c>
      <c r="B19" s="270"/>
      <c r="C19" s="271" t="s">
        <v>286</v>
      </c>
      <c r="D19" s="271" t="s">
        <v>287</v>
      </c>
      <c r="E19" s="272" t="s">
        <v>288</v>
      </c>
    </row>
    <row r="20" spans="1:5" ht="13.5">
      <c r="A20" s="273">
        <v>1</v>
      </c>
      <c r="B20" s="258" t="s">
        <v>38</v>
      </c>
      <c r="C20" s="274">
        <v>103000000</v>
      </c>
      <c r="D20" s="274"/>
      <c r="E20" s="285">
        <f t="shared" ref="E20:E30" si="1">C20+D20</f>
        <v>103000000</v>
      </c>
    </row>
    <row r="21" spans="1:5" ht="13.5">
      <c r="A21" s="273">
        <v>2</v>
      </c>
      <c r="B21" s="258" t="s">
        <v>39</v>
      </c>
      <c r="C21" s="274">
        <v>0</v>
      </c>
      <c r="D21" s="274"/>
      <c r="E21" s="285">
        <f t="shared" si="1"/>
        <v>0</v>
      </c>
    </row>
    <row r="22" spans="1:5" ht="13.5">
      <c r="A22" s="273">
        <v>3</v>
      </c>
      <c r="B22" s="258" t="s">
        <v>289</v>
      </c>
      <c r="C22" s="274">
        <v>0</v>
      </c>
      <c r="D22" s="274"/>
      <c r="E22" s="285">
        <f t="shared" si="1"/>
        <v>0</v>
      </c>
    </row>
    <row r="23" spans="1:5" ht="13.5">
      <c r="A23" s="273">
        <v>4</v>
      </c>
      <c r="B23" s="258" t="s">
        <v>290</v>
      </c>
      <c r="C23" s="274">
        <v>0</v>
      </c>
      <c r="D23" s="274"/>
      <c r="E23" s="285">
        <f t="shared" si="1"/>
        <v>0</v>
      </c>
    </row>
    <row r="24" spans="1:5" ht="13.5">
      <c r="A24" s="273">
        <v>5</v>
      </c>
      <c r="B24" s="258" t="s">
        <v>291</v>
      </c>
      <c r="C24" s="274">
        <v>0</v>
      </c>
      <c r="D24" s="274"/>
      <c r="E24" s="285">
        <f t="shared" si="1"/>
        <v>0</v>
      </c>
    </row>
    <row r="25" spans="1:5" ht="13.5">
      <c r="A25" s="273">
        <v>6</v>
      </c>
      <c r="B25" s="258" t="s">
        <v>292</v>
      </c>
      <c r="C25" s="274">
        <v>0</v>
      </c>
      <c r="D25" s="274"/>
      <c r="E25" s="285">
        <f t="shared" si="1"/>
        <v>0</v>
      </c>
    </row>
    <row r="26" spans="1:5" ht="13.5">
      <c r="A26" s="273">
        <v>7</v>
      </c>
      <c r="B26" s="258" t="s">
        <v>42</v>
      </c>
      <c r="C26" s="286">
        <f>C27+C28</f>
        <v>0</v>
      </c>
      <c r="D26" s="286">
        <f>D27+D28</f>
        <v>0</v>
      </c>
      <c r="E26" s="285">
        <f t="shared" si="1"/>
        <v>0</v>
      </c>
    </row>
    <row r="27" spans="1:5" ht="13.5">
      <c r="A27" s="273">
        <v>7.1</v>
      </c>
      <c r="B27" s="275" t="s">
        <v>199</v>
      </c>
      <c r="C27" s="274">
        <v>0</v>
      </c>
      <c r="D27" s="274"/>
      <c r="E27" s="285">
        <f t="shared" si="1"/>
        <v>0</v>
      </c>
    </row>
    <row r="28" spans="1:5" ht="13.5">
      <c r="A28" s="273">
        <v>7.2</v>
      </c>
      <c r="B28" s="275" t="s">
        <v>205</v>
      </c>
      <c r="C28" s="274">
        <v>0</v>
      </c>
      <c r="D28" s="274"/>
      <c r="E28" s="285">
        <f t="shared" si="1"/>
        <v>0</v>
      </c>
    </row>
    <row r="29" spans="1:5" ht="13.5">
      <c r="A29" s="273">
        <v>8</v>
      </c>
      <c r="B29" s="258" t="s">
        <v>43</v>
      </c>
      <c r="C29" s="286">
        <f>C30</f>
        <v>-9159009.1300000008</v>
      </c>
      <c r="D29" s="286">
        <f>D30+D31</f>
        <v>6559125.3799999999</v>
      </c>
      <c r="E29" s="285">
        <f t="shared" si="1"/>
        <v>-2599883.7500000009</v>
      </c>
    </row>
    <row r="30" spans="1:5" ht="13.5">
      <c r="A30" s="273">
        <v>8.1</v>
      </c>
      <c r="B30" s="275" t="s">
        <v>293</v>
      </c>
      <c r="C30" s="274">
        <v>-9159009.1300000008</v>
      </c>
      <c r="D30" s="274"/>
      <c r="E30" s="285">
        <f t="shared" si="1"/>
        <v>-9159009.1300000008</v>
      </c>
    </row>
    <row r="31" spans="1:5" ht="13.5">
      <c r="A31" s="273">
        <v>8.1999999999999993</v>
      </c>
      <c r="B31" s="275" t="s">
        <v>294</v>
      </c>
      <c r="C31" s="282" t="s">
        <v>281</v>
      </c>
      <c r="D31" s="286">
        <f>RI!E67</f>
        <v>6559125.3799999999</v>
      </c>
      <c r="E31" s="285">
        <f>D31</f>
        <v>6559125.3799999999</v>
      </c>
    </row>
    <row r="32" spans="1:5" ht="13.5">
      <c r="A32" s="273">
        <v>9</v>
      </c>
      <c r="B32" s="258" t="s">
        <v>295</v>
      </c>
      <c r="C32" s="274"/>
      <c r="D32" s="274"/>
      <c r="E32" s="285">
        <f>C32+D32</f>
        <v>0</v>
      </c>
    </row>
    <row r="33" spans="1:5" ht="13.5">
      <c r="A33" s="276">
        <v>10</v>
      </c>
      <c r="B33" s="277" t="s">
        <v>45</v>
      </c>
      <c r="C33" s="287">
        <f>SUM(C20+C21+C22+C23+C24+C25+C26+C29+C32)</f>
        <v>93840990.870000005</v>
      </c>
      <c r="D33" s="287">
        <f>SUM(D20+D21+D22+D23+D24+D25+D26+D29+D32)</f>
        <v>6559125.3799999999</v>
      </c>
      <c r="E33" s="288">
        <f>C33+D33</f>
        <v>100400116.25</v>
      </c>
    </row>
    <row r="34" spans="1:5" ht="13.5">
      <c r="A34" s="278"/>
      <c r="B34" s="278"/>
      <c r="C34" s="279"/>
      <c r="D34" s="279"/>
      <c r="E34" s="279"/>
    </row>
    <row r="35" spans="1:5" ht="13.5">
      <c r="A35" s="240"/>
      <c r="B35" s="237">
        <f>info!$B$30</f>
        <v>0</v>
      </c>
      <c r="C35" s="279"/>
      <c r="D35" s="279"/>
      <c r="E35" s="279"/>
    </row>
    <row r="36" spans="1:5" ht="13.5">
      <c r="A36" s="240"/>
      <c r="B36" s="237"/>
      <c r="C36" s="279"/>
      <c r="D36" s="279"/>
      <c r="E36" s="279"/>
    </row>
    <row r="37" spans="1:5" ht="13.5">
      <c r="A37" s="240"/>
      <c r="B37" s="237">
        <f>info!$B$32</f>
        <v>0</v>
      </c>
      <c r="C37" s="279"/>
      <c r="D37" s="279"/>
      <c r="E37" s="279"/>
    </row>
    <row r="38" spans="1:5" ht="13.5">
      <c r="A38" s="278"/>
      <c r="B38" s="278"/>
      <c r="C38" s="279"/>
      <c r="D38" s="279"/>
      <c r="E38" s="27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M43"/>
  <sheetViews>
    <sheetView workbookViewId="0">
      <selection activeCell="B27" sqref="B27:H27"/>
    </sheetView>
  </sheetViews>
  <sheetFormatPr defaultColWidth="9.140625" defaultRowHeight="12.75"/>
  <sheetData>
    <row r="1" spans="1:13">
      <c r="A1" s="289" t="s">
        <v>0</v>
      </c>
      <c r="B1" s="290" t="e">
        <f>[2]RC!B1</f>
        <v>#REF!</v>
      </c>
      <c r="C1" s="237"/>
      <c r="D1" s="237"/>
      <c r="E1" s="237"/>
      <c r="F1" s="238"/>
      <c r="G1" s="238"/>
      <c r="H1" s="238"/>
      <c r="I1" s="291"/>
      <c r="J1" s="291"/>
      <c r="K1" s="291"/>
      <c r="L1" s="291"/>
      <c r="M1" s="291"/>
    </row>
    <row r="2" spans="1:13">
      <c r="A2" s="289" t="s">
        <v>2</v>
      </c>
      <c r="B2" s="292" t="e">
        <f>[2]Info!$C$5</f>
        <v>#REF!</v>
      </c>
      <c r="C2" s="237"/>
      <c r="D2" s="237"/>
      <c r="E2" s="237"/>
      <c r="F2" s="237"/>
      <c r="G2" s="237"/>
      <c r="H2" s="237"/>
      <c r="I2" s="291"/>
      <c r="J2" s="291"/>
      <c r="K2" s="291"/>
      <c r="L2" s="291"/>
      <c r="M2" s="291"/>
    </row>
    <row r="3" spans="1:13">
      <c r="A3" s="291"/>
      <c r="B3" s="293"/>
      <c r="C3" s="294"/>
      <c r="D3" s="294"/>
      <c r="E3" s="294"/>
      <c r="F3" s="294"/>
      <c r="G3" s="294"/>
      <c r="H3" s="294"/>
      <c r="I3" s="291"/>
      <c r="J3" s="291"/>
      <c r="K3" s="291"/>
      <c r="L3" s="291"/>
      <c r="M3" s="291"/>
    </row>
    <row r="4" spans="1:13">
      <c r="A4" s="295" t="s">
        <v>296</v>
      </c>
      <c r="B4" s="296" t="s">
        <v>22</v>
      </c>
      <c r="C4" s="291"/>
      <c r="D4" s="291"/>
      <c r="E4" s="291"/>
      <c r="F4" s="291"/>
      <c r="G4" s="291"/>
      <c r="H4" s="297" t="s">
        <v>191</v>
      </c>
      <c r="I4" s="291"/>
      <c r="J4" s="291"/>
      <c r="K4" s="291"/>
      <c r="L4" s="291"/>
      <c r="M4" s="291"/>
    </row>
    <row r="5" spans="1:13">
      <c r="A5" s="291"/>
      <c r="B5" s="291"/>
      <c r="C5" s="291"/>
      <c r="D5" s="291"/>
      <c r="E5" s="298"/>
      <c r="F5" s="298"/>
      <c r="G5" s="298"/>
      <c r="H5" s="298"/>
      <c r="I5" s="291"/>
      <c r="J5" s="291"/>
      <c r="K5" s="291"/>
      <c r="L5" s="291"/>
      <c r="M5" s="291"/>
    </row>
    <row r="6" spans="1:13">
      <c r="A6" s="430" t="s">
        <v>7</v>
      </c>
      <c r="B6" s="432" t="s">
        <v>297</v>
      </c>
      <c r="C6" s="432" t="s">
        <v>298</v>
      </c>
      <c r="D6" s="432" t="s">
        <v>299</v>
      </c>
      <c r="E6" s="432"/>
      <c r="F6" s="432"/>
      <c r="G6" s="432" t="s">
        <v>300</v>
      </c>
      <c r="H6" s="434" t="s">
        <v>301</v>
      </c>
      <c r="I6" s="425" t="s">
        <v>302</v>
      </c>
      <c r="J6" s="426"/>
      <c r="K6" s="427"/>
      <c r="L6" s="428" t="s">
        <v>303</v>
      </c>
      <c r="M6" s="428" t="s">
        <v>304</v>
      </c>
    </row>
    <row r="7" spans="1:13" ht="25.5">
      <c r="A7" s="431"/>
      <c r="B7" s="433"/>
      <c r="C7" s="433"/>
      <c r="D7" s="299" t="s">
        <v>9</v>
      </c>
      <c r="E7" s="299" t="s">
        <v>10</v>
      </c>
      <c r="F7" s="299" t="s">
        <v>11</v>
      </c>
      <c r="G7" s="433"/>
      <c r="H7" s="435"/>
      <c r="I7" s="300" t="s">
        <v>9</v>
      </c>
      <c r="J7" s="300" t="s">
        <v>10</v>
      </c>
      <c r="K7" s="300" t="s">
        <v>11</v>
      </c>
      <c r="L7" s="429"/>
      <c r="M7" s="429"/>
    </row>
    <row r="8" spans="1:13">
      <c r="A8" s="301">
        <v>1</v>
      </c>
      <c r="B8" s="302" t="s">
        <v>305</v>
      </c>
      <c r="C8" s="303"/>
      <c r="D8" s="304">
        <f>SUM(D9:D20)</f>
        <v>0</v>
      </c>
      <c r="E8" s="304">
        <f>SUM(E9:E20)</f>
        <v>0</v>
      </c>
      <c r="F8" s="304">
        <f t="shared" ref="F8:F37" si="0">D8+E8</f>
        <v>0</v>
      </c>
      <c r="G8" s="303"/>
      <c r="H8" s="305">
        <f>IFERROR(F8/'[2]RI-C'!E$33,0)</f>
        <v>0</v>
      </c>
      <c r="I8" s="304">
        <f>SUM(I9:I20)</f>
        <v>0</v>
      </c>
      <c r="J8" s="304">
        <f>SUM(J9:J20)</f>
        <v>0</v>
      </c>
      <c r="K8" s="306">
        <f t="shared" ref="K8:K36" si="1">I8+J8</f>
        <v>0</v>
      </c>
      <c r="L8" s="304">
        <f>SUM(L9:L20)</f>
        <v>0</v>
      </c>
      <c r="M8" s="307">
        <f t="shared" ref="M8:M37" si="2">F8+K8+L8</f>
        <v>0</v>
      </c>
    </row>
    <row r="9" spans="1:13">
      <c r="A9" s="308">
        <v>1.01</v>
      </c>
      <c r="B9" s="309"/>
      <c r="C9" s="310"/>
      <c r="D9" s="311"/>
      <c r="E9" s="311"/>
      <c r="F9" s="304">
        <f t="shared" si="0"/>
        <v>0</v>
      </c>
      <c r="G9" s="312"/>
      <c r="H9" s="305">
        <f>IFERROR(F9/'[2]RI-C'!E$33,0)</f>
        <v>0</v>
      </c>
      <c r="I9" s="313"/>
      <c r="J9" s="313"/>
      <c r="K9" s="306">
        <f t="shared" si="1"/>
        <v>0</v>
      </c>
      <c r="L9" s="314"/>
      <c r="M9" s="307">
        <f t="shared" si="2"/>
        <v>0</v>
      </c>
    </row>
    <row r="10" spans="1:13">
      <c r="A10" s="308">
        <v>1.02</v>
      </c>
      <c r="B10" s="309"/>
      <c r="C10" s="310"/>
      <c r="D10" s="311"/>
      <c r="E10" s="311"/>
      <c r="F10" s="304">
        <f t="shared" si="0"/>
        <v>0</v>
      </c>
      <c r="G10" s="312"/>
      <c r="H10" s="305">
        <f>IFERROR(F10/'[2]RI-C'!E$33,0)</f>
        <v>0</v>
      </c>
      <c r="I10" s="313"/>
      <c r="J10" s="313"/>
      <c r="K10" s="306">
        <f t="shared" si="1"/>
        <v>0</v>
      </c>
      <c r="L10" s="314"/>
      <c r="M10" s="307">
        <f t="shared" si="2"/>
        <v>0</v>
      </c>
    </row>
    <row r="11" spans="1:13">
      <c r="A11" s="308">
        <v>1.03</v>
      </c>
      <c r="B11" s="309"/>
      <c r="C11" s="310"/>
      <c r="D11" s="311"/>
      <c r="E11" s="311"/>
      <c r="F11" s="304">
        <f t="shared" si="0"/>
        <v>0</v>
      </c>
      <c r="G11" s="312"/>
      <c r="H11" s="305">
        <f>IFERROR(F11/'[2]RI-C'!E$33,0)</f>
        <v>0</v>
      </c>
      <c r="I11" s="313"/>
      <c r="J11" s="313"/>
      <c r="K11" s="306">
        <f t="shared" si="1"/>
        <v>0</v>
      </c>
      <c r="L11" s="314"/>
      <c r="M11" s="307">
        <f t="shared" si="2"/>
        <v>0</v>
      </c>
    </row>
    <row r="12" spans="1:13">
      <c r="A12" s="308">
        <v>1.04</v>
      </c>
      <c r="B12" s="309"/>
      <c r="C12" s="310"/>
      <c r="D12" s="311"/>
      <c r="E12" s="311"/>
      <c r="F12" s="304">
        <f t="shared" si="0"/>
        <v>0</v>
      </c>
      <c r="G12" s="312"/>
      <c r="H12" s="305">
        <f>IFERROR(F12/'[2]RI-C'!E$33,0)</f>
        <v>0</v>
      </c>
      <c r="I12" s="313"/>
      <c r="J12" s="313"/>
      <c r="K12" s="306">
        <f t="shared" si="1"/>
        <v>0</v>
      </c>
      <c r="L12" s="314"/>
      <c r="M12" s="307">
        <f t="shared" si="2"/>
        <v>0</v>
      </c>
    </row>
    <row r="13" spans="1:13">
      <c r="A13" s="308">
        <v>1.05</v>
      </c>
      <c r="B13" s="309"/>
      <c r="C13" s="310"/>
      <c r="D13" s="311"/>
      <c r="E13" s="311"/>
      <c r="F13" s="304">
        <f t="shared" si="0"/>
        <v>0</v>
      </c>
      <c r="G13" s="312"/>
      <c r="H13" s="305">
        <f>IFERROR(F13/'[2]RI-C'!E$33,0)</f>
        <v>0</v>
      </c>
      <c r="I13" s="313"/>
      <c r="J13" s="313"/>
      <c r="K13" s="306">
        <f t="shared" si="1"/>
        <v>0</v>
      </c>
      <c r="L13" s="314"/>
      <c r="M13" s="307">
        <f t="shared" si="2"/>
        <v>0</v>
      </c>
    </row>
    <row r="14" spans="1:13">
      <c r="A14" s="308">
        <v>1.06</v>
      </c>
      <c r="B14" s="309"/>
      <c r="C14" s="310"/>
      <c r="D14" s="311"/>
      <c r="E14" s="311"/>
      <c r="F14" s="304">
        <f t="shared" si="0"/>
        <v>0</v>
      </c>
      <c r="G14" s="312"/>
      <c r="H14" s="305">
        <f>IFERROR(F14/'[2]RI-C'!E$33,0)</f>
        <v>0</v>
      </c>
      <c r="I14" s="313"/>
      <c r="J14" s="313"/>
      <c r="K14" s="306">
        <f t="shared" si="1"/>
        <v>0</v>
      </c>
      <c r="L14" s="314"/>
      <c r="M14" s="307">
        <f t="shared" si="2"/>
        <v>0</v>
      </c>
    </row>
    <row r="15" spans="1:13">
      <c r="A15" s="308">
        <v>1.07</v>
      </c>
      <c r="B15" s="309"/>
      <c r="C15" s="310"/>
      <c r="D15" s="311"/>
      <c r="E15" s="311"/>
      <c r="F15" s="304">
        <f t="shared" si="0"/>
        <v>0</v>
      </c>
      <c r="G15" s="312"/>
      <c r="H15" s="305">
        <f>IFERROR(F15/'[2]RI-C'!E$33,0)</f>
        <v>0</v>
      </c>
      <c r="I15" s="313"/>
      <c r="J15" s="313"/>
      <c r="K15" s="306">
        <f t="shared" si="1"/>
        <v>0</v>
      </c>
      <c r="L15" s="314"/>
      <c r="M15" s="307">
        <f t="shared" si="2"/>
        <v>0</v>
      </c>
    </row>
    <row r="16" spans="1:13">
      <c r="A16" s="308">
        <v>1.08</v>
      </c>
      <c r="B16" s="309"/>
      <c r="C16" s="310"/>
      <c r="D16" s="311"/>
      <c r="E16" s="311"/>
      <c r="F16" s="304">
        <f t="shared" si="0"/>
        <v>0</v>
      </c>
      <c r="G16" s="312"/>
      <c r="H16" s="305">
        <f>IFERROR(F16/'[2]RI-C'!E$33,0)</f>
        <v>0</v>
      </c>
      <c r="I16" s="313"/>
      <c r="J16" s="313"/>
      <c r="K16" s="306">
        <f t="shared" si="1"/>
        <v>0</v>
      </c>
      <c r="L16" s="314"/>
      <c r="M16" s="307">
        <f t="shared" si="2"/>
        <v>0</v>
      </c>
    </row>
    <row r="17" spans="1:13">
      <c r="A17" s="308">
        <v>1.0900000000000001</v>
      </c>
      <c r="B17" s="309"/>
      <c r="C17" s="310"/>
      <c r="D17" s="311"/>
      <c r="E17" s="311"/>
      <c r="F17" s="304">
        <f t="shared" si="0"/>
        <v>0</v>
      </c>
      <c r="G17" s="312"/>
      <c r="H17" s="305">
        <f>IFERROR(F17/'[2]RI-C'!E$33,0)</f>
        <v>0</v>
      </c>
      <c r="I17" s="313"/>
      <c r="J17" s="313"/>
      <c r="K17" s="306">
        <f t="shared" si="1"/>
        <v>0</v>
      </c>
      <c r="L17" s="314"/>
      <c r="M17" s="307">
        <f t="shared" si="2"/>
        <v>0</v>
      </c>
    </row>
    <row r="18" spans="1:13">
      <c r="A18" s="315">
        <v>1.1000000000000001</v>
      </c>
      <c r="B18" s="309"/>
      <c r="C18" s="310"/>
      <c r="D18" s="311"/>
      <c r="E18" s="311"/>
      <c r="F18" s="304">
        <f t="shared" si="0"/>
        <v>0</v>
      </c>
      <c r="G18" s="312"/>
      <c r="H18" s="305">
        <f>IFERROR(F18/'[2]RI-C'!E$33,0)</f>
        <v>0</v>
      </c>
      <c r="I18" s="313"/>
      <c r="J18" s="313"/>
      <c r="K18" s="306">
        <f t="shared" si="1"/>
        <v>0</v>
      </c>
      <c r="L18" s="314"/>
      <c r="M18" s="307">
        <f t="shared" si="2"/>
        <v>0</v>
      </c>
    </row>
    <row r="19" spans="1:13">
      <c r="A19" s="308">
        <v>1.1100000000000001</v>
      </c>
      <c r="B19" s="309"/>
      <c r="C19" s="310"/>
      <c r="D19" s="311"/>
      <c r="E19" s="311"/>
      <c r="F19" s="304">
        <f t="shared" si="0"/>
        <v>0</v>
      </c>
      <c r="G19" s="312"/>
      <c r="H19" s="305">
        <f>IFERROR(F19/'[2]RI-C'!E$33,0)</f>
        <v>0</v>
      </c>
      <c r="I19" s="313"/>
      <c r="J19" s="313"/>
      <c r="K19" s="306">
        <f t="shared" si="1"/>
        <v>0</v>
      </c>
      <c r="L19" s="314"/>
      <c r="M19" s="307">
        <f t="shared" si="2"/>
        <v>0</v>
      </c>
    </row>
    <row r="20" spans="1:13">
      <c r="A20" s="308">
        <v>1.1200000000000001</v>
      </c>
      <c r="B20" s="309"/>
      <c r="C20" s="310"/>
      <c r="D20" s="311"/>
      <c r="E20" s="311"/>
      <c r="F20" s="304">
        <f t="shared" si="0"/>
        <v>0</v>
      </c>
      <c r="G20" s="312"/>
      <c r="H20" s="305">
        <f>IFERROR(F20/'[2]RI-C'!E$33,0)</f>
        <v>0</v>
      </c>
      <c r="I20" s="313"/>
      <c r="J20" s="313"/>
      <c r="K20" s="306">
        <f t="shared" si="1"/>
        <v>0</v>
      </c>
      <c r="L20" s="314"/>
      <c r="M20" s="307">
        <f t="shared" si="2"/>
        <v>0</v>
      </c>
    </row>
    <row r="21" spans="1:13">
      <c r="A21" s="301">
        <v>2</v>
      </c>
      <c r="B21" s="302" t="s">
        <v>306</v>
      </c>
      <c r="C21" s="303"/>
      <c r="D21" s="304">
        <f>SUM(D22:D28)</f>
        <v>0</v>
      </c>
      <c r="E21" s="304">
        <v>0</v>
      </c>
      <c r="F21" s="304">
        <f t="shared" si="0"/>
        <v>0</v>
      </c>
      <c r="G21" s="303"/>
      <c r="H21" s="305">
        <f>IFERROR(F21/'[2]RI-C'!E$33,0)</f>
        <v>0</v>
      </c>
      <c r="I21" s="304">
        <f>SUM(I22:I28)</f>
        <v>0</v>
      </c>
      <c r="J21" s="304">
        <v>0</v>
      </c>
      <c r="K21" s="306">
        <f t="shared" si="1"/>
        <v>0</v>
      </c>
      <c r="L21" s="304">
        <v>0</v>
      </c>
      <c r="M21" s="307">
        <f t="shared" si="2"/>
        <v>0</v>
      </c>
    </row>
    <row r="22" spans="1:13">
      <c r="A22" s="308">
        <v>2.0099999999999998</v>
      </c>
      <c r="B22" s="309"/>
      <c r="C22" s="310"/>
      <c r="D22" s="311"/>
      <c r="E22" s="311"/>
      <c r="F22" s="304">
        <f t="shared" si="0"/>
        <v>0</v>
      </c>
      <c r="G22" s="312"/>
      <c r="H22" s="305">
        <f>IFERROR(F22/'[2]RI-C'!E$33,0)</f>
        <v>0</v>
      </c>
      <c r="I22" s="313"/>
      <c r="J22" s="313"/>
      <c r="K22" s="306">
        <f t="shared" si="1"/>
        <v>0</v>
      </c>
      <c r="L22" s="314"/>
      <c r="M22" s="307">
        <f t="shared" si="2"/>
        <v>0</v>
      </c>
    </row>
    <row r="23" spans="1:13">
      <c r="A23" s="308">
        <v>2.02</v>
      </c>
      <c r="B23" s="309"/>
      <c r="C23" s="310"/>
      <c r="D23" s="311"/>
      <c r="E23" s="311"/>
      <c r="F23" s="304">
        <f t="shared" si="0"/>
        <v>0</v>
      </c>
      <c r="G23" s="312"/>
      <c r="H23" s="305">
        <f>IFERROR(F23/'[2]RI-C'!E$33,0)</f>
        <v>0</v>
      </c>
      <c r="I23" s="313"/>
      <c r="J23" s="313"/>
      <c r="K23" s="306">
        <f t="shared" si="1"/>
        <v>0</v>
      </c>
      <c r="L23" s="314"/>
      <c r="M23" s="307">
        <f t="shared" si="2"/>
        <v>0</v>
      </c>
    </row>
    <row r="24" spans="1:13">
      <c r="A24" s="308">
        <v>2.0299999999999998</v>
      </c>
      <c r="B24" s="309"/>
      <c r="C24" s="310"/>
      <c r="D24" s="311"/>
      <c r="E24" s="311"/>
      <c r="F24" s="304">
        <f t="shared" si="0"/>
        <v>0</v>
      </c>
      <c r="G24" s="312"/>
      <c r="H24" s="305">
        <f>IFERROR(F24/'[2]RI-C'!E$33,0)</f>
        <v>0</v>
      </c>
      <c r="I24" s="313"/>
      <c r="J24" s="313"/>
      <c r="K24" s="306">
        <f t="shared" si="1"/>
        <v>0</v>
      </c>
      <c r="L24" s="314"/>
      <c r="M24" s="307">
        <f t="shared" si="2"/>
        <v>0</v>
      </c>
    </row>
    <row r="25" spans="1:13">
      <c r="A25" s="308">
        <v>2.04</v>
      </c>
      <c r="B25" s="309"/>
      <c r="C25" s="310"/>
      <c r="D25" s="311"/>
      <c r="E25" s="311"/>
      <c r="F25" s="304">
        <f t="shared" si="0"/>
        <v>0</v>
      </c>
      <c r="G25" s="312"/>
      <c r="H25" s="305">
        <f>IFERROR(F25/'[2]RI-C'!E$33,0)</f>
        <v>0</v>
      </c>
      <c r="I25" s="313"/>
      <c r="J25" s="313"/>
      <c r="K25" s="306">
        <f t="shared" si="1"/>
        <v>0</v>
      </c>
      <c r="L25" s="314"/>
      <c r="M25" s="307">
        <f t="shared" si="2"/>
        <v>0</v>
      </c>
    </row>
    <row r="26" spans="1:13">
      <c r="A26" s="308">
        <v>2.0499999999999998</v>
      </c>
      <c r="B26" s="309"/>
      <c r="C26" s="310"/>
      <c r="D26" s="311"/>
      <c r="E26" s="311"/>
      <c r="F26" s="304">
        <f t="shared" si="0"/>
        <v>0</v>
      </c>
      <c r="G26" s="312"/>
      <c r="H26" s="305">
        <f>IFERROR(F26/'[2]RI-C'!E$33,0)</f>
        <v>0</v>
      </c>
      <c r="I26" s="313"/>
      <c r="J26" s="313"/>
      <c r="K26" s="306">
        <f t="shared" si="1"/>
        <v>0</v>
      </c>
      <c r="L26" s="314"/>
      <c r="M26" s="307">
        <f t="shared" si="2"/>
        <v>0</v>
      </c>
    </row>
    <row r="27" spans="1:13">
      <c r="A27" s="308">
        <v>2.06</v>
      </c>
      <c r="B27" s="309"/>
      <c r="C27" s="310"/>
      <c r="D27" s="311"/>
      <c r="E27" s="311"/>
      <c r="F27" s="304">
        <f t="shared" si="0"/>
        <v>0</v>
      </c>
      <c r="G27" s="312"/>
      <c r="H27" s="305">
        <f>IFERROR(F27/'[2]RI-C'!E$33,0)</f>
        <v>0</v>
      </c>
      <c r="I27" s="313"/>
      <c r="J27" s="313"/>
      <c r="K27" s="306">
        <f t="shared" si="1"/>
        <v>0</v>
      </c>
      <c r="L27" s="314"/>
      <c r="M27" s="307">
        <f t="shared" si="2"/>
        <v>0</v>
      </c>
    </row>
    <row r="28" spans="1:13">
      <c r="A28" s="308">
        <v>2.0699999999999998</v>
      </c>
      <c r="B28" s="309"/>
      <c r="C28" s="310"/>
      <c r="D28" s="311"/>
      <c r="E28" s="311"/>
      <c r="F28" s="304">
        <f t="shared" si="0"/>
        <v>0</v>
      </c>
      <c r="G28" s="312"/>
      <c r="H28" s="305">
        <f>IFERROR(F28/'[2]RI-C'!E$33,0)</f>
        <v>0</v>
      </c>
      <c r="I28" s="313"/>
      <c r="J28" s="313"/>
      <c r="K28" s="306">
        <f t="shared" si="1"/>
        <v>0</v>
      </c>
      <c r="L28" s="314"/>
      <c r="M28" s="307">
        <f t="shared" si="2"/>
        <v>0</v>
      </c>
    </row>
    <row r="29" spans="1:13">
      <c r="A29" s="301">
        <v>3</v>
      </c>
      <c r="B29" s="302" t="s">
        <v>307</v>
      </c>
      <c r="C29" s="303"/>
      <c r="D29" s="304">
        <f>SUM(D30:D36)</f>
        <v>0</v>
      </c>
      <c r="E29" s="304">
        <f>SUM(E30:E36)</f>
        <v>0</v>
      </c>
      <c r="F29" s="304">
        <f t="shared" si="0"/>
        <v>0</v>
      </c>
      <c r="G29" s="303"/>
      <c r="H29" s="305">
        <f>IFERROR(F29/'[2]RI-C'!E$33,0)</f>
        <v>0</v>
      </c>
      <c r="I29" s="304">
        <f>SUM(I30:I36)</f>
        <v>0</v>
      </c>
      <c r="J29" s="304">
        <f>SUM(J30:J36)</f>
        <v>0</v>
      </c>
      <c r="K29" s="306">
        <f t="shared" si="1"/>
        <v>0</v>
      </c>
      <c r="L29" s="304">
        <f>SUM(L30:L36)</f>
        <v>0</v>
      </c>
      <c r="M29" s="307">
        <f t="shared" si="2"/>
        <v>0</v>
      </c>
    </row>
    <row r="30" spans="1:13">
      <c r="A30" s="308">
        <v>3.01</v>
      </c>
      <c r="B30" s="309"/>
      <c r="C30" s="310"/>
      <c r="D30" s="311"/>
      <c r="E30" s="311"/>
      <c r="F30" s="304">
        <f t="shared" si="0"/>
        <v>0</v>
      </c>
      <c r="G30" s="312"/>
      <c r="H30" s="305">
        <f>IFERROR(F30/'[2]RI-C'!E$33,0)</f>
        <v>0</v>
      </c>
      <c r="I30" s="313"/>
      <c r="J30" s="313"/>
      <c r="K30" s="306">
        <f t="shared" si="1"/>
        <v>0</v>
      </c>
      <c r="L30" s="314"/>
      <c r="M30" s="307">
        <f t="shared" si="2"/>
        <v>0</v>
      </c>
    </row>
    <row r="31" spans="1:13">
      <c r="A31" s="308">
        <v>3.02</v>
      </c>
      <c r="B31" s="309"/>
      <c r="C31" s="310"/>
      <c r="D31" s="311"/>
      <c r="E31" s="311"/>
      <c r="F31" s="304">
        <f t="shared" si="0"/>
        <v>0</v>
      </c>
      <c r="G31" s="312"/>
      <c r="H31" s="305">
        <f>IFERROR(F31/'[2]RI-C'!E$33,0)</f>
        <v>0</v>
      </c>
      <c r="I31" s="313"/>
      <c r="J31" s="313"/>
      <c r="K31" s="306">
        <f t="shared" si="1"/>
        <v>0</v>
      </c>
      <c r="L31" s="314"/>
      <c r="M31" s="307">
        <f t="shared" si="2"/>
        <v>0</v>
      </c>
    </row>
    <row r="32" spans="1:13">
      <c r="A32" s="308">
        <v>3.03</v>
      </c>
      <c r="B32" s="309"/>
      <c r="C32" s="310"/>
      <c r="D32" s="311"/>
      <c r="E32" s="311"/>
      <c r="F32" s="304">
        <f t="shared" si="0"/>
        <v>0</v>
      </c>
      <c r="G32" s="312"/>
      <c r="H32" s="305">
        <f>IFERROR(F32/'[2]RI-C'!E$33,0)</f>
        <v>0</v>
      </c>
      <c r="I32" s="313"/>
      <c r="J32" s="313"/>
      <c r="K32" s="306">
        <f t="shared" si="1"/>
        <v>0</v>
      </c>
      <c r="L32" s="314"/>
      <c r="M32" s="307">
        <f t="shared" si="2"/>
        <v>0</v>
      </c>
    </row>
    <row r="33" spans="1:13">
      <c r="A33" s="308">
        <v>3.04</v>
      </c>
      <c r="B33" s="309"/>
      <c r="C33" s="310"/>
      <c r="D33" s="311"/>
      <c r="E33" s="311"/>
      <c r="F33" s="304">
        <f t="shared" si="0"/>
        <v>0</v>
      </c>
      <c r="G33" s="312"/>
      <c r="H33" s="305">
        <f>IFERROR(F33/'[2]RI-C'!E$33,0)</f>
        <v>0</v>
      </c>
      <c r="I33" s="313"/>
      <c r="J33" s="313"/>
      <c r="K33" s="306">
        <f t="shared" si="1"/>
        <v>0</v>
      </c>
      <c r="L33" s="314"/>
      <c r="M33" s="307">
        <f t="shared" si="2"/>
        <v>0</v>
      </c>
    </row>
    <row r="34" spans="1:13">
      <c r="A34" s="308">
        <v>3.05</v>
      </c>
      <c r="B34" s="309"/>
      <c r="C34" s="310"/>
      <c r="D34" s="311"/>
      <c r="E34" s="311"/>
      <c r="F34" s="304">
        <f t="shared" si="0"/>
        <v>0</v>
      </c>
      <c r="G34" s="312"/>
      <c r="H34" s="305">
        <f>IFERROR(F34/'[2]RI-C'!E$33,0)</f>
        <v>0</v>
      </c>
      <c r="I34" s="313"/>
      <c r="J34" s="313"/>
      <c r="K34" s="306">
        <f t="shared" si="1"/>
        <v>0</v>
      </c>
      <c r="L34" s="314"/>
      <c r="M34" s="307">
        <f t="shared" si="2"/>
        <v>0</v>
      </c>
    </row>
    <row r="35" spans="1:13">
      <c r="A35" s="308">
        <v>3.06</v>
      </c>
      <c r="B35" s="309"/>
      <c r="C35" s="310"/>
      <c r="D35" s="311"/>
      <c r="E35" s="311"/>
      <c r="F35" s="304">
        <f t="shared" si="0"/>
        <v>0</v>
      </c>
      <c r="G35" s="312"/>
      <c r="H35" s="305">
        <f>IFERROR(F35/'[2]RI-C'!E$33,0)</f>
        <v>0</v>
      </c>
      <c r="I35" s="313"/>
      <c r="J35" s="313"/>
      <c r="K35" s="306">
        <f t="shared" si="1"/>
        <v>0</v>
      </c>
      <c r="L35" s="314"/>
      <c r="M35" s="307">
        <f t="shared" si="2"/>
        <v>0</v>
      </c>
    </row>
    <row r="36" spans="1:13">
      <c r="A36" s="308">
        <v>3.07</v>
      </c>
      <c r="B36" s="309"/>
      <c r="C36" s="310"/>
      <c r="D36" s="316"/>
      <c r="E36" s="316"/>
      <c r="F36" s="317">
        <f t="shared" si="0"/>
        <v>0</v>
      </c>
      <c r="G36" s="312"/>
      <c r="H36" s="318">
        <f>IFERROR(F36/'[2]RI-C'!E$33,0)</f>
        <v>0</v>
      </c>
      <c r="I36" s="319"/>
      <c r="J36" s="319"/>
      <c r="K36" s="306">
        <f t="shared" si="1"/>
        <v>0</v>
      </c>
      <c r="L36" s="314"/>
      <c r="M36" s="307">
        <f t="shared" si="2"/>
        <v>0</v>
      </c>
    </row>
    <row r="37" spans="1:13">
      <c r="A37" s="320">
        <v>4</v>
      </c>
      <c r="B37" s="321" t="s">
        <v>308</v>
      </c>
      <c r="C37" s="322"/>
      <c r="D37" s="323">
        <f>D29+D21+D8</f>
        <v>0</v>
      </c>
      <c r="E37" s="323">
        <f>E29+E21+E8</f>
        <v>0</v>
      </c>
      <c r="F37" s="323">
        <f t="shared" si="0"/>
        <v>0</v>
      </c>
      <c r="G37" s="322"/>
      <c r="H37" s="324">
        <f>IFERROR(F37/'[2]RI-C'!E$33,0)</f>
        <v>0</v>
      </c>
      <c r="I37" s="323">
        <f>I29+I21+I8</f>
        <v>0</v>
      </c>
      <c r="J37" s="323">
        <f>J29+J21+J8</f>
        <v>0</v>
      </c>
      <c r="K37" s="325">
        <f>K29+K21+K8</f>
        <v>0</v>
      </c>
      <c r="L37" s="323">
        <f>L29+L21+L8</f>
        <v>0</v>
      </c>
      <c r="M37" s="326">
        <f t="shared" si="2"/>
        <v>0</v>
      </c>
    </row>
    <row r="38" spans="1:13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</row>
    <row r="39" spans="1:13" ht="13.5">
      <c r="A39" s="238"/>
      <c r="B39" s="327" t="s">
        <v>309</v>
      </c>
      <c r="C39" s="238"/>
      <c r="D39" s="238"/>
      <c r="E39" s="238"/>
      <c r="F39" s="238"/>
      <c r="G39" s="238"/>
      <c r="H39" s="238"/>
      <c r="I39" s="238"/>
      <c r="J39" s="291"/>
      <c r="K39" s="291"/>
      <c r="L39" s="291"/>
      <c r="M39" s="291"/>
    </row>
    <row r="40" spans="1:13">
      <c r="A40" s="238"/>
      <c r="B40" s="238"/>
      <c r="C40" s="238"/>
      <c r="D40" s="238"/>
      <c r="E40" s="238"/>
      <c r="F40" s="238"/>
      <c r="G40" s="238"/>
      <c r="H40" s="238"/>
      <c r="I40" s="238"/>
      <c r="J40" s="291"/>
      <c r="K40" s="291"/>
      <c r="L40" s="291"/>
      <c r="M40" s="291"/>
    </row>
    <row r="41" spans="1:13">
      <c r="A41" s="238"/>
      <c r="B41" s="237" t="e">
        <f>[2]Info!$B$30</f>
        <v>#REF!</v>
      </c>
      <c r="C41" s="238"/>
      <c r="D41" s="238"/>
      <c r="E41" s="238"/>
      <c r="F41" s="238"/>
      <c r="G41" s="238"/>
      <c r="H41" s="238"/>
      <c r="I41" s="238"/>
      <c r="J41" s="291"/>
      <c r="K41" s="291"/>
      <c r="L41" s="291"/>
      <c r="M41" s="291"/>
    </row>
    <row r="42" spans="1:13">
      <c r="A42" s="75"/>
      <c r="B42" s="237"/>
      <c r="C42" s="238"/>
      <c r="D42" s="238"/>
      <c r="E42" s="238"/>
      <c r="F42" s="238"/>
      <c r="G42" s="238"/>
      <c r="H42" s="238"/>
      <c r="I42" s="238"/>
      <c r="J42" s="291"/>
      <c r="K42" s="291"/>
      <c r="L42" s="291"/>
      <c r="M42" s="291"/>
    </row>
    <row r="43" spans="1:13">
      <c r="A43" s="75"/>
      <c r="B43" s="237" t="e">
        <f>[2]Info!$B$32</f>
        <v>#REF!</v>
      </c>
      <c r="C43" s="238"/>
      <c r="D43" s="238"/>
      <c r="E43" s="238"/>
      <c r="F43" s="238"/>
      <c r="G43" s="238"/>
      <c r="H43" s="238"/>
      <c r="I43" s="238"/>
      <c r="J43" s="291"/>
      <c r="K43" s="291"/>
      <c r="L43" s="291"/>
      <c r="M43" s="291"/>
    </row>
  </sheetData>
  <mergeCells count="9">
    <mergeCell ref="I6:K6"/>
    <mergeCell ref="L6:L7"/>
    <mergeCell ref="M6:M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J115"/>
  <sheetViews>
    <sheetView topLeftCell="A25" workbookViewId="0">
      <selection activeCell="B27" sqref="B27:H27"/>
    </sheetView>
  </sheetViews>
  <sheetFormatPr defaultColWidth="9.140625" defaultRowHeight="12.75"/>
  <sheetData>
    <row r="1" spans="1:10">
      <c r="A1" s="74" t="s">
        <v>0</v>
      </c>
      <c r="B1" s="75">
        <f>'RC'!B1</f>
        <v>0</v>
      </c>
      <c r="C1" s="76"/>
      <c r="D1" s="76"/>
      <c r="E1" s="76"/>
      <c r="F1" s="77"/>
      <c r="G1" s="77"/>
      <c r="H1" s="77"/>
      <c r="I1" s="77"/>
      <c r="J1" s="77"/>
    </row>
    <row r="2" spans="1:10">
      <c r="A2" s="74" t="s">
        <v>2</v>
      </c>
      <c r="B2" s="78" t="str">
        <f>'RC'!B2</f>
        <v>სს " პაშა ბანკი საქართველო"</v>
      </c>
      <c r="C2" s="76"/>
      <c r="D2" s="76"/>
      <c r="E2" s="76"/>
      <c r="F2" s="77"/>
      <c r="G2" s="77"/>
      <c r="H2" s="77"/>
      <c r="I2" s="77"/>
      <c r="J2" s="77"/>
    </row>
    <row r="3" spans="1:10">
      <c r="A3" s="76"/>
      <c r="B3" s="79"/>
      <c r="C3" s="76"/>
      <c r="D3" s="76"/>
      <c r="E3" s="76"/>
      <c r="F3" s="77"/>
      <c r="G3" s="77"/>
      <c r="H3" s="77"/>
      <c r="I3" s="77"/>
      <c r="J3" s="77"/>
    </row>
    <row r="4" spans="1:10">
      <c r="A4" s="80" t="s">
        <v>189</v>
      </c>
      <c r="B4" s="81" t="s">
        <v>190</v>
      </c>
      <c r="C4" s="81"/>
      <c r="D4" s="82"/>
      <c r="E4" s="82"/>
      <c r="F4" s="82"/>
      <c r="G4" s="82"/>
      <c r="H4" s="82"/>
      <c r="I4" s="82"/>
      <c r="J4" s="83" t="s">
        <v>191</v>
      </c>
    </row>
    <row r="5" spans="1:10">
      <c r="A5" s="84"/>
      <c r="B5" s="85"/>
      <c r="C5" s="85"/>
      <c r="D5" s="85"/>
      <c r="E5" s="85"/>
      <c r="F5" s="85"/>
      <c r="G5" s="85"/>
      <c r="H5" s="85"/>
      <c r="I5" s="85"/>
      <c r="J5" s="77"/>
    </row>
    <row r="6" spans="1:10">
      <c r="A6" s="86">
        <v>1</v>
      </c>
      <c r="B6" s="420" t="s">
        <v>192</v>
      </c>
      <c r="C6" s="420"/>
      <c r="D6" s="420"/>
      <c r="E6" s="420"/>
      <c r="F6" s="420"/>
      <c r="G6" s="420"/>
      <c r="H6" s="421"/>
      <c r="I6" s="87">
        <f>IFERROR(I20/J77,0)</f>
        <v>0.43906718178070775</v>
      </c>
      <c r="J6" s="88"/>
    </row>
    <row r="7" spans="1:10">
      <c r="A7" s="89">
        <v>2</v>
      </c>
      <c r="B7" s="422" t="s">
        <v>193</v>
      </c>
      <c r="C7" s="422"/>
      <c r="D7" s="422"/>
      <c r="E7" s="422"/>
      <c r="F7" s="422"/>
      <c r="G7" s="422"/>
      <c r="H7" s="423"/>
      <c r="I7" s="90">
        <f>IFERROR(I32/J77,0)</f>
        <v>0.46364615678790982</v>
      </c>
      <c r="J7" s="88"/>
    </row>
    <row r="8" spans="1:10">
      <c r="A8" s="84"/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84"/>
      <c r="B9" s="85"/>
      <c r="C9" s="85"/>
      <c r="D9" s="85"/>
      <c r="E9" s="85"/>
      <c r="F9" s="85"/>
      <c r="G9" s="85"/>
      <c r="H9" s="85"/>
      <c r="I9" s="85"/>
      <c r="J9" s="85"/>
    </row>
    <row r="10" spans="1:10">
      <c r="A10" s="80" t="s">
        <v>194</v>
      </c>
      <c r="B10" s="91" t="s">
        <v>195</v>
      </c>
      <c r="C10" s="92"/>
      <c r="D10" s="93"/>
      <c r="E10" s="93"/>
      <c r="F10" s="93"/>
      <c r="G10" s="93"/>
      <c r="H10" s="93"/>
      <c r="I10" s="93"/>
      <c r="J10" s="85"/>
    </row>
    <row r="11" spans="1:10">
      <c r="A11" s="80"/>
      <c r="B11" s="92"/>
      <c r="C11" s="92"/>
      <c r="D11" s="93"/>
      <c r="E11" s="93"/>
      <c r="F11" s="93"/>
      <c r="G11" s="93"/>
      <c r="H11" s="93"/>
      <c r="I11" s="93"/>
      <c r="J11" s="93"/>
    </row>
    <row r="12" spans="1:10">
      <c r="A12" s="94" t="s">
        <v>7</v>
      </c>
      <c r="B12" s="424"/>
      <c r="C12" s="424"/>
      <c r="D12" s="424"/>
      <c r="E12" s="424"/>
      <c r="F12" s="424"/>
      <c r="G12" s="424"/>
      <c r="H12" s="424"/>
      <c r="I12" s="95" t="s">
        <v>9</v>
      </c>
      <c r="J12" s="96"/>
    </row>
    <row r="13" spans="1:10">
      <c r="A13" s="97">
        <v>1</v>
      </c>
      <c r="B13" s="418" t="s">
        <v>196</v>
      </c>
      <c r="C13" s="418"/>
      <c r="D13" s="418"/>
      <c r="E13" s="418"/>
      <c r="F13" s="418"/>
      <c r="G13" s="418"/>
      <c r="H13" s="418"/>
      <c r="I13" s="98">
        <f>'RI-C-Old'!E20+'RI-C-Old'!E22</f>
        <v>103000000</v>
      </c>
      <c r="J13" s="99"/>
    </row>
    <row r="14" spans="1:10">
      <c r="A14" s="97">
        <v>2</v>
      </c>
      <c r="B14" s="418" t="s">
        <v>197</v>
      </c>
      <c r="C14" s="418"/>
      <c r="D14" s="418"/>
      <c r="E14" s="418"/>
      <c r="F14" s="418"/>
      <c r="G14" s="418"/>
      <c r="H14" s="418"/>
      <c r="I14" s="100">
        <v>0</v>
      </c>
      <c r="J14" s="101"/>
    </row>
    <row r="15" spans="1:10">
      <c r="A15" s="97">
        <v>3</v>
      </c>
      <c r="B15" s="418" t="s">
        <v>198</v>
      </c>
      <c r="C15" s="418"/>
      <c r="D15" s="418"/>
      <c r="E15" s="418"/>
      <c r="F15" s="418"/>
      <c r="G15" s="418"/>
      <c r="H15" s="418"/>
      <c r="I15" s="98">
        <f>'RI-C-Old'!E24+'RI-C-Old'!E25</f>
        <v>0</v>
      </c>
      <c r="J15" s="99"/>
    </row>
    <row r="16" spans="1:10">
      <c r="A16" s="97">
        <v>4</v>
      </c>
      <c r="B16" s="418" t="s">
        <v>199</v>
      </c>
      <c r="C16" s="418"/>
      <c r="D16" s="418"/>
      <c r="E16" s="418"/>
      <c r="F16" s="418"/>
      <c r="G16" s="418"/>
      <c r="H16" s="418"/>
      <c r="I16" s="98">
        <f>'RI-C-Old'!E27</f>
        <v>0</v>
      </c>
      <c r="J16" s="99"/>
    </row>
    <row r="17" spans="1:10">
      <c r="A17" s="97">
        <v>5</v>
      </c>
      <c r="B17" s="418" t="s">
        <v>200</v>
      </c>
      <c r="C17" s="418"/>
      <c r="D17" s="418"/>
      <c r="E17" s="418"/>
      <c r="F17" s="418"/>
      <c r="G17" s="418"/>
      <c r="H17" s="418"/>
      <c r="I17" s="98">
        <f>'RI-C-Old'!E30</f>
        <v>-11851822.41</v>
      </c>
      <c r="J17" s="99"/>
    </row>
    <row r="18" spans="1:10">
      <c r="A18" s="97">
        <v>6</v>
      </c>
      <c r="B18" s="413" t="s">
        <v>201</v>
      </c>
      <c r="C18" s="413"/>
      <c r="D18" s="413"/>
      <c r="E18" s="413"/>
      <c r="F18" s="413"/>
      <c r="G18" s="413"/>
      <c r="H18" s="413"/>
      <c r="I18" s="100">
        <v>0</v>
      </c>
      <c r="J18" s="101"/>
    </row>
    <row r="19" spans="1:10">
      <c r="A19" s="102">
        <v>7</v>
      </c>
      <c r="B19" s="414" t="s">
        <v>202</v>
      </c>
      <c r="C19" s="414"/>
      <c r="D19" s="414"/>
      <c r="E19" s="414"/>
      <c r="F19" s="414"/>
      <c r="G19" s="414"/>
      <c r="H19" s="414"/>
      <c r="I19" s="103">
        <v>-1946329.01</v>
      </c>
      <c r="J19" s="104"/>
    </row>
    <row r="20" spans="1:10">
      <c r="A20" s="105">
        <v>8</v>
      </c>
      <c r="B20" s="415" t="s">
        <v>203</v>
      </c>
      <c r="C20" s="415"/>
      <c r="D20" s="415"/>
      <c r="E20" s="415"/>
      <c r="F20" s="415"/>
      <c r="G20" s="415"/>
      <c r="H20" s="415"/>
      <c r="I20" s="106">
        <f>SUM(I13:I19)</f>
        <v>89201848.579999998</v>
      </c>
      <c r="J20" s="107"/>
    </row>
    <row r="21" spans="1:10">
      <c r="A21" s="108">
        <v>9</v>
      </c>
      <c r="B21" s="419" t="s">
        <v>204</v>
      </c>
      <c r="C21" s="419"/>
      <c r="D21" s="419"/>
      <c r="E21" s="419"/>
      <c r="F21" s="419"/>
      <c r="G21" s="419"/>
      <c r="H21" s="419"/>
      <c r="I21" s="109">
        <f>'RI-C-Old'!E31</f>
        <v>2917869.3699999973</v>
      </c>
      <c r="J21" s="99"/>
    </row>
    <row r="22" spans="1:10">
      <c r="A22" s="97">
        <v>10</v>
      </c>
      <c r="B22" s="418" t="s">
        <v>205</v>
      </c>
      <c r="C22" s="418"/>
      <c r="D22" s="418"/>
      <c r="E22" s="418"/>
      <c r="F22" s="418"/>
      <c r="G22" s="418"/>
      <c r="H22" s="418"/>
      <c r="I22" s="98">
        <f>'RI-C-Old'!E28</f>
        <v>0</v>
      </c>
      <c r="J22" s="99"/>
    </row>
    <row r="23" spans="1:10">
      <c r="A23" s="97">
        <v>11</v>
      </c>
      <c r="B23" s="418" t="s">
        <v>206</v>
      </c>
      <c r="C23" s="418"/>
      <c r="D23" s="418"/>
      <c r="E23" s="418"/>
      <c r="F23" s="418"/>
      <c r="G23" s="418"/>
      <c r="H23" s="418"/>
      <c r="I23" s="100">
        <v>2075648.9293</v>
      </c>
      <c r="J23" s="101"/>
    </row>
    <row r="24" spans="1:10">
      <c r="A24" s="97">
        <v>12</v>
      </c>
      <c r="B24" s="418" t="s">
        <v>207</v>
      </c>
      <c r="C24" s="418"/>
      <c r="D24" s="418"/>
      <c r="E24" s="418"/>
      <c r="F24" s="418"/>
      <c r="G24" s="418"/>
      <c r="H24" s="418"/>
      <c r="I24" s="100">
        <v>0</v>
      </c>
      <c r="J24" s="101"/>
    </row>
    <row r="25" spans="1:10">
      <c r="A25" s="97">
        <v>13</v>
      </c>
      <c r="B25" s="418" t="s">
        <v>208</v>
      </c>
      <c r="C25" s="418"/>
      <c r="D25" s="418"/>
      <c r="E25" s="418"/>
      <c r="F25" s="418"/>
      <c r="G25" s="418"/>
      <c r="H25" s="418"/>
      <c r="I25" s="100"/>
      <c r="J25" s="101"/>
    </row>
    <row r="26" spans="1:10">
      <c r="A26" s="97">
        <v>14</v>
      </c>
      <c r="B26" s="418" t="s">
        <v>209</v>
      </c>
      <c r="C26" s="418"/>
      <c r="D26" s="418"/>
      <c r="E26" s="418"/>
      <c r="F26" s="418"/>
      <c r="G26" s="418"/>
      <c r="H26" s="418"/>
      <c r="I26" s="110"/>
      <c r="J26" s="101"/>
    </row>
    <row r="27" spans="1:10">
      <c r="A27" s="97">
        <v>15</v>
      </c>
      <c r="B27" s="412" t="s">
        <v>210</v>
      </c>
      <c r="C27" s="412"/>
      <c r="D27" s="412"/>
      <c r="E27" s="412"/>
      <c r="F27" s="412"/>
      <c r="G27" s="412"/>
      <c r="H27" s="412"/>
      <c r="I27" s="111">
        <f>SUM(I21:I26)</f>
        <v>4993518.2992999973</v>
      </c>
      <c r="J27" s="112"/>
    </row>
    <row r="28" spans="1:10">
      <c r="A28" s="97">
        <v>16</v>
      </c>
      <c r="B28" s="412" t="s">
        <v>211</v>
      </c>
      <c r="C28" s="412"/>
      <c r="D28" s="412"/>
      <c r="E28" s="412"/>
      <c r="F28" s="412"/>
      <c r="G28" s="412"/>
      <c r="H28" s="412"/>
      <c r="I28" s="111">
        <f>IF(I27&lt;=I20,I27,I20)</f>
        <v>4993518.2992999973</v>
      </c>
      <c r="J28" s="112"/>
    </row>
    <row r="29" spans="1:10">
      <c r="A29" s="97">
        <v>17</v>
      </c>
      <c r="B29" s="412" t="s">
        <v>212</v>
      </c>
      <c r="C29" s="412"/>
      <c r="D29" s="412"/>
      <c r="E29" s="412"/>
      <c r="F29" s="412"/>
      <c r="G29" s="412"/>
      <c r="H29" s="412"/>
      <c r="I29" s="111">
        <f>I20+I28</f>
        <v>94195366.879299998</v>
      </c>
      <c r="J29" s="112"/>
    </row>
    <row r="30" spans="1:10">
      <c r="A30" s="97">
        <v>18</v>
      </c>
      <c r="B30" s="413" t="s">
        <v>213</v>
      </c>
      <c r="C30" s="413"/>
      <c r="D30" s="413"/>
      <c r="E30" s="413"/>
      <c r="F30" s="413"/>
      <c r="G30" s="413"/>
      <c r="H30" s="413"/>
      <c r="I30" s="100"/>
      <c r="J30" s="101"/>
    </row>
    <row r="31" spans="1:10">
      <c r="A31" s="102">
        <v>19</v>
      </c>
      <c r="B31" s="414" t="s">
        <v>214</v>
      </c>
      <c r="C31" s="414"/>
      <c r="D31" s="414"/>
      <c r="E31" s="414"/>
      <c r="F31" s="414"/>
      <c r="G31" s="414"/>
      <c r="H31" s="414"/>
      <c r="I31" s="113"/>
      <c r="J31" s="101"/>
    </row>
    <row r="32" spans="1:10">
      <c r="A32" s="105">
        <v>20</v>
      </c>
      <c r="B32" s="415" t="s">
        <v>195</v>
      </c>
      <c r="C32" s="415"/>
      <c r="D32" s="415"/>
      <c r="E32" s="415"/>
      <c r="F32" s="415"/>
      <c r="G32" s="415"/>
      <c r="H32" s="415"/>
      <c r="I32" s="114">
        <f>I29+I30+I31</f>
        <v>94195366.879299998</v>
      </c>
      <c r="J32" s="112"/>
    </row>
    <row r="33" spans="1:10">
      <c r="A33" s="76"/>
      <c r="B33" s="79"/>
      <c r="C33" s="76"/>
      <c r="D33" s="76"/>
      <c r="E33" s="76"/>
      <c r="F33" s="77"/>
      <c r="G33" s="77"/>
      <c r="H33" s="77"/>
      <c r="I33" s="77"/>
      <c r="J33" s="77"/>
    </row>
    <row r="34" spans="1:10">
      <c r="A34" s="80" t="s">
        <v>215</v>
      </c>
      <c r="B34" s="115" t="s">
        <v>216</v>
      </c>
      <c r="C34" s="116"/>
      <c r="D34" s="117"/>
      <c r="E34" s="117"/>
      <c r="F34" s="117"/>
      <c r="G34" s="117"/>
      <c r="H34" s="117"/>
      <c r="I34" s="117"/>
      <c r="J34" s="117"/>
    </row>
    <row r="35" spans="1:10">
      <c r="A35" s="80"/>
      <c r="B35" s="115"/>
      <c r="C35" s="116"/>
      <c r="D35" s="117"/>
      <c r="E35" s="117"/>
      <c r="F35" s="117"/>
      <c r="G35" s="117"/>
      <c r="H35" s="117"/>
      <c r="I35" s="117"/>
      <c r="J35" s="117"/>
    </row>
    <row r="36" spans="1:10">
      <c r="A36" s="80"/>
      <c r="B36" s="118" t="s">
        <v>217</v>
      </c>
      <c r="C36" s="116"/>
      <c r="D36" s="117"/>
      <c r="E36" s="117"/>
      <c r="F36" s="117"/>
      <c r="G36" s="117"/>
      <c r="H36" s="117"/>
      <c r="I36" s="117"/>
      <c r="J36" s="117"/>
    </row>
    <row r="37" spans="1:10">
      <c r="A37" s="367" t="s">
        <v>7</v>
      </c>
      <c r="B37" s="410" t="s">
        <v>8</v>
      </c>
      <c r="C37" s="410"/>
      <c r="D37" s="381" t="s">
        <v>218</v>
      </c>
      <c r="E37" s="381" t="s">
        <v>219</v>
      </c>
      <c r="F37" s="381" t="s">
        <v>220</v>
      </c>
      <c r="G37" s="416" t="s">
        <v>221</v>
      </c>
      <c r="H37" s="416"/>
      <c r="I37" s="416"/>
      <c r="J37" s="417"/>
    </row>
    <row r="38" spans="1:10">
      <c r="A38" s="368"/>
      <c r="B38" s="411"/>
      <c r="C38" s="411"/>
      <c r="D38" s="382"/>
      <c r="E38" s="382"/>
      <c r="F38" s="382"/>
      <c r="G38" s="119">
        <v>0</v>
      </c>
      <c r="H38" s="119">
        <v>0.2</v>
      </c>
      <c r="I38" s="119">
        <v>0.5</v>
      </c>
      <c r="J38" s="120">
        <v>1</v>
      </c>
    </row>
    <row r="39" spans="1:10" ht="25.5">
      <c r="A39" s="97">
        <v>1</v>
      </c>
      <c r="B39" s="121" t="s">
        <v>12</v>
      </c>
      <c r="C39" s="122"/>
      <c r="D39" s="123">
        <v>632430.49840000004</v>
      </c>
      <c r="E39" s="124">
        <v>0</v>
      </c>
      <c r="F39" s="125">
        <f t="shared" ref="F39:F49" si="0">IF(ABS(D39-E39-(G39+H39+I39+J39))&gt;1,"Error",D39-E39)</f>
        <v>632430.49840000004</v>
      </c>
      <c r="G39" s="124">
        <v>632430.49840000004</v>
      </c>
      <c r="H39" s="124"/>
      <c r="I39" s="124"/>
      <c r="J39" s="126">
        <v>0</v>
      </c>
    </row>
    <row r="40" spans="1:10" ht="114.75">
      <c r="A40" s="97">
        <v>2</v>
      </c>
      <c r="B40" s="121" t="s">
        <v>13</v>
      </c>
      <c r="C40" s="122"/>
      <c r="D40" s="123">
        <v>18504414.739999998</v>
      </c>
      <c r="E40" s="124">
        <v>0</v>
      </c>
      <c r="F40" s="125">
        <f t="shared" si="0"/>
        <v>18504414.739999998</v>
      </c>
      <c r="G40" s="124">
        <v>18504414.739999998</v>
      </c>
      <c r="H40" s="124">
        <v>0</v>
      </c>
      <c r="I40" s="124">
        <v>0</v>
      </c>
      <c r="J40" s="126">
        <v>0</v>
      </c>
    </row>
    <row r="41" spans="1:10" ht="76.5">
      <c r="A41" s="97">
        <v>3</v>
      </c>
      <c r="B41" s="121" t="s">
        <v>14</v>
      </c>
      <c r="C41" s="122"/>
      <c r="D41" s="123">
        <v>29707678.606600001</v>
      </c>
      <c r="E41" s="124">
        <v>0</v>
      </c>
      <c r="F41" s="125">
        <f t="shared" si="0"/>
        <v>29707678.606600001</v>
      </c>
      <c r="G41" s="124"/>
      <c r="H41" s="124">
        <v>9833.3909000000003</v>
      </c>
      <c r="I41" s="124">
        <v>29697845.215700001</v>
      </c>
      <c r="J41" s="126">
        <v>0</v>
      </c>
    </row>
    <row r="42" spans="1:10" ht="114.75">
      <c r="A42" s="97">
        <v>4</v>
      </c>
      <c r="B42" s="121" t="s">
        <v>222</v>
      </c>
      <c r="C42" s="122"/>
      <c r="D42" s="123">
        <v>0</v>
      </c>
      <c r="E42" s="124">
        <v>0</v>
      </c>
      <c r="F42" s="125">
        <f t="shared" si="0"/>
        <v>0</v>
      </c>
      <c r="G42" s="124"/>
      <c r="H42" s="124"/>
      <c r="I42" s="124"/>
      <c r="J42" s="126">
        <v>0</v>
      </c>
    </row>
    <row r="43" spans="1:10" ht="89.25">
      <c r="A43" s="97">
        <v>5</v>
      </c>
      <c r="B43" s="121" t="s">
        <v>16</v>
      </c>
      <c r="C43" s="122"/>
      <c r="D43" s="123">
        <v>131925930.84999999</v>
      </c>
      <c r="E43" s="124">
        <v>0</v>
      </c>
      <c r="F43" s="125">
        <f t="shared" si="0"/>
        <v>131925930.84999999</v>
      </c>
      <c r="G43" s="124">
        <v>86221470.489999995</v>
      </c>
      <c r="H43" s="124"/>
      <c r="I43" s="124"/>
      <c r="J43" s="126">
        <v>45704460.359999999</v>
      </c>
    </row>
    <row r="44" spans="1:10" ht="51">
      <c r="A44" s="97">
        <v>6</v>
      </c>
      <c r="B44" s="121" t="s">
        <v>17</v>
      </c>
      <c r="C44" s="122"/>
      <c r="D44" s="123">
        <v>98963225.957399994</v>
      </c>
      <c r="E44" s="124">
        <v>0</v>
      </c>
      <c r="F44" s="125">
        <f t="shared" si="0"/>
        <v>98963225.957399994</v>
      </c>
      <c r="G44" s="124"/>
      <c r="H44" s="124"/>
      <c r="I44" s="124"/>
      <c r="J44" s="126">
        <v>98963225.957399994</v>
      </c>
    </row>
    <row r="45" spans="1:10" ht="127.5">
      <c r="A45" s="97">
        <v>7</v>
      </c>
      <c r="B45" s="121" t="s">
        <v>223</v>
      </c>
      <c r="C45" s="122"/>
      <c r="D45" s="123">
        <v>2327435.2903999998</v>
      </c>
      <c r="E45" s="124">
        <v>0</v>
      </c>
      <c r="F45" s="125">
        <f t="shared" si="0"/>
        <v>2327435.2903999998</v>
      </c>
      <c r="G45" s="124">
        <v>865372.76</v>
      </c>
      <c r="H45" s="124"/>
      <c r="I45" s="124">
        <v>796628.45360000001</v>
      </c>
      <c r="J45" s="126">
        <v>665434.07680000004</v>
      </c>
    </row>
    <row r="46" spans="1:10" ht="102">
      <c r="A46" s="97">
        <v>8</v>
      </c>
      <c r="B46" s="121" t="s">
        <v>21</v>
      </c>
      <c r="C46" s="122"/>
      <c r="D46" s="123"/>
      <c r="E46" s="124">
        <v>0</v>
      </c>
      <c r="F46" s="125">
        <f t="shared" si="0"/>
        <v>0</v>
      </c>
      <c r="G46" s="124"/>
      <c r="H46" s="124"/>
      <c r="I46" s="124"/>
      <c r="J46" s="126"/>
    </row>
    <row r="47" spans="1:10" ht="76.5">
      <c r="A47" s="97">
        <v>9</v>
      </c>
      <c r="B47" s="121" t="s">
        <v>22</v>
      </c>
      <c r="C47" s="127"/>
      <c r="D47" s="128"/>
      <c r="E47" s="124">
        <v>0</v>
      </c>
      <c r="F47" s="125">
        <f t="shared" si="0"/>
        <v>0</v>
      </c>
      <c r="G47" s="124">
        <v>0</v>
      </c>
      <c r="H47" s="124">
        <v>0</v>
      </c>
      <c r="I47" s="124">
        <v>0</v>
      </c>
      <c r="J47" s="126">
        <v>0</v>
      </c>
    </row>
    <row r="48" spans="1:10" ht="127.5">
      <c r="A48" s="97">
        <v>10</v>
      </c>
      <c r="B48" s="121" t="s">
        <v>23</v>
      </c>
      <c r="C48" s="122"/>
      <c r="D48" s="123">
        <v>5001169.9800000004</v>
      </c>
      <c r="E48" s="124">
        <v>1946329.01</v>
      </c>
      <c r="F48" s="125">
        <f t="shared" si="0"/>
        <v>3054840.9700000007</v>
      </c>
      <c r="G48" s="124">
        <v>0</v>
      </c>
      <c r="H48" s="124">
        <v>0</v>
      </c>
      <c r="I48" s="124">
        <v>0</v>
      </c>
      <c r="J48" s="126">
        <v>3054840.97</v>
      </c>
    </row>
    <row r="49" spans="1:10" ht="38.25">
      <c r="A49" s="102">
        <v>11</v>
      </c>
      <c r="B49" s="121" t="s">
        <v>24</v>
      </c>
      <c r="C49" s="129"/>
      <c r="D49" s="130">
        <v>492652.41369999998</v>
      </c>
      <c r="E49" s="131">
        <v>0</v>
      </c>
      <c r="F49" s="125">
        <f t="shared" si="0"/>
        <v>492652.41369999998</v>
      </c>
      <c r="G49" s="131">
        <v>0</v>
      </c>
      <c r="H49" s="131">
        <v>0</v>
      </c>
      <c r="I49" s="131">
        <v>0</v>
      </c>
      <c r="J49" s="132">
        <v>492652.41369999998</v>
      </c>
    </row>
    <row r="50" spans="1:10">
      <c r="A50" s="105">
        <v>12</v>
      </c>
      <c r="B50" s="133" t="s">
        <v>224</v>
      </c>
      <c r="C50" s="134"/>
      <c r="D50" s="135">
        <f t="shared" ref="D50:J50" si="1">SUM(D39:D49)</f>
        <v>287554938.33650005</v>
      </c>
      <c r="E50" s="135">
        <f t="shared" si="1"/>
        <v>1946329.01</v>
      </c>
      <c r="F50" s="135">
        <f t="shared" si="1"/>
        <v>285608609.32650006</v>
      </c>
      <c r="G50" s="135">
        <f t="shared" si="1"/>
        <v>106223688.4884</v>
      </c>
      <c r="H50" s="135">
        <f t="shared" si="1"/>
        <v>9833.3909000000003</v>
      </c>
      <c r="I50" s="135">
        <f t="shared" si="1"/>
        <v>30494473.669300001</v>
      </c>
      <c r="J50" s="135">
        <f t="shared" si="1"/>
        <v>148880613.77789998</v>
      </c>
    </row>
    <row r="51" spans="1:10">
      <c r="A51" s="136"/>
      <c r="B51" s="137"/>
      <c r="C51" s="137"/>
      <c r="D51" s="138"/>
      <c r="E51" s="139"/>
      <c r="F51" s="140"/>
      <c r="G51" s="140"/>
      <c r="H51" s="140"/>
      <c r="I51" s="140"/>
      <c r="J51" s="139"/>
    </row>
    <row r="52" spans="1:10">
      <c r="A52" s="367" t="s">
        <v>7</v>
      </c>
      <c r="B52" s="410" t="s">
        <v>225</v>
      </c>
      <c r="C52" s="410"/>
      <c r="D52" s="381" t="s">
        <v>218</v>
      </c>
      <c r="E52" s="381" t="s">
        <v>226</v>
      </c>
      <c r="F52" s="381" t="s">
        <v>227</v>
      </c>
      <c r="G52" s="416" t="s">
        <v>228</v>
      </c>
      <c r="H52" s="416"/>
      <c r="I52" s="416"/>
      <c r="J52" s="417"/>
    </row>
    <row r="53" spans="1:10">
      <c r="A53" s="368"/>
      <c r="B53" s="411"/>
      <c r="C53" s="411"/>
      <c r="D53" s="382"/>
      <c r="E53" s="382"/>
      <c r="F53" s="382"/>
      <c r="G53" s="119">
        <v>0</v>
      </c>
      <c r="H53" s="119">
        <v>0.2</v>
      </c>
      <c r="I53" s="119">
        <v>0.5</v>
      </c>
      <c r="J53" s="120">
        <v>1</v>
      </c>
    </row>
    <row r="54" spans="1:10">
      <c r="A54" s="97">
        <v>13</v>
      </c>
      <c r="B54" s="402" t="s">
        <v>229</v>
      </c>
      <c r="C54" s="402"/>
      <c r="D54" s="141">
        <f>H82</f>
        <v>2816026.7979000001</v>
      </c>
      <c r="E54" s="142"/>
      <c r="F54" s="143">
        <f>IF(ABS(J82-G54-H54-I54-J54)&gt;1,"Error",J82)</f>
        <v>1408013.3989500001</v>
      </c>
      <c r="G54" s="144"/>
      <c r="H54" s="144"/>
      <c r="I54" s="144">
        <v>1408013.399</v>
      </c>
      <c r="J54" s="145">
        <v>0</v>
      </c>
    </row>
    <row r="55" spans="1:10">
      <c r="A55" s="97">
        <v>14</v>
      </c>
      <c r="B55" s="402" t="s">
        <v>230</v>
      </c>
      <c r="C55" s="402"/>
      <c r="D55" s="146">
        <f>H88</f>
        <v>12691092.3423</v>
      </c>
      <c r="E55" s="142"/>
      <c r="F55" s="143">
        <f>IF(ABS(J88-G55-H55-I55-J55)&gt;1,"Error",J88)</f>
        <v>12691092.3423</v>
      </c>
      <c r="G55" s="144"/>
      <c r="H55" s="144"/>
      <c r="I55" s="144">
        <v>0</v>
      </c>
      <c r="J55" s="145">
        <v>12691092.3423</v>
      </c>
    </row>
    <row r="56" spans="1:10">
      <c r="A56" s="97">
        <v>15</v>
      </c>
      <c r="B56" s="402" t="s">
        <v>231</v>
      </c>
      <c r="C56" s="402"/>
      <c r="D56" s="146">
        <f>H94</f>
        <v>357240</v>
      </c>
      <c r="E56" s="142"/>
      <c r="F56" s="143">
        <f>IF(ABS(J94-G56-H56-I56-J56)&gt;1,"Error",J94)</f>
        <v>71448</v>
      </c>
      <c r="G56" s="144"/>
      <c r="H56" s="144">
        <v>71448</v>
      </c>
      <c r="I56" s="144"/>
      <c r="J56" s="145"/>
    </row>
    <row r="57" spans="1:10">
      <c r="A57" s="97">
        <v>16</v>
      </c>
      <c r="B57" s="402" t="s">
        <v>232</v>
      </c>
      <c r="C57" s="402"/>
      <c r="D57" s="146">
        <f>H96</f>
        <v>0</v>
      </c>
      <c r="E57" s="147"/>
      <c r="F57" s="143">
        <f>IF(ABS(J96-G57-H57-I57-J57)&gt;1,"Error",J96)</f>
        <v>0</v>
      </c>
      <c r="G57" s="144"/>
      <c r="H57" s="144"/>
      <c r="I57" s="144"/>
      <c r="J57" s="145"/>
    </row>
    <row r="58" spans="1:10">
      <c r="A58" s="102">
        <v>17</v>
      </c>
      <c r="B58" s="403" t="s">
        <v>233</v>
      </c>
      <c r="C58" s="403"/>
      <c r="D58" s="148">
        <f>I110</f>
        <v>0</v>
      </c>
      <c r="E58" s="149"/>
      <c r="F58" s="143">
        <f>IF(ABS(J110-G58-H58-I58-J58)&gt;1,"Error",J110)</f>
        <v>0</v>
      </c>
      <c r="G58" s="150"/>
      <c r="H58" s="150"/>
      <c r="I58" s="150"/>
      <c r="J58" s="151"/>
    </row>
    <row r="59" spans="1:10">
      <c r="A59" s="105">
        <v>18</v>
      </c>
      <c r="B59" s="409" t="s">
        <v>234</v>
      </c>
      <c r="C59" s="409"/>
      <c r="D59" s="135">
        <f>SUM(D54:D58)</f>
        <v>15864359.1402</v>
      </c>
      <c r="E59" s="152"/>
      <c r="F59" s="153">
        <f>SUM(F54:F58)</f>
        <v>14170553.741249999</v>
      </c>
      <c r="G59" s="153">
        <f>SUM(G54:G58)</f>
        <v>0</v>
      </c>
      <c r="H59" s="153">
        <f>SUM(H54:H58)</f>
        <v>71448</v>
      </c>
      <c r="I59" s="153">
        <f>SUM(I54:I58)</f>
        <v>1408013.399</v>
      </c>
      <c r="J59" s="154">
        <f>SUM(J54:J58)</f>
        <v>12691092.3423</v>
      </c>
    </row>
    <row r="60" spans="1:10">
      <c r="A60" s="155"/>
      <c r="B60" s="156"/>
      <c r="C60" s="156"/>
      <c r="D60" s="138"/>
      <c r="E60" s="157"/>
      <c r="F60" s="157"/>
      <c r="G60" s="157"/>
      <c r="H60" s="157"/>
      <c r="I60" s="157"/>
      <c r="J60" s="157"/>
    </row>
    <row r="61" spans="1:10">
      <c r="A61" s="94">
        <v>19</v>
      </c>
      <c r="B61" s="404" t="s">
        <v>235</v>
      </c>
      <c r="C61" s="404"/>
      <c r="D61" s="158">
        <f>D59+D50</f>
        <v>303419297.47670007</v>
      </c>
      <c r="E61" s="159"/>
      <c r="F61" s="158">
        <f>F50+F59</f>
        <v>299779163.06775004</v>
      </c>
      <c r="G61" s="160">
        <f>G50+G59</f>
        <v>106223688.4884</v>
      </c>
      <c r="H61" s="160">
        <f>H50+H59</f>
        <v>81281.390899999999</v>
      </c>
      <c r="I61" s="160">
        <f>I50+I59</f>
        <v>31902487.068300001</v>
      </c>
      <c r="J61" s="161">
        <f>J50+J59</f>
        <v>161571706.12019998</v>
      </c>
    </row>
    <row r="62" spans="1:10">
      <c r="A62" s="97">
        <v>20</v>
      </c>
      <c r="B62" s="405" t="s">
        <v>236</v>
      </c>
      <c r="C62" s="406"/>
      <c r="D62" s="162"/>
      <c r="E62" s="163"/>
      <c r="F62" s="164"/>
      <c r="G62" s="165">
        <v>0</v>
      </c>
      <c r="H62" s="166">
        <v>0.2</v>
      </c>
      <c r="I62" s="166">
        <v>0.5</v>
      </c>
      <c r="J62" s="167">
        <v>1</v>
      </c>
    </row>
    <row r="63" spans="1:10">
      <c r="A63" s="97">
        <v>21</v>
      </c>
      <c r="B63" s="407" t="s">
        <v>237</v>
      </c>
      <c r="C63" s="408"/>
      <c r="D63" s="168"/>
      <c r="E63" s="169"/>
      <c r="F63" s="170"/>
      <c r="G63" s="171">
        <f>+G61*G62</f>
        <v>0</v>
      </c>
      <c r="H63" s="171">
        <f>+H61*H62</f>
        <v>16256.278180000001</v>
      </c>
      <c r="I63" s="171">
        <f>+I61*I62</f>
        <v>15951243.534150001</v>
      </c>
      <c r="J63" s="171">
        <f>+J61*J62</f>
        <v>161571706.12019998</v>
      </c>
    </row>
    <row r="64" spans="1:10">
      <c r="A64" s="172">
        <v>22</v>
      </c>
      <c r="B64" s="388" t="s">
        <v>238</v>
      </c>
      <c r="C64" s="388"/>
      <c r="D64" s="173"/>
      <c r="E64" s="173"/>
      <c r="F64" s="173"/>
      <c r="G64" s="173"/>
      <c r="H64" s="173"/>
      <c r="I64" s="173"/>
      <c r="J64" s="174">
        <f>+G63+H63+I63+J63</f>
        <v>177539205.93252999</v>
      </c>
    </row>
    <row r="65" spans="1:10">
      <c r="A65" s="155"/>
      <c r="B65" s="156"/>
      <c r="C65" s="156"/>
      <c r="D65" s="175"/>
      <c r="E65" s="175"/>
      <c r="F65" s="175"/>
      <c r="G65" s="157"/>
      <c r="H65" s="157"/>
      <c r="I65" s="157"/>
      <c r="J65" s="157"/>
    </row>
    <row r="66" spans="1:10">
      <c r="A66" s="155"/>
      <c r="B66" s="176" t="s">
        <v>239</v>
      </c>
      <c r="C66" s="177"/>
      <c r="D66" s="178"/>
      <c r="E66" s="179"/>
      <c r="F66" s="178"/>
      <c r="G66" s="180"/>
      <c r="H66" s="180"/>
      <c r="I66" s="180"/>
      <c r="J66" s="181"/>
    </row>
    <row r="67" spans="1:10">
      <c r="A67" s="367" t="s">
        <v>7</v>
      </c>
      <c r="B67" s="389" t="s">
        <v>8</v>
      </c>
      <c r="C67" s="390"/>
      <c r="D67" s="381" t="s">
        <v>218</v>
      </c>
      <c r="E67" s="381" t="s">
        <v>219</v>
      </c>
      <c r="F67" s="381" t="s">
        <v>220</v>
      </c>
      <c r="G67" s="383" t="s">
        <v>240</v>
      </c>
      <c r="H67" s="384"/>
      <c r="I67" s="384"/>
      <c r="J67" s="385"/>
    </row>
    <row r="68" spans="1:10">
      <c r="A68" s="368"/>
      <c r="B68" s="391"/>
      <c r="C68" s="392"/>
      <c r="D68" s="382"/>
      <c r="E68" s="382"/>
      <c r="F68" s="382"/>
      <c r="G68" s="182"/>
      <c r="H68" s="182"/>
      <c r="I68" s="182"/>
      <c r="J68" s="183">
        <v>0.75</v>
      </c>
    </row>
    <row r="69" spans="1:10">
      <c r="A69" s="97">
        <v>23</v>
      </c>
      <c r="B69" s="386" t="s">
        <v>241</v>
      </c>
      <c r="C69" s="387"/>
      <c r="D69" s="123">
        <v>31335354.827399999</v>
      </c>
      <c r="E69" s="124">
        <v>0</v>
      </c>
      <c r="F69" s="184">
        <f>D69-E69</f>
        <v>31335354.827399999</v>
      </c>
      <c r="G69" s="162" t="s">
        <v>242</v>
      </c>
      <c r="H69" s="163"/>
      <c r="I69" s="164"/>
      <c r="J69" s="185">
        <f>F69*J$68</f>
        <v>23501516.120549999</v>
      </c>
    </row>
    <row r="70" spans="1:10">
      <c r="A70" s="97">
        <v>24</v>
      </c>
      <c r="B70" s="386" t="s">
        <v>243</v>
      </c>
      <c r="C70" s="387"/>
      <c r="D70" s="123"/>
      <c r="E70" s="124">
        <v>0</v>
      </c>
      <c r="F70" s="184">
        <f>D70-E70</f>
        <v>0</v>
      </c>
      <c r="G70" s="162" t="s">
        <v>242</v>
      </c>
      <c r="H70" s="163"/>
      <c r="I70" s="164"/>
      <c r="J70" s="185">
        <f>F70*J$68</f>
        <v>0</v>
      </c>
    </row>
    <row r="71" spans="1:10">
      <c r="A71" s="102">
        <v>25</v>
      </c>
      <c r="B71" s="386" t="s">
        <v>244</v>
      </c>
      <c r="C71" s="387"/>
      <c r="D71" s="130">
        <v>107197.08779999999</v>
      </c>
      <c r="E71" s="131">
        <v>0</v>
      </c>
      <c r="F71" s="186">
        <f>D71-E71</f>
        <v>107197.08779999999</v>
      </c>
      <c r="G71" s="187"/>
      <c r="H71" s="187"/>
      <c r="I71" s="187"/>
      <c r="J71" s="185">
        <f>F71*J$68</f>
        <v>80397.815849999999</v>
      </c>
    </row>
    <row r="72" spans="1:10">
      <c r="A72" s="105">
        <v>26</v>
      </c>
      <c r="B72" s="393" t="s">
        <v>245</v>
      </c>
      <c r="C72" s="395"/>
      <c r="D72" s="135">
        <f>SUM(D69:D71)</f>
        <v>31442551.915199999</v>
      </c>
      <c r="E72" s="135">
        <f>SUM(E69:E71)</f>
        <v>0</v>
      </c>
      <c r="F72" s="135">
        <f>SUM(F69:F71)</f>
        <v>31442551.915199999</v>
      </c>
      <c r="G72" s="188"/>
      <c r="H72" s="188"/>
      <c r="I72" s="188"/>
      <c r="J72" s="174">
        <f>SUM(J69:J71)</f>
        <v>23581913.9364</v>
      </c>
    </row>
    <row r="73" spans="1:10">
      <c r="A73" s="155"/>
      <c r="B73" s="189"/>
      <c r="C73" s="189"/>
      <c r="D73" s="138"/>
      <c r="E73" s="190"/>
      <c r="F73" s="190"/>
      <c r="G73" s="191"/>
      <c r="H73" s="191"/>
      <c r="I73" s="191"/>
      <c r="J73" s="192"/>
    </row>
    <row r="74" spans="1:10">
      <c r="A74" s="94">
        <v>27</v>
      </c>
      <c r="B74" s="396" t="s">
        <v>246</v>
      </c>
      <c r="C74" s="397"/>
      <c r="D74" s="193"/>
      <c r="E74" s="194"/>
      <c r="F74" s="194"/>
      <c r="G74" s="194"/>
      <c r="H74" s="194"/>
      <c r="I74" s="195"/>
      <c r="J74" s="196">
        <f>J64+J72</f>
        <v>201121119.86892998</v>
      </c>
    </row>
    <row r="75" spans="1:10">
      <c r="A75" s="97">
        <v>28</v>
      </c>
      <c r="B75" s="386" t="s">
        <v>247</v>
      </c>
      <c r="C75" s="398"/>
      <c r="D75" s="197"/>
      <c r="E75" s="197"/>
      <c r="F75" s="197"/>
      <c r="G75" s="197"/>
      <c r="H75" s="197"/>
      <c r="I75" s="197"/>
      <c r="J75" s="198"/>
    </row>
    <row r="76" spans="1:10">
      <c r="A76" s="102">
        <v>29</v>
      </c>
      <c r="B76" s="399" t="s">
        <v>248</v>
      </c>
      <c r="C76" s="400"/>
      <c r="D76" s="199"/>
      <c r="E76" s="200"/>
      <c r="F76" s="200"/>
      <c r="G76" s="200"/>
      <c r="H76" s="200"/>
      <c r="I76" s="201"/>
      <c r="J76" s="103">
        <v>2041066.4239000001</v>
      </c>
    </row>
    <row r="77" spans="1:10">
      <c r="A77" s="105">
        <v>30</v>
      </c>
      <c r="B77" s="393" t="s">
        <v>249</v>
      </c>
      <c r="C77" s="394"/>
      <c r="D77" s="188"/>
      <c r="E77" s="188"/>
      <c r="F77" s="188"/>
      <c r="G77" s="188"/>
      <c r="H77" s="188"/>
      <c r="I77" s="188"/>
      <c r="J77" s="202">
        <f>SUM(J74:J76)</f>
        <v>203162186.29282999</v>
      </c>
    </row>
    <row r="78" spans="1:10">
      <c r="A78" s="136"/>
      <c r="B78" s="156"/>
      <c r="C78" s="156"/>
      <c r="D78" s="175"/>
      <c r="E78" s="175"/>
      <c r="F78" s="175"/>
      <c r="G78" s="175"/>
      <c r="H78" s="175"/>
      <c r="I78" s="175"/>
      <c r="J78" s="157"/>
    </row>
    <row r="79" spans="1:10">
      <c r="A79" s="80" t="s">
        <v>250</v>
      </c>
      <c r="B79" s="115" t="s">
        <v>251</v>
      </c>
      <c r="C79" s="156"/>
      <c r="D79" s="175"/>
      <c r="E79" s="175"/>
      <c r="F79" s="175"/>
      <c r="G79" s="175"/>
      <c r="H79" s="175"/>
      <c r="I79" s="175"/>
      <c r="J79" s="157"/>
    </row>
    <row r="80" spans="1:10">
      <c r="A80" s="136"/>
      <c r="B80" s="156"/>
      <c r="C80" s="156"/>
      <c r="D80" s="175"/>
      <c r="E80" s="175"/>
      <c r="F80" s="175"/>
      <c r="G80" s="175"/>
      <c r="H80" s="175"/>
      <c r="I80" s="175"/>
      <c r="J80" s="157"/>
    </row>
    <row r="81" spans="1:10" ht="63.75">
      <c r="A81" s="203" t="s">
        <v>7</v>
      </c>
      <c r="B81" s="401" t="s">
        <v>225</v>
      </c>
      <c r="C81" s="401"/>
      <c r="D81" s="401"/>
      <c r="E81" s="401"/>
      <c r="F81" s="401"/>
      <c r="G81" s="401"/>
      <c r="H81" s="218" t="s">
        <v>218</v>
      </c>
      <c r="I81" s="218" t="s">
        <v>226</v>
      </c>
      <c r="J81" s="218" t="s">
        <v>227</v>
      </c>
    </row>
    <row r="82" spans="1:10">
      <c r="A82" s="97">
        <v>1</v>
      </c>
      <c r="B82" s="379" t="s">
        <v>229</v>
      </c>
      <c r="C82" s="379"/>
      <c r="D82" s="379"/>
      <c r="E82" s="379"/>
      <c r="F82" s="379"/>
      <c r="G82" s="379"/>
      <c r="H82" s="205">
        <f>SUM(H83:H87)</f>
        <v>2816026.7979000001</v>
      </c>
      <c r="I82" s="206"/>
      <c r="J82" s="207">
        <f>SUM(J83:J87)</f>
        <v>1408013.3989500001</v>
      </c>
    </row>
    <row r="83" spans="1:10">
      <c r="A83" s="97">
        <v>1.1000000000000001</v>
      </c>
      <c r="B83" s="374" t="s">
        <v>252</v>
      </c>
      <c r="C83" s="374"/>
      <c r="D83" s="374"/>
      <c r="E83" s="374"/>
      <c r="F83" s="374"/>
      <c r="G83" s="374"/>
      <c r="H83" s="144">
        <v>1857513.7479000001</v>
      </c>
      <c r="I83" s="208">
        <v>0.5</v>
      </c>
      <c r="J83" s="209">
        <f>H83*I83</f>
        <v>928756.87395000004</v>
      </c>
    </row>
    <row r="84" spans="1:10">
      <c r="A84" s="97">
        <v>1.2</v>
      </c>
      <c r="B84" s="374" t="s">
        <v>253</v>
      </c>
      <c r="C84" s="374"/>
      <c r="D84" s="374"/>
      <c r="E84" s="374"/>
      <c r="F84" s="374"/>
      <c r="G84" s="374"/>
      <c r="H84" s="144"/>
      <c r="I84" s="206">
        <v>0.5</v>
      </c>
      <c r="J84" s="209">
        <f>H84*I84</f>
        <v>0</v>
      </c>
    </row>
    <row r="85" spans="1:10">
      <c r="A85" s="97">
        <v>1.3</v>
      </c>
      <c r="B85" s="374" t="s">
        <v>254</v>
      </c>
      <c r="C85" s="374"/>
      <c r="D85" s="374"/>
      <c r="E85" s="374"/>
      <c r="F85" s="374"/>
      <c r="G85" s="374"/>
      <c r="H85" s="144">
        <v>958513.05</v>
      </c>
      <c r="I85" s="206">
        <v>0.5</v>
      </c>
      <c r="J85" s="209">
        <f>H85*I85</f>
        <v>479256.52500000002</v>
      </c>
    </row>
    <row r="86" spans="1:10">
      <c r="A86" s="97">
        <v>1.4</v>
      </c>
      <c r="B86" s="375" t="s">
        <v>255</v>
      </c>
      <c r="C86" s="375"/>
      <c r="D86" s="375"/>
      <c r="E86" s="375"/>
      <c r="F86" s="375"/>
      <c r="G86" s="375"/>
      <c r="H86" s="144"/>
      <c r="I86" s="206">
        <v>1</v>
      </c>
      <c r="J86" s="209">
        <f>H86*I86</f>
        <v>0</v>
      </c>
    </row>
    <row r="87" spans="1:10">
      <c r="A87" s="97">
        <v>1.5</v>
      </c>
      <c r="B87" s="375" t="s">
        <v>256</v>
      </c>
      <c r="C87" s="375"/>
      <c r="D87" s="375"/>
      <c r="E87" s="375"/>
      <c r="F87" s="375"/>
      <c r="G87" s="375"/>
      <c r="H87" s="144"/>
      <c r="I87" s="206">
        <v>1</v>
      </c>
      <c r="J87" s="209">
        <f>H87*I87</f>
        <v>0</v>
      </c>
    </row>
    <row r="88" spans="1:10">
      <c r="A88" s="97">
        <v>2</v>
      </c>
      <c r="B88" s="379" t="s">
        <v>257</v>
      </c>
      <c r="C88" s="379"/>
      <c r="D88" s="379"/>
      <c r="E88" s="379"/>
      <c r="F88" s="379"/>
      <c r="G88" s="379"/>
      <c r="H88" s="205">
        <f>SUM(H89:H93)</f>
        <v>12691092.3423</v>
      </c>
      <c r="I88" s="206"/>
      <c r="J88" s="207">
        <f>SUM(J89:J93)</f>
        <v>12691092.3423</v>
      </c>
    </row>
    <row r="89" spans="1:10">
      <c r="A89" s="97">
        <v>2.1</v>
      </c>
      <c r="B89" s="374" t="s">
        <v>258</v>
      </c>
      <c r="C89" s="374"/>
      <c r="D89" s="374"/>
      <c r="E89" s="374"/>
      <c r="F89" s="374"/>
      <c r="G89" s="374"/>
      <c r="H89" s="144">
        <v>12536092.3423</v>
      </c>
      <c r="I89" s="208">
        <v>1</v>
      </c>
      <c r="J89" s="209">
        <f>H89*I89</f>
        <v>12536092.3423</v>
      </c>
    </row>
    <row r="90" spans="1:10">
      <c r="A90" s="97">
        <v>2.2000000000000002</v>
      </c>
      <c r="B90" s="375" t="s">
        <v>259</v>
      </c>
      <c r="C90" s="375"/>
      <c r="D90" s="375"/>
      <c r="E90" s="375"/>
      <c r="F90" s="375"/>
      <c r="G90" s="375"/>
      <c r="H90" s="123"/>
      <c r="I90" s="206">
        <v>1</v>
      </c>
      <c r="J90" s="209">
        <f>H90*I90</f>
        <v>0</v>
      </c>
    </row>
    <row r="91" spans="1:10">
      <c r="A91" s="97">
        <v>2.2999999999999998</v>
      </c>
      <c r="B91" s="375" t="s">
        <v>260</v>
      </c>
      <c r="C91" s="375"/>
      <c r="D91" s="375"/>
      <c r="E91" s="375"/>
      <c r="F91" s="375"/>
      <c r="G91" s="375"/>
      <c r="H91" s="123">
        <v>155000</v>
      </c>
      <c r="I91" s="206">
        <v>1</v>
      </c>
      <c r="J91" s="209">
        <f>H91*I91</f>
        <v>155000</v>
      </c>
    </row>
    <row r="92" spans="1:10">
      <c r="A92" s="97">
        <v>2.4</v>
      </c>
      <c r="B92" s="380" t="s">
        <v>261</v>
      </c>
      <c r="C92" s="380"/>
      <c r="D92" s="380"/>
      <c r="E92" s="380"/>
      <c r="F92" s="380"/>
      <c r="G92" s="380"/>
      <c r="H92" s="123"/>
      <c r="I92" s="206">
        <v>0.5</v>
      </c>
      <c r="J92" s="209">
        <f>H92*I92</f>
        <v>0</v>
      </c>
    </row>
    <row r="93" spans="1:10">
      <c r="A93" s="97">
        <v>2.5</v>
      </c>
      <c r="B93" s="380" t="s">
        <v>262</v>
      </c>
      <c r="C93" s="380"/>
      <c r="D93" s="380"/>
      <c r="E93" s="380"/>
      <c r="F93" s="380"/>
      <c r="G93" s="380"/>
      <c r="H93" s="123"/>
      <c r="I93" s="206">
        <v>0.5</v>
      </c>
      <c r="J93" s="209">
        <f>H93*I93</f>
        <v>0</v>
      </c>
    </row>
    <row r="94" spans="1:10">
      <c r="A94" s="97">
        <v>3</v>
      </c>
      <c r="B94" s="379" t="s">
        <v>263</v>
      </c>
      <c r="C94" s="379"/>
      <c r="D94" s="379"/>
      <c r="E94" s="379"/>
      <c r="F94" s="379"/>
      <c r="G94" s="379"/>
      <c r="H94" s="146">
        <f>SUM(H95)</f>
        <v>357240</v>
      </c>
      <c r="I94" s="206"/>
      <c r="J94" s="207">
        <f>SUM(J95)</f>
        <v>71448</v>
      </c>
    </row>
    <row r="95" spans="1:10">
      <c r="A95" s="97">
        <v>3.1</v>
      </c>
      <c r="B95" s="378" t="s">
        <v>264</v>
      </c>
      <c r="C95" s="378"/>
      <c r="D95" s="378"/>
      <c r="E95" s="378"/>
      <c r="F95" s="378"/>
      <c r="G95" s="378"/>
      <c r="H95" s="123">
        <v>357240</v>
      </c>
      <c r="I95" s="206">
        <v>0.2</v>
      </c>
      <c r="J95" s="209">
        <f>H95*I95</f>
        <v>71448</v>
      </c>
    </row>
    <row r="96" spans="1:10">
      <c r="A96" s="97">
        <v>4</v>
      </c>
      <c r="B96" s="379" t="s">
        <v>232</v>
      </c>
      <c r="C96" s="379"/>
      <c r="D96" s="379"/>
      <c r="E96" s="379"/>
      <c r="F96" s="379"/>
      <c r="G96" s="379"/>
      <c r="H96" s="146">
        <f>SUM(H97)</f>
        <v>0</v>
      </c>
      <c r="I96" s="206"/>
      <c r="J96" s="207">
        <f>SUM(J97)</f>
        <v>0</v>
      </c>
    </row>
    <row r="97" spans="1:10">
      <c r="A97" s="97">
        <v>4.0999999999999996</v>
      </c>
      <c r="B97" s="378" t="s">
        <v>265</v>
      </c>
      <c r="C97" s="378"/>
      <c r="D97" s="378"/>
      <c r="E97" s="378"/>
      <c r="F97" s="378"/>
      <c r="G97" s="378"/>
      <c r="H97" s="123"/>
      <c r="I97" s="206">
        <v>0</v>
      </c>
      <c r="J97" s="209">
        <f>H97*I97</f>
        <v>0</v>
      </c>
    </row>
    <row r="98" spans="1:10">
      <c r="A98" s="172">
        <v>5</v>
      </c>
      <c r="B98" s="372" t="s">
        <v>233</v>
      </c>
      <c r="C98" s="372"/>
      <c r="D98" s="372"/>
      <c r="E98" s="372"/>
      <c r="F98" s="372"/>
      <c r="G98" s="372"/>
      <c r="H98" s="210">
        <f>I110</f>
        <v>0</v>
      </c>
      <c r="I98" s="211" t="s">
        <v>266</v>
      </c>
      <c r="J98" s="212">
        <f>J110</f>
        <v>0</v>
      </c>
    </row>
    <row r="99" spans="1:10">
      <c r="A99" s="213">
        <v>6</v>
      </c>
      <c r="B99" s="373" t="s">
        <v>234</v>
      </c>
      <c r="C99" s="373"/>
      <c r="D99" s="373"/>
      <c r="E99" s="373"/>
      <c r="F99" s="373"/>
      <c r="G99" s="373"/>
      <c r="H99" s="214">
        <f>SUM(H82+H88+H94+H96+H98)</f>
        <v>15864359.1402</v>
      </c>
      <c r="I99" s="215"/>
      <c r="J99" s="214">
        <f>SUM(J82+J88+J94+J96+J98)</f>
        <v>14170553.741249999</v>
      </c>
    </row>
    <row r="100" spans="1:10">
      <c r="A100" s="216"/>
      <c r="B100" s="156"/>
      <c r="C100" s="156"/>
      <c r="D100" s="175"/>
      <c r="E100" s="175"/>
      <c r="F100" s="157"/>
      <c r="G100" s="157"/>
      <c r="H100" s="217"/>
      <c r="I100" s="157"/>
      <c r="J100" s="157"/>
    </row>
    <row r="101" spans="1:10">
      <c r="A101" s="217"/>
      <c r="B101" s="157"/>
      <c r="C101" s="157"/>
      <c r="D101" s="157"/>
      <c r="E101" s="157"/>
      <c r="F101" s="157"/>
      <c r="G101" s="157"/>
      <c r="H101" s="157"/>
      <c r="I101" s="157"/>
      <c r="J101" s="157"/>
    </row>
    <row r="102" spans="1:10">
      <c r="A102" s="367" t="s">
        <v>7</v>
      </c>
      <c r="B102" s="369" t="s">
        <v>233</v>
      </c>
      <c r="C102" s="371" t="s">
        <v>267</v>
      </c>
      <c r="D102" s="371"/>
      <c r="E102" s="371"/>
      <c r="F102" s="371" t="s">
        <v>268</v>
      </c>
      <c r="G102" s="371"/>
      <c r="H102" s="371"/>
      <c r="I102" s="376" t="s">
        <v>11</v>
      </c>
      <c r="J102" s="377"/>
    </row>
    <row r="103" spans="1:10" ht="63.75">
      <c r="A103" s="368"/>
      <c r="B103" s="370"/>
      <c r="C103" s="218" t="s">
        <v>218</v>
      </c>
      <c r="D103" s="218" t="s">
        <v>226</v>
      </c>
      <c r="E103" s="218" t="s">
        <v>227</v>
      </c>
      <c r="F103" s="218" t="s">
        <v>218</v>
      </c>
      <c r="G103" s="218" t="s">
        <v>226</v>
      </c>
      <c r="H103" s="218" t="s">
        <v>227</v>
      </c>
      <c r="I103" s="218" t="s">
        <v>218</v>
      </c>
      <c r="J103" s="218" t="s">
        <v>227</v>
      </c>
    </row>
    <row r="104" spans="1:10">
      <c r="A104" s="219">
        <v>1</v>
      </c>
      <c r="B104" s="220" t="s">
        <v>269</v>
      </c>
      <c r="C104" s="221"/>
      <c r="D104" s="222"/>
      <c r="E104" s="223">
        <f>C104*D104</f>
        <v>0</v>
      </c>
      <c r="F104" s="221"/>
      <c r="G104" s="224"/>
      <c r="H104" s="223">
        <f>F104*G104</f>
        <v>0</v>
      </c>
      <c r="I104" s="223">
        <f t="shared" ref="I104:I110" si="2">C104+F104</f>
        <v>0</v>
      </c>
      <c r="J104" s="225">
        <f t="shared" ref="J104:J110" si="3">E104+H104</f>
        <v>0</v>
      </c>
    </row>
    <row r="105" spans="1:10">
      <c r="A105" s="219">
        <v>2</v>
      </c>
      <c r="B105" s="220" t="s">
        <v>270</v>
      </c>
      <c r="C105" s="221"/>
      <c r="D105" s="224"/>
      <c r="E105" s="223">
        <f>C105*D105</f>
        <v>0</v>
      </c>
      <c r="F105" s="221"/>
      <c r="G105" s="224"/>
      <c r="H105" s="223">
        <f>F105*G105</f>
        <v>0</v>
      </c>
      <c r="I105" s="223">
        <f t="shared" si="2"/>
        <v>0</v>
      </c>
      <c r="J105" s="225">
        <f t="shared" si="3"/>
        <v>0</v>
      </c>
    </row>
    <row r="106" spans="1:10">
      <c r="A106" s="219">
        <v>3</v>
      </c>
      <c r="B106" s="220" t="s">
        <v>271</v>
      </c>
      <c r="C106" s="221"/>
      <c r="D106" s="224"/>
      <c r="E106" s="223">
        <f>C106*D106</f>
        <v>0</v>
      </c>
      <c r="F106" s="221"/>
      <c r="G106" s="224"/>
      <c r="H106" s="223">
        <f>F106*G106</f>
        <v>0</v>
      </c>
      <c r="I106" s="223">
        <f t="shared" si="2"/>
        <v>0</v>
      </c>
      <c r="J106" s="225">
        <f t="shared" si="3"/>
        <v>0</v>
      </c>
    </row>
    <row r="107" spans="1:10">
      <c r="A107" s="219">
        <v>4</v>
      </c>
      <c r="B107" s="220" t="s">
        <v>272</v>
      </c>
      <c r="C107" s="221"/>
      <c r="D107" s="224"/>
      <c r="E107" s="223">
        <f>C107*D107</f>
        <v>0</v>
      </c>
      <c r="F107" s="221"/>
      <c r="G107" s="224"/>
      <c r="H107" s="223">
        <f>F107*G107</f>
        <v>0</v>
      </c>
      <c r="I107" s="223">
        <f t="shared" si="2"/>
        <v>0</v>
      </c>
      <c r="J107" s="225">
        <f t="shared" si="3"/>
        <v>0</v>
      </c>
    </row>
    <row r="108" spans="1:10">
      <c r="A108" s="219">
        <v>5</v>
      </c>
      <c r="B108" s="220" t="s">
        <v>273</v>
      </c>
      <c r="C108" s="221"/>
      <c r="D108" s="224"/>
      <c r="E108" s="223">
        <f>C108*D108</f>
        <v>0</v>
      </c>
      <c r="F108" s="221"/>
      <c r="G108" s="224"/>
      <c r="H108" s="223">
        <f>F108*G108</f>
        <v>0</v>
      </c>
      <c r="I108" s="223">
        <f t="shared" si="2"/>
        <v>0</v>
      </c>
      <c r="J108" s="225">
        <f t="shared" si="3"/>
        <v>0</v>
      </c>
    </row>
    <row r="109" spans="1:10">
      <c r="A109" s="226">
        <v>6</v>
      </c>
      <c r="B109" s="227" t="s">
        <v>274</v>
      </c>
      <c r="C109" s="228"/>
      <c r="D109" s="229"/>
      <c r="E109" s="230">
        <f>C109</f>
        <v>0</v>
      </c>
      <c r="F109" s="228"/>
      <c r="G109" s="229"/>
      <c r="H109" s="230">
        <f>F109</f>
        <v>0</v>
      </c>
      <c r="I109" s="230">
        <f t="shared" si="2"/>
        <v>0</v>
      </c>
      <c r="J109" s="231">
        <f t="shared" si="3"/>
        <v>0</v>
      </c>
    </row>
    <row r="110" spans="1:10">
      <c r="A110" s="232">
        <v>7</v>
      </c>
      <c r="B110" s="233" t="s">
        <v>11</v>
      </c>
      <c r="C110" s="234">
        <f>SUM(C104:C109)</f>
        <v>0</v>
      </c>
      <c r="D110" s="152"/>
      <c r="E110" s="234">
        <f>SUM(E104:E109)</f>
        <v>0</v>
      </c>
      <c r="F110" s="234">
        <f>SUM(F104:F109)</f>
        <v>0</v>
      </c>
      <c r="G110" s="152"/>
      <c r="H110" s="234">
        <f>SUM(H104:H109)</f>
        <v>0</v>
      </c>
      <c r="I110" s="234">
        <f t="shared" si="2"/>
        <v>0</v>
      </c>
      <c r="J110" s="235">
        <f t="shared" si="3"/>
        <v>0</v>
      </c>
    </row>
    <row r="111" spans="1:10">
      <c r="A111" s="236"/>
      <c r="B111" s="117"/>
      <c r="C111" s="117"/>
      <c r="D111" s="117"/>
      <c r="E111" s="117"/>
      <c r="F111" s="117"/>
      <c r="G111" s="117"/>
      <c r="H111" s="117"/>
      <c r="I111" s="117"/>
      <c r="J111" s="117"/>
    </row>
    <row r="112" spans="1:10">
      <c r="A112" s="236"/>
      <c r="B112" s="117"/>
      <c r="C112" s="117"/>
      <c r="D112" s="117"/>
      <c r="E112" s="117"/>
      <c r="F112" s="117"/>
      <c r="G112" s="117"/>
      <c r="H112" s="117"/>
      <c r="I112" s="117"/>
      <c r="J112" s="117"/>
    </row>
    <row r="113" spans="1:10">
      <c r="A113" s="75"/>
      <c r="B113" s="237" t="e">
        <f>[2]Info!$B$30</f>
        <v>#REF!</v>
      </c>
      <c r="C113" s="117"/>
      <c r="D113" s="117"/>
      <c r="E113" s="117"/>
      <c r="F113" s="117"/>
      <c r="G113" s="117"/>
      <c r="H113" s="117"/>
      <c r="I113" s="117"/>
      <c r="J113" s="117"/>
    </row>
    <row r="114" spans="1:10">
      <c r="A114" s="75"/>
      <c r="B114" s="237"/>
      <c r="C114" s="117"/>
      <c r="D114" s="117"/>
      <c r="E114" s="117"/>
      <c r="F114" s="117"/>
      <c r="G114" s="117"/>
      <c r="H114" s="117"/>
      <c r="I114" s="117"/>
      <c r="J114" s="117"/>
    </row>
    <row r="115" spans="1:10">
      <c r="A115" s="75"/>
      <c r="B115" s="237" t="e">
        <f>[2]Info!$B$32</f>
        <v>#REF!</v>
      </c>
      <c r="C115" s="117"/>
      <c r="D115" s="117"/>
      <c r="E115" s="117"/>
      <c r="F115" s="117"/>
      <c r="G115" s="117"/>
      <c r="H115" s="117"/>
      <c r="I115" s="117"/>
      <c r="J115" s="117"/>
    </row>
  </sheetData>
  <mergeCells count="83">
    <mergeCell ref="A102:A103"/>
    <mergeCell ref="B102:B103"/>
    <mergeCell ref="C102:E102"/>
    <mergeCell ref="F102:H102"/>
    <mergeCell ref="B98:G98"/>
    <mergeCell ref="B99:G99"/>
    <mergeCell ref="B89:G89"/>
    <mergeCell ref="B90:G90"/>
    <mergeCell ref="B91:G91"/>
    <mergeCell ref="I102:J102"/>
    <mergeCell ref="B95:G95"/>
    <mergeCell ref="B96:G96"/>
    <mergeCell ref="B97:G97"/>
    <mergeCell ref="B93:G93"/>
    <mergeCell ref="B94:G94"/>
    <mergeCell ref="B92:G92"/>
    <mergeCell ref="B84:G84"/>
    <mergeCell ref="B85:G85"/>
    <mergeCell ref="E67:E68"/>
    <mergeCell ref="F67:F68"/>
    <mergeCell ref="G67:J67"/>
    <mergeCell ref="B69:C69"/>
    <mergeCell ref="B70:C70"/>
    <mergeCell ref="B86:G86"/>
    <mergeCell ref="B87:G87"/>
    <mergeCell ref="B88:G88"/>
    <mergeCell ref="B64:C64"/>
    <mergeCell ref="A67:A68"/>
    <mergeCell ref="B67:C68"/>
    <mergeCell ref="B77:C77"/>
    <mergeCell ref="D67:D68"/>
    <mergeCell ref="B71:C71"/>
    <mergeCell ref="B72:C72"/>
    <mergeCell ref="B74:C74"/>
    <mergeCell ref="B75:C75"/>
    <mergeCell ref="B76:C76"/>
    <mergeCell ref="B81:G81"/>
    <mergeCell ref="B82:G82"/>
    <mergeCell ref="B83:G83"/>
    <mergeCell ref="B57:C57"/>
    <mergeCell ref="B58:C58"/>
    <mergeCell ref="B61:C61"/>
    <mergeCell ref="B62:C62"/>
    <mergeCell ref="B63:C63"/>
    <mergeCell ref="B59:C59"/>
    <mergeCell ref="A37:A38"/>
    <mergeCell ref="B37:C38"/>
    <mergeCell ref="D37:D38"/>
    <mergeCell ref="E37:E38"/>
    <mergeCell ref="F37:F38"/>
    <mergeCell ref="A52:A53"/>
    <mergeCell ref="B52:C53"/>
    <mergeCell ref="D52:D53"/>
    <mergeCell ref="E52:E53"/>
    <mergeCell ref="F52:F53"/>
    <mergeCell ref="B54:C54"/>
    <mergeCell ref="B55:C55"/>
    <mergeCell ref="B56:C56"/>
    <mergeCell ref="B28:H28"/>
    <mergeCell ref="B29:H29"/>
    <mergeCell ref="B30:H30"/>
    <mergeCell ref="B31:H31"/>
    <mergeCell ref="B32:H32"/>
    <mergeCell ref="G37:J37"/>
    <mergeCell ref="G52:J52"/>
    <mergeCell ref="B27:H27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15:H15"/>
    <mergeCell ref="B6:H6"/>
    <mergeCell ref="B7:H7"/>
    <mergeCell ref="B12:H12"/>
    <mergeCell ref="B13:H13"/>
    <mergeCell ref="B14:H14"/>
  </mergeCells>
  <dataValidations count="2">
    <dataValidation type="whole" operator="lessThanOrEqual" allowBlank="1" showInputMessage="1" showErrorMessage="1" errorTitle="Should be negative number" error="Should be whole negative number or 0" sqref="I19:J19">
      <formula1>0</formula1>
    </dataValidation>
    <dataValidation type="decimal" allowBlank="1" showInputMessage="1" showErrorMessage="1" sqref="J68">
      <formula1>0.5</formula1>
      <formula2>0.75</formula2>
    </dataValidation>
  </dataValidations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QD6ytA8zQkpgzvRXAzLyrPCKQI8=</DigestValue>
    </Reference>
    <Reference URI="#idOfficeObject" Type="http://www.w3.org/2000/09/xmldsig#Object">
      <DigestMethod Algorithm="http://www.w3.org/2000/09/xmldsig#sha1"/>
      <DigestValue>5qJivY6RVLCqk7V/NEwuWR96yLM=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sYRhQiAWkvseHwKV0Yx8JXehOe4=</DigestValue>
    </Reference>
  </SignedInfo>
  <SignatureValue>Kk6WIFjGNy2kEb7tgB5mcWRmtjRFrIgEC0PTUrhunM5FecDB58SJJWHqRtL2twOa8WxC1AL6YHHk
ajtcz2fjGyFCR4qYvzz6Jb3zRGo4hjDg2hwoazshQrin6bjbm6gPE8zJwb8HWw0YXYjfof57mAYF
7kFWnZabDSh1DEwJqOS3v8OuB/Tvi+dKB0DCzVhgZN0atZ5PGo3Nj5/W8ta/YEfym+0bG/06r+/O
vf+CD6LEOfJ/5fMMFX+w1h0uvF1EWzhAuMzp2t7YiQ7GXxWs1TlCDHH5UV/3RutLHwEuGjm0wpZB
byxwiKiJfJFDTnwYqg57Ivzqo+DixFUybYFH7Q==</SignatureValue>
  <KeyInfo>
    <X509Data>
      <X509Certificate>MIIGRjCCBS6gAwIBAgIKG3SvUwABAAAPnDANBgkqhkiG9w0BAQUFADBKMRIwEAYKCZImiZPyLGQB
GRYCZ2UxEzARBgoJkiaJk/IsZAEZFgNuYmcxHzAdBgNVBAMTFk5CRyBDbGFzcyAyIElOVCBTdWIg
Q0EwHhcNMTUwMjE4MTI1NTQwWhcNMTcwMjEyMDkxOTIzWjBEMR8wHQYDVQQKExZKU0MgUGFzaGEg
QmFuayBHZW9yZ2lhMSEwHwYDVQQDExhCUEIgLSBNYXJnYXJpdGEgU3ZhbmlkemUwggEiMA0GCSqG
SIb3DQEBAQUAA4IBDwAwggEKAoIBAQDkd3qz4dAaXPRtURqEr/AwJTIqDS3OM2QqZH8QNAnM6atB
jraej88Z38kWAQacFcqaXK+uK4MIrD+Ya7Do6bLH6auHoKW8o1H3KqxSdn3o74EoxpPnXyduoWTn
7R29JFMQh51deaH1xCUoQi7ShSh0S4ruotMBT2uoQuyVK3UHGyLOAC3sI6AEXO8nu3tqzxzhm7J3
4fmINZMVitMMJKJeZcOeruRpo3YEplRcUEQKrAR+NlEVKuH0zxSK/5BtYrEw1d9uHDKaBdqItzbW
54X1NPAnzXR1rNiIA/WdQ03wJ3P+iIespmhQctwvuEacOWG2dOuNWbcW1MCnNrCus8Q9AgMBAAGj
ggMyMIIDLjA8BgkrBgEEAYI3FQcELzAtBiUrBgEEAYI3FQjmsmCDjfVEhoGZCYO4oUqDvoRxBIPE
kTOEg4hdAgFkAgEbMB0GA1UdJQQWMBQGCCsGAQUFBwMCBggrBgEFBQcDBDALBgNVHQ8EBAMCB4Aw
JwYJKwYBBAGCNxUKBBowGDAKBggrBgEFBQcDAjAKBggrBgEFBQcDBDAdBgNVHQ4EFgQUSaYlbNtu
WERS532jZ5h+AMsZQ9EwHwYDVR0jBBgwFoAUwy7SL/BMLxnCJ4L89i6sarBJz8EwggElBgNVHR8E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MjBJTlQlMjBTdWIlMjBDQSgxKS5jcnQwDQYJKoZIhvcNAQEFBQADggEBAIMIV9RpbA2R0XaV9HtH
GiFq0+CFdWdbrZ4kl43tTs+jlGtV85dC71u1GfH4cJUbWvgy6yNeum2vbqbwCa5nerUawE3UVukk
mPsO2AXkM4I8MA6wAdIWTkianUyKzt9whl+gSO6Fl8GKePiadpat9w+38ILaAlrRaPrfZMKL9/4Q
YTFRqmjlx29laAwx/aeI5YqyqNv9cQDhJlXcoN4AlSVFEtc3FSohNpnb/B/91GMO9pBSzzvrWj4H
+APnxL89AYQWitJGtUhDAQra8KdMU9xAUw89ZR1klnKHupDpWbPj34nfZsuiZS+kjj/uLOHW3f35
ZWJGj8lLTT2510x+yas=</X509Certificate>
    </X509Data>
  </KeyInfo>
  <Object xmlns:mdssi="http://schemas.openxmlformats.org/package/2006/digital-signature" Id="idPackageObject">
    <Manifest>
      <Reference URI="/xl/externalLinks/externalLink2.xml?ContentType=application/vnd.openxmlformats-officedocument.spreadsheetml.externalLink+xml">
        <DigestMethod Algorithm="http://www.w3.org/2000/09/xmldsig#sha1"/>
        <DigestValue>k1NpovydwG4S2/cjeNvGT5zGEwI=</DigestValue>
      </Reference>
      <Reference URI="/xl/worksheets/sheet8.xml?ContentType=application/vnd.openxmlformats-officedocument.spreadsheetml.worksheet+xml">
        <DigestMethod Algorithm="http://www.w3.org/2000/09/xmldsig#sha1"/>
        <DigestValue>5q+58MO5McDJ9/5VH54FIQbBmF4=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YlP0WqcgEVCu7lvNedf0LJnXJDA=</DigestValue>
      </Reference>
      <Reference URI="/xl/worksheets/sheet9.xml?ContentType=application/vnd.openxmlformats-officedocument.spreadsheetml.worksheet+xml">
        <DigestMethod Algorithm="http://www.w3.org/2000/09/xmldsig#sha1"/>
        <DigestValue>Bd6aPI6jcG47u1xnZzE4/dmZm9w=</DigestValue>
      </Reference>
      <Reference URI="/xl/worksheets/sheet7.xml?ContentType=application/vnd.openxmlformats-officedocument.spreadsheetml.worksheet+xml">
        <DigestMethod Algorithm="http://www.w3.org/2000/09/xmldsig#sha1"/>
        <DigestValue>8Ld25b7j9JhWPmlTGwXw+unizPI=</DigestValue>
      </Reference>
      <Reference URI="/xl/worksheets/sheet6.xml?ContentType=application/vnd.openxmlformats-officedocument.spreadsheetml.worksheet+xml">
        <DigestMethod Algorithm="http://www.w3.org/2000/09/xmldsig#sha1"/>
        <DigestValue>qjBWiDHcrxHjHiz7fFnQHMtvBg8=</DigestValue>
      </Reference>
      <Reference URI="/xl/styles.xml?ContentType=application/vnd.openxmlformats-officedocument.spreadsheetml.styles+xml">
        <DigestMethod Algorithm="http://www.w3.org/2000/09/xmldsig#sha1"/>
        <DigestValue>iLDnF/OkZ+OFgga+f7//gz601n0=</DigestValue>
      </Reference>
      <Reference URI="/xl/sharedStrings.xml?ContentType=application/vnd.openxmlformats-officedocument.spreadsheetml.sharedStrings+xml">
        <DigestMethod Algorithm="http://www.w3.org/2000/09/xmldsig#sha1"/>
        <DigestValue>42qGAJta9nWR3SlLZ4j5hW44SFM=</DigestValue>
      </Reference>
      <Reference URI="/xl/worksheets/sheet10.xml?ContentType=application/vnd.openxmlformats-officedocument.spreadsheetml.worksheet+xml">
        <DigestMethod Algorithm="http://www.w3.org/2000/09/xmldsig#sha1"/>
        <DigestValue>PlsL8OMU9/ZVB3S1fO1VKqQcvcs=</DigestValue>
      </Reference>
      <Reference URI="/xl/worksheets/sheet5.xml?ContentType=application/vnd.openxmlformats-officedocument.spreadsheetml.worksheet+xml">
        <DigestMethod Algorithm="http://www.w3.org/2000/09/xmldsig#sha1"/>
        <DigestValue>7APzqbh2rfIqkfw3nHvLOFw3d1Q=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YlP0WqcgEVCu7lvNedf0LJnXJDA=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YlP0WqcgEVCu7lvNedf0LJnXJDA=</DigestValue>
      </Reference>
      <Reference URI="/xl/drawings/drawing1.xml?ContentType=application/vnd.openxmlformats-officedocument.drawing+xml">
        <DigestMethod Algorithm="http://www.w3.org/2000/09/xmldsig#sha1"/>
        <DigestValue>tMqftqL3EI0MzK2n/d37QnceBYA=</DigestValue>
      </Reference>
      <Reference URI="/xl/workbook.xml?ContentType=application/vnd.openxmlformats-officedocument.spreadsheetml.sheet.main+xml">
        <DigestMethod Algorithm="http://www.w3.org/2000/09/xmldsig#sha1"/>
        <DigestValue>YFleYrDt6r5EP0sgg6nNXNHL3JU=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XhLPwVH/fHiACA/FtY3I1TEvekE=</DigestValue>
      </Reference>
      <Reference URI="/xl/worksheets/sheet4.xml?ContentType=application/vnd.openxmlformats-officedocument.spreadsheetml.worksheet+xml">
        <DigestMethod Algorithm="http://www.w3.org/2000/09/xmldsig#sha1"/>
        <DigestValue>TSm+hN7Fqsi8HRDBsAiwriDQaFA=</DigestValue>
      </Reference>
      <Reference URI="/xl/calcChain.xml?ContentType=application/vnd.openxmlformats-officedocument.spreadsheetml.calcChain+xml">
        <DigestMethod Algorithm="http://www.w3.org/2000/09/xmldsig#sha1"/>
        <DigestValue>cBc/hOvKxhptlWm/gsJ7lpZEMag=</DigestValue>
      </Reference>
      <Reference URI="/xl/worksheets/sheet1.xml?ContentType=application/vnd.openxmlformats-officedocument.spreadsheetml.worksheet+xml">
        <DigestMethod Algorithm="http://www.w3.org/2000/09/xmldsig#sha1"/>
        <DigestValue>6H0Yv5PONhuhpBDlrpL04VRQYkk=</DigestValue>
      </Reference>
      <Reference URI="/xl/drawings/drawing2.xml?ContentType=application/vnd.openxmlformats-officedocument.drawing+xml">
        <DigestMethod Algorithm="http://www.w3.org/2000/09/xmldsig#sha1"/>
        <DigestValue>vRFj+IQE7XCl3U/EG9YScIHt/DY=</DigestValue>
      </Reference>
      <Reference URI="/xl/worksheets/sheet2.xml?ContentType=application/vnd.openxmlformats-officedocument.spreadsheetml.worksheet+xml">
        <DigestMethod Algorithm="http://www.w3.org/2000/09/xmldsig#sha1"/>
        <DigestValue>gASC2O+RGyodZvtYbcsEj0vJMH0=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YlP0WqcgEVCu7lvNedf0LJnXJDA=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YlP0WqcgEVCu7lvNedf0LJnXJDA=</DigestValue>
      </Reference>
      <Reference URI="/xl/worksheets/sheet3.xml?ContentType=application/vnd.openxmlformats-officedocument.spreadsheetml.worksheet+xml">
        <DigestMethod Algorithm="http://www.w3.org/2000/09/xmldsig#sha1"/>
        <DigestValue>hRz6ARJUzAZXQvtVJhtdPZCQNqg=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xvseRSzU5jX8VgCZS/rXCbQt7Tw=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kgTT5epxVXtSu6QAzI3UO9tIpxs=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lWcUH/A8T0Jxv82wSIIB9Hvrx2s=</DigestValue>
      </Reference>
    </Manifest>
    <SignatureProperties>
      <SignatureProperty Id="idSignatureTime" Target="#idPackageSignature">
        <mdssi:SignatureTime>
          <mdssi:Format>YYYY-MM-DDThh:mm:ssTZD</mdssi:Format>
          <mdssi:Value>2016-10-24T14:04:33Z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2016-10-24T14:04:33Z</xd:SigningTime>
          <xd:SigningCertificate>
            <xd:Cert>
              <xd:CertDigest>
                <DigestMethod Algorithm="http://www.w3.org/2000/09/xmldsig#sha1"/>
                <DigestValue>eGAw/dkjmW2/E+D6bhOC3bORq3M=</DigestValue>
              </xd:CertDigest>
              <xd:IssuerSerial>
                <X509IssuerName>CN=NBG Class 2 INT Sub CA, DC=nbg, DC=ge</X509IssuerName>
                <X509SerialNumber>129656350791414728101788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7qDDBpWLzWvkgBjMZMNVEVS8CTw=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AuBC7XkpaC6GAlUFfyj6D7nBI3I=</DigestValue>
    </Reference>
  </SignedInfo>
  <SignatureValue>L5vaADNa2jWkT1v1y85c9MlYXUFm7IaFGFI+LubCGD+uNwCVK/+OVuWODB3YIvhiV6htIieqEwjI
A/AiLEp9GbgNr0av8TyfTDXTaPVesN7rZIvfLfgJ1Ao2zAX1BcwKQxw2+Gj/kQnlq+bGnaqKaGJB
JMQqqs2PLsJTLshgqW7sCaHOCozghXKCKOxdNPWcmnYb6jE9j2I3YTvtNwnQfJsH2wzfpLaz23sL
kgcf2eds3T32kT9Jlu8ZVKWhES8gwkuNRalk6h4vO0HxlfpltIJEn6tOG9+HOcBqPt0F3u7uTWRg
Rw86KP8/8eKEeRGLoGXafunt6IQPM+511v9Xfw==</SignatureValue>
  <KeyInfo>
    <X509Data>
      <X509Certificate>MIIGRDCCBSygAwIBAgIKXXYyuAABAAAXvTANBgkqhkiG9w0BAQUFADBKMRIwEAYKCZImiZPyLGQB
GRYCZ2UxEzARBgoJkiaJk/IsZAEZFgNuYmcxHzAdBgNVBAMTFk5CRyBDbGFzcyAyIElOVCBTdWIg
Q0EwHhcNMTYwOTA2MDgxNzQ0WhcNMTcwMjEyMDkxOTIzWjBCMR8wHQYDVQQKExZKU0MgUGFzaGEg
QmFuayBHZW9yZ2lhMR8wHQYDVQQDExZCUEIgLSBMZWxhIEdvZ2lhc2h2aWxpMIIBIjANBgkqhkiG
9w0BAQEFAAOCAQ8AMIIBCgKCAQEA6+l6MEgnXPzR0V92WQIlI7Egkm6EM9zNvZ/SaJN74p9vzWy2
G0/pfdPaR8HtMMW0WGOrKdh4oiTJvAX0rJEGedk0+St7l9o+sJ/3BNCSVlv6rPKPOQPsUBVy4Kdw
x0aLvR5PXq9E4l6oWuR48qRrGp8J3VCCzi5GL8tRKC1/oJdOZqueNdaUGT3c2ir5SR7bGDQoiFuS
WTc/yuMo0G/v2dtNtWZYFzo60x0iK7JuHn+l0FCP4FyKGW5EgYAPB0hkCpflMjCHgWAaJLSfCN4f
RQFNztC0jIXKoOeNp7vI7/xmA2ikTJnzrQuYHxN+NssQV1p+bIB9CeOeZaMSW2PigwIDAQABo4ID
MjCCAy4wPAYJKwYBBAGCNxUHBC8wLQYlKwYBBAGCNxUI5rJgg431RIaBmQmDuKFKg76EcQSDxJEz
hIOIXQIBZAIBHTAdBgNVHSUEFjAUBggrBgEFBQcDAgYIKwYBBQUHAwQwCwYDVR0PBAQDAgeAMCcG
CSsGAQQBgjcVCgQaMBgwCgYIKwYBBQUHAwIwCgYIKwYBBQUHAwQwHQYDVR0OBBYEFDjUdPQWKnT3
nygzTkDOiHajAfC4MB8GA1UdIwQYMBaAFMMu0i/wTC8ZwieC/PYurGqwSc/BMIIBJQYDVR0fBIIB
HDCCARgwggEUoIIBEKCCAQyGgcdsZGFwOi8vL0NOPU5CRyUyMENsYXNzJTIwMiUyMElOVCUyMFN1
YiUyMENBKDEpLENOPW5iZy1zdWJDQSxDTj1DRFAsQ049UHVibGljJTIwS2V5JTIwU2VydmljZXMs
Q049U2VydmljZXMsQ049Q29uZmlndXJhdGlvbixEQz1uYmcsREM9Z2U/Y2VydGlmaWNhdGVSZXZv
Y2F0aW9uTGlzdD9iYXNlP29iamVjdENsYXNzPWNSTERpc3RyaWJ1dGlvblBvaW50hkBodHRwOi8v
Y3JsLm5iZy5nb3YuZ2UvY2EvTkJHJTIwQ2xhc3MlMjAyJTIwSU5UJTIwU3ViJTIwQ0EoMSkuY3Js
MIIBLgYIKwYBBQUHAQEEggEgMIIBHDCBugYIKwYBBQUHMAKGga1sZGFwOi8vL0NOPU5CRyUyMENs
YXNzJTIwMiUyMElOVCUyMFN1YiUyMENBLENOPUFJQSxDTj1QdWJsaWMlMjBLZXklMjBTZXJ2aWNl
cyxDTj1TZXJ2aWNlcyxDTj1Db25maWd1cmF0aW9uLERDPW5iZyxEQz1nZT9jQUNlcnRpZmljYXRl
P2Jhc2U/b2JqZWN0Q2xhc3M9Y2VydGlmaWNhdGlvbkF1dGhvcml0eTBdBggrBgEFBQcwAoZRaHR0
cDovL2NybC5uYmcuZ292LmdlL2NhL25iZy1zdWJDQS5uYmcuZ2VfTkJHJTIwQ2xhc3MlMjAyJTIw
SU5UJTIwU3ViJTIwQ0EoMSkuY3J0MA0GCSqGSIb3DQEBBQUAA4IBAQCO6Xtc9ByuYooQ/AyVUBki
HZsNgdMKh5Yo9Jt+hs4XFOHgyR6jgzw72EFQ8UnbOdztrizDXkgghM/F5XrqyXGDWgpmT6C6/2tf
0p0+MBuhAXBe7sHFK8YhKI9hLwKSX+dWHCwKdAfL55FUgyCV8uSVvqblzynaNQQD6he1eyESuiqN
rmbmqZNeCZW4lVhFl/euk9gsZxpWbpYqJLhre5ECIJfTuwCHTGtu0f5rCR8zA7gkrEm3c2PW6nTH
gAzMHkh5BkZFDu4JOxdpLZFIU3c3LMTlWj3SSZBGAuzXfGIm8HK60v/mdLZLzMMhYTH3gnDc6oyU
qOBQNQgUvRh+weyq</X509Certificate>
    </X509Data>
  </KeyInfo>
  <Object xmlns:mdssi="http://schemas.openxmlformats.org/package/2006/digital-signature" Id="idPackageObject">
    <Manifest>
      <Reference URI="/xl/externalLinks/externalLink2.xml?ContentType=application/vnd.openxmlformats-officedocument.spreadsheetml.externalLink+xml">
        <DigestMethod Algorithm="http://www.w3.org/2000/09/xmldsig#sha1"/>
        <DigestValue>k1NpovydwG4S2/cjeNvGT5zGEwI=</DigestValue>
      </Reference>
      <Reference URI="/xl/worksheets/sheet8.xml?ContentType=application/vnd.openxmlformats-officedocument.spreadsheetml.worksheet+xml">
        <DigestMethod Algorithm="http://www.w3.org/2000/09/xmldsig#sha1"/>
        <DigestValue>5q+58MO5McDJ9/5VH54FIQbBmF4=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YlP0WqcgEVCu7lvNedf0LJnXJDA=</DigestValue>
      </Reference>
      <Reference URI="/xl/worksheets/sheet9.xml?ContentType=application/vnd.openxmlformats-officedocument.spreadsheetml.worksheet+xml">
        <DigestMethod Algorithm="http://www.w3.org/2000/09/xmldsig#sha1"/>
        <DigestValue>Bd6aPI6jcG47u1xnZzE4/dmZm9w=</DigestValue>
      </Reference>
      <Reference URI="/xl/worksheets/sheet7.xml?ContentType=application/vnd.openxmlformats-officedocument.spreadsheetml.worksheet+xml">
        <DigestMethod Algorithm="http://www.w3.org/2000/09/xmldsig#sha1"/>
        <DigestValue>8Ld25b7j9JhWPmlTGwXw+unizPI=</DigestValue>
      </Reference>
      <Reference URI="/xl/worksheets/sheet6.xml?ContentType=application/vnd.openxmlformats-officedocument.spreadsheetml.worksheet+xml">
        <DigestMethod Algorithm="http://www.w3.org/2000/09/xmldsig#sha1"/>
        <DigestValue>qjBWiDHcrxHjHiz7fFnQHMtvBg8=</DigestValue>
      </Reference>
      <Reference URI="/xl/styles.xml?ContentType=application/vnd.openxmlformats-officedocument.spreadsheetml.styles+xml">
        <DigestMethod Algorithm="http://www.w3.org/2000/09/xmldsig#sha1"/>
        <DigestValue>iLDnF/OkZ+OFgga+f7//gz601n0=</DigestValue>
      </Reference>
      <Reference URI="/xl/sharedStrings.xml?ContentType=application/vnd.openxmlformats-officedocument.spreadsheetml.sharedStrings+xml">
        <DigestMethod Algorithm="http://www.w3.org/2000/09/xmldsig#sha1"/>
        <DigestValue>42qGAJta9nWR3SlLZ4j5hW44SFM=</DigestValue>
      </Reference>
      <Reference URI="/xl/worksheets/sheet10.xml?ContentType=application/vnd.openxmlformats-officedocument.spreadsheetml.worksheet+xml">
        <DigestMethod Algorithm="http://www.w3.org/2000/09/xmldsig#sha1"/>
        <DigestValue>PlsL8OMU9/ZVB3S1fO1VKqQcvcs=</DigestValue>
      </Reference>
      <Reference URI="/xl/worksheets/sheet5.xml?ContentType=application/vnd.openxmlformats-officedocument.spreadsheetml.worksheet+xml">
        <DigestMethod Algorithm="http://www.w3.org/2000/09/xmldsig#sha1"/>
        <DigestValue>7APzqbh2rfIqkfw3nHvLOFw3d1Q=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YlP0WqcgEVCu7lvNedf0LJnXJDA=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YlP0WqcgEVCu7lvNedf0LJnXJDA=</DigestValue>
      </Reference>
      <Reference URI="/xl/drawings/drawing1.xml?ContentType=application/vnd.openxmlformats-officedocument.drawing+xml">
        <DigestMethod Algorithm="http://www.w3.org/2000/09/xmldsig#sha1"/>
        <DigestValue>tMqftqL3EI0MzK2n/d37QnceBYA=</DigestValue>
      </Reference>
      <Reference URI="/xl/workbook.xml?ContentType=application/vnd.openxmlformats-officedocument.spreadsheetml.sheet.main+xml">
        <DigestMethod Algorithm="http://www.w3.org/2000/09/xmldsig#sha1"/>
        <DigestValue>YFleYrDt6r5EP0sgg6nNXNHL3JU=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XhLPwVH/fHiACA/FtY3I1TEvekE=</DigestValue>
      </Reference>
      <Reference URI="/xl/worksheets/sheet4.xml?ContentType=application/vnd.openxmlformats-officedocument.spreadsheetml.worksheet+xml">
        <DigestMethod Algorithm="http://www.w3.org/2000/09/xmldsig#sha1"/>
        <DigestValue>TSm+hN7Fqsi8HRDBsAiwriDQaFA=</DigestValue>
      </Reference>
      <Reference URI="/xl/calcChain.xml?ContentType=application/vnd.openxmlformats-officedocument.spreadsheetml.calcChain+xml">
        <DigestMethod Algorithm="http://www.w3.org/2000/09/xmldsig#sha1"/>
        <DigestValue>cBc/hOvKxhptlWm/gsJ7lpZEMag=</DigestValue>
      </Reference>
      <Reference URI="/xl/worksheets/sheet1.xml?ContentType=application/vnd.openxmlformats-officedocument.spreadsheetml.worksheet+xml">
        <DigestMethod Algorithm="http://www.w3.org/2000/09/xmldsig#sha1"/>
        <DigestValue>6H0Yv5PONhuhpBDlrpL04VRQYkk=</DigestValue>
      </Reference>
      <Reference URI="/xl/drawings/drawing2.xml?ContentType=application/vnd.openxmlformats-officedocument.drawing+xml">
        <DigestMethod Algorithm="http://www.w3.org/2000/09/xmldsig#sha1"/>
        <DigestValue>vRFj+IQE7XCl3U/EG9YScIHt/DY=</DigestValue>
      </Reference>
      <Reference URI="/xl/worksheets/sheet2.xml?ContentType=application/vnd.openxmlformats-officedocument.spreadsheetml.worksheet+xml">
        <DigestMethod Algorithm="http://www.w3.org/2000/09/xmldsig#sha1"/>
        <DigestValue>gASC2O+RGyodZvtYbcsEj0vJMH0=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YlP0WqcgEVCu7lvNedf0LJnXJDA=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YlP0WqcgEVCu7lvNedf0LJnXJDA=</DigestValue>
      </Reference>
      <Reference URI="/xl/worksheets/sheet3.xml?ContentType=application/vnd.openxmlformats-officedocument.spreadsheetml.worksheet+xml">
        <DigestMethod Algorithm="http://www.w3.org/2000/09/xmldsig#sha1"/>
        <DigestValue>hRz6ARJUzAZXQvtVJhtdPZCQNqg=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xvseRSzU5jX8VgCZS/rXCbQt7Tw=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kgTT5epxVXtSu6QAzI3UO9tIpxs=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lWcUH/A8T0Jxv82wSIIB9Hvrx2s=</DigestValue>
      </Reference>
    </Manifest>
    <SignatureProperties>
      <SignatureProperty Id="idSignatureTime" Target="#idPackageSignature">
        <mdssi:SignatureTime>
          <mdssi:Format>YYYY-MM-DDThh:mm:ssTZD</mdssi:Format>
          <mdssi:Value>2016-10-25T06:02:02Z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2016-10-25T06:02:02Z</xd:SigningTime>
          <xd:SigningCertificate>
            <xd:Cert>
              <xd:CertDigest>
                <DigestMethod Algorithm="http://www.w3.org/2000/09/xmldsig#sha1"/>
                <DigestValue>ls/ioY5/bzMJpy6dC9IoOOwGrg0=</DigestValue>
              </xd:CertDigest>
              <xd:IssuerSerial>
                <X509IssuerName>DC=ge, DC=nbg, CN=NBG Class 2 INT Sub CA</X509IssuerName>
                <X509SerialNumber>441360453378676638095293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RC</vt:lpstr>
      <vt:lpstr>RI</vt:lpstr>
      <vt:lpstr>RC-O</vt:lpstr>
      <vt:lpstr>ratio</vt:lpstr>
      <vt:lpstr>info</vt:lpstr>
      <vt:lpstr>info!Print_Area</vt:lpstr>
      <vt:lpstr>ratio!Print_Area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Sartania</dc:creator>
  <cp:lastModifiedBy>Nana Sartania</cp:lastModifiedBy>
  <cp:lastPrinted>2016-10-24T06:40:59Z</cp:lastPrinted>
  <dcterms:modified xsi:type="dcterms:W3CDTF">2016-10-24T06:41:44Z</dcterms:modified>
</cp:coreProperties>
</file>