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workbookProtection workbookPassword="CFDC" lockStructure="1"/>
  <bookViews>
    <workbookView xWindow="0" yWindow="120" windowWidth="24240" windowHeight="12315"/>
  </bookViews>
  <sheets>
    <sheet name="RC" sheetId="1" r:id="rId1"/>
    <sheet name="RI" sheetId="3" r:id="rId2"/>
    <sheet name="RC-O" sheetId="2" r:id="rId3"/>
    <sheet name="ratio" sheetId="4" r:id="rId4"/>
    <sheet name="info" sheetId="5" r:id="rId5"/>
    <sheet name="A-CAn" sheetId="6" state="veryHidden" r:id="rId6"/>
    <sheet name="RI-C" sheetId="7" state="veryHidden" r:id="rId7"/>
    <sheet name="RC-I" sheetId="8" state="veryHidden" r:id="rId8"/>
    <sheet name="A-CAn-Old" sheetId="9" state="veryHidden" r:id="rId9"/>
    <sheet name="RI-C-Old" sheetId="10" state="veryHidden" r:id="rId10"/>
  </sheets>
  <externalReferences>
    <externalReference r:id="rId11"/>
  </externalReferences>
  <definedNames>
    <definedName name="_xlnm.Print_Area" localSheetId="3">ratio!$A$1:$D$29</definedName>
  </definedNames>
  <calcPr calcId="145621"/>
</workbook>
</file>

<file path=xl/calcChain.xml><?xml version="1.0" encoding="utf-8"?>
<calcChain xmlns="http://schemas.openxmlformats.org/spreadsheetml/2006/main">
  <c r="B37" i="10" l="1"/>
  <c r="B35" i="10"/>
  <c r="E32" i="10"/>
  <c r="E30" i="10"/>
  <c r="C29" i="10"/>
  <c r="E28" i="10"/>
  <c r="E27" i="10"/>
  <c r="I16" i="9" s="1"/>
  <c r="D26" i="10"/>
  <c r="C26" i="10"/>
  <c r="C33" i="10" s="1"/>
  <c r="E25" i="10"/>
  <c r="E24" i="10"/>
  <c r="I15" i="9" s="1"/>
  <c r="E23" i="10"/>
  <c r="E22" i="10"/>
  <c r="E21" i="10"/>
  <c r="E20" i="10"/>
  <c r="I13" i="9" s="1"/>
  <c r="D15" i="10"/>
  <c r="D14" i="10"/>
  <c r="E12" i="10"/>
  <c r="E11" i="10"/>
  <c r="E10" i="10"/>
  <c r="D10" i="10"/>
  <c r="E9" i="10"/>
  <c r="E15" i="10" s="1"/>
  <c r="E8" i="10"/>
  <c r="E14" i="10" s="1"/>
  <c r="E7" i="10"/>
  <c r="E13" i="10" s="1"/>
  <c r="D7" i="10"/>
  <c r="D13" i="10" s="1"/>
  <c r="B2" i="10"/>
  <c r="B1" i="10"/>
  <c r="B115" i="9"/>
  <c r="B113" i="9"/>
  <c r="F110" i="9"/>
  <c r="C110" i="9"/>
  <c r="I110" i="9" s="1"/>
  <c r="H98" i="9" s="1"/>
  <c r="I109" i="9"/>
  <c r="H109" i="9"/>
  <c r="E109" i="9"/>
  <c r="I108" i="9"/>
  <c r="H108" i="9"/>
  <c r="E108" i="9"/>
  <c r="I107" i="9"/>
  <c r="H107" i="9"/>
  <c r="J107" i="9" s="1"/>
  <c r="E107" i="9"/>
  <c r="I106" i="9"/>
  <c r="H106" i="9"/>
  <c r="E106" i="9"/>
  <c r="I105" i="9"/>
  <c r="H105" i="9"/>
  <c r="E105" i="9"/>
  <c r="E110" i="9" s="1"/>
  <c r="I104" i="9"/>
  <c r="H104" i="9"/>
  <c r="E104" i="9"/>
  <c r="J97" i="9"/>
  <c r="J96" i="9" s="1"/>
  <c r="F57" i="9" s="1"/>
  <c r="H96" i="9"/>
  <c r="D57" i="9" s="1"/>
  <c r="J95" i="9"/>
  <c r="J94" i="9"/>
  <c r="F56" i="9" s="1"/>
  <c r="H94" i="9"/>
  <c r="J93" i="9"/>
  <c r="J92" i="9"/>
  <c r="J91" i="9"/>
  <c r="J90" i="9"/>
  <c r="J89" i="9"/>
  <c r="J88" i="9" s="1"/>
  <c r="F55" i="9" s="1"/>
  <c r="H88" i="9"/>
  <c r="J87" i="9"/>
  <c r="J86" i="9"/>
  <c r="J85" i="9"/>
  <c r="J82" i="9" s="1"/>
  <c r="F54" i="9" s="1"/>
  <c r="J84" i="9"/>
  <c r="J83" i="9"/>
  <c r="H82" i="9"/>
  <c r="D54" i="9" s="1"/>
  <c r="E72" i="9"/>
  <c r="D72" i="9"/>
  <c r="F71" i="9"/>
  <c r="J71" i="9" s="1"/>
  <c r="F70" i="9"/>
  <c r="J70" i="9" s="1"/>
  <c r="F69" i="9"/>
  <c r="F72" i="9" s="1"/>
  <c r="J59" i="9"/>
  <c r="I59" i="9"/>
  <c r="H59" i="9"/>
  <c r="G59" i="9"/>
  <c r="D56" i="9"/>
  <c r="D55" i="9"/>
  <c r="J50" i="9"/>
  <c r="J61" i="9" s="1"/>
  <c r="J63" i="9" s="1"/>
  <c r="I50" i="9"/>
  <c r="I61" i="9" s="1"/>
  <c r="I63" i="9" s="1"/>
  <c r="H50" i="9"/>
  <c r="G50" i="9"/>
  <c r="G61" i="9" s="1"/>
  <c r="G63" i="9" s="1"/>
  <c r="E50" i="9"/>
  <c r="D50" i="9"/>
  <c r="F49" i="9"/>
  <c r="F48" i="9"/>
  <c r="F47" i="9"/>
  <c r="F46" i="9"/>
  <c r="F45" i="9"/>
  <c r="F44" i="9"/>
  <c r="F43" i="9"/>
  <c r="F42" i="9"/>
  <c r="F41" i="9"/>
  <c r="F40" i="9"/>
  <c r="F39" i="9"/>
  <c r="I22" i="9"/>
  <c r="I17" i="9"/>
  <c r="B2" i="9"/>
  <c r="B1" i="9"/>
  <c r="B43" i="8"/>
  <c r="B41" i="8"/>
  <c r="K36" i="8"/>
  <c r="F36" i="8"/>
  <c r="K35" i="8"/>
  <c r="F35" i="8"/>
  <c r="K34" i="8"/>
  <c r="F34" i="8"/>
  <c r="K33" i="8"/>
  <c r="F33" i="8"/>
  <c r="K32" i="8"/>
  <c r="F32" i="8"/>
  <c r="K31" i="8"/>
  <c r="F31" i="8"/>
  <c r="K30" i="8"/>
  <c r="F30" i="8"/>
  <c r="L29" i="8"/>
  <c r="J29" i="8"/>
  <c r="I29" i="8"/>
  <c r="K29" i="8" s="1"/>
  <c r="E29" i="8"/>
  <c r="D29" i="8"/>
  <c r="K28" i="8"/>
  <c r="M28" i="8" s="1"/>
  <c r="F28" i="8"/>
  <c r="H28" i="8" s="1"/>
  <c r="K27" i="8"/>
  <c r="M27" i="8" s="1"/>
  <c r="F27" i="8"/>
  <c r="H27" i="8" s="1"/>
  <c r="K26" i="8"/>
  <c r="M26" i="8" s="1"/>
  <c r="F26" i="8"/>
  <c r="H26" i="8" s="1"/>
  <c r="K25" i="8"/>
  <c r="M25" i="8" s="1"/>
  <c r="F25" i="8"/>
  <c r="H25" i="8" s="1"/>
  <c r="K24" i="8"/>
  <c r="M24" i="8" s="1"/>
  <c r="F24" i="8"/>
  <c r="H24" i="8" s="1"/>
  <c r="K23" i="8"/>
  <c r="M23" i="8" s="1"/>
  <c r="F23" i="8"/>
  <c r="H23" i="8" s="1"/>
  <c r="K22" i="8"/>
  <c r="M22" i="8" s="1"/>
  <c r="F22" i="8"/>
  <c r="H22" i="8" s="1"/>
  <c r="I21" i="8"/>
  <c r="K21" i="8" s="1"/>
  <c r="F21" i="8"/>
  <c r="H21" i="8" s="1"/>
  <c r="D21" i="8"/>
  <c r="K20" i="8"/>
  <c r="M20" i="8" s="1"/>
  <c r="H20" i="8"/>
  <c r="F20" i="8"/>
  <c r="K19" i="8"/>
  <c r="M19" i="8" s="1"/>
  <c r="H19" i="8"/>
  <c r="F19" i="8"/>
  <c r="K18" i="8"/>
  <c r="M18" i="8" s="1"/>
  <c r="H18" i="8"/>
  <c r="F18" i="8"/>
  <c r="K17" i="8"/>
  <c r="M17" i="8" s="1"/>
  <c r="H17" i="8"/>
  <c r="F17" i="8"/>
  <c r="K16" i="8"/>
  <c r="M16" i="8" s="1"/>
  <c r="H16" i="8"/>
  <c r="F16" i="8"/>
  <c r="K15" i="8"/>
  <c r="M15" i="8" s="1"/>
  <c r="H15" i="8"/>
  <c r="F15" i="8"/>
  <c r="K14" i="8"/>
  <c r="M14" i="8" s="1"/>
  <c r="H14" i="8"/>
  <c r="F14" i="8"/>
  <c r="K13" i="8"/>
  <c r="M13" i="8" s="1"/>
  <c r="H13" i="8"/>
  <c r="F13" i="8"/>
  <c r="K12" i="8"/>
  <c r="M12" i="8" s="1"/>
  <c r="H12" i="8"/>
  <c r="F12" i="8"/>
  <c r="K11" i="8"/>
  <c r="M11" i="8" s="1"/>
  <c r="H11" i="8"/>
  <c r="F11" i="8"/>
  <c r="K10" i="8"/>
  <c r="M10" i="8" s="1"/>
  <c r="H10" i="8"/>
  <c r="F10" i="8"/>
  <c r="K9" i="8"/>
  <c r="M9" i="8" s="1"/>
  <c r="H9" i="8"/>
  <c r="F9" i="8"/>
  <c r="L8" i="8"/>
  <c r="J8" i="8"/>
  <c r="I8" i="8"/>
  <c r="K8" i="8" s="1"/>
  <c r="E8" i="8"/>
  <c r="D8" i="8"/>
  <c r="D37" i="8" s="1"/>
  <c r="B2" i="8"/>
  <c r="B1" i="8"/>
  <c r="B37" i="7"/>
  <c r="B35" i="7"/>
  <c r="E32" i="7"/>
  <c r="E30" i="7"/>
  <c r="C29" i="7"/>
  <c r="E28" i="7"/>
  <c r="E27" i="7"/>
  <c r="I16" i="6" s="1"/>
  <c r="D26" i="7"/>
  <c r="C26" i="7"/>
  <c r="C33" i="7" s="1"/>
  <c r="E25" i="7"/>
  <c r="E24" i="7"/>
  <c r="I15" i="6" s="1"/>
  <c r="E23" i="7"/>
  <c r="E22" i="7"/>
  <c r="E21" i="7"/>
  <c r="E20" i="7"/>
  <c r="I13" i="6" s="1"/>
  <c r="E15" i="7"/>
  <c r="D15" i="7"/>
  <c r="D14" i="7"/>
  <c r="E13" i="7"/>
  <c r="E12" i="7"/>
  <c r="E11" i="7"/>
  <c r="E10" i="7"/>
  <c r="D10" i="7"/>
  <c r="E9" i="7"/>
  <c r="E8" i="7"/>
  <c r="E14" i="7" s="1"/>
  <c r="E7" i="7"/>
  <c r="D7" i="7"/>
  <c r="D13" i="7" s="1"/>
  <c r="B2" i="7"/>
  <c r="B1" i="7"/>
  <c r="B115" i="6"/>
  <c r="B113" i="6"/>
  <c r="F110" i="6"/>
  <c r="C110" i="6"/>
  <c r="I110" i="6" s="1"/>
  <c r="H98" i="6" s="1"/>
  <c r="I109" i="6"/>
  <c r="H109" i="6"/>
  <c r="E109" i="6"/>
  <c r="I108" i="6"/>
  <c r="H108" i="6"/>
  <c r="J108" i="6" s="1"/>
  <c r="E108" i="6"/>
  <c r="I107" i="6"/>
  <c r="H107" i="6"/>
  <c r="E107" i="6"/>
  <c r="I106" i="6"/>
  <c r="H106" i="6"/>
  <c r="E106" i="6"/>
  <c r="I105" i="6"/>
  <c r="H105" i="6"/>
  <c r="E105" i="6"/>
  <c r="E110" i="6" s="1"/>
  <c r="I104" i="6"/>
  <c r="H104" i="6"/>
  <c r="H110" i="6" s="1"/>
  <c r="E104" i="6"/>
  <c r="J97" i="6"/>
  <c r="J96" i="6" s="1"/>
  <c r="F57" i="6" s="1"/>
  <c r="H96" i="6"/>
  <c r="D57" i="6" s="1"/>
  <c r="J95" i="6"/>
  <c r="J94" i="6" s="1"/>
  <c r="F56" i="6" s="1"/>
  <c r="H94" i="6"/>
  <c r="J93" i="6"/>
  <c r="J92" i="6"/>
  <c r="J91" i="6"/>
  <c r="J90" i="6"/>
  <c r="J89" i="6"/>
  <c r="H88" i="6"/>
  <c r="J87" i="6"/>
  <c r="J86" i="6"/>
  <c r="J85" i="6"/>
  <c r="J84" i="6"/>
  <c r="J82" i="6" s="1"/>
  <c r="F54" i="6" s="1"/>
  <c r="J83" i="6"/>
  <c r="H82" i="6"/>
  <c r="D54" i="6" s="1"/>
  <c r="E72" i="6"/>
  <c r="D72" i="6"/>
  <c r="F71" i="6"/>
  <c r="J71" i="6" s="1"/>
  <c r="J70" i="6"/>
  <c r="F70" i="6"/>
  <c r="F69" i="6"/>
  <c r="F72" i="6" s="1"/>
  <c r="J59" i="6"/>
  <c r="I59" i="6"/>
  <c r="H59" i="6"/>
  <c r="G59" i="6"/>
  <c r="G61" i="6" s="1"/>
  <c r="G63" i="6" s="1"/>
  <c r="J64" i="6" s="1"/>
  <c r="D56" i="6"/>
  <c r="D55" i="6"/>
  <c r="J50" i="6"/>
  <c r="J61" i="6" s="1"/>
  <c r="J63" i="6" s="1"/>
  <c r="I50" i="6"/>
  <c r="I61" i="6" s="1"/>
  <c r="I63" i="6" s="1"/>
  <c r="H50" i="6"/>
  <c r="H61" i="6" s="1"/>
  <c r="H63" i="6" s="1"/>
  <c r="G50" i="6"/>
  <c r="E50" i="6"/>
  <c r="D50" i="6"/>
  <c r="F49" i="6"/>
  <c r="F48" i="6"/>
  <c r="F47" i="6"/>
  <c r="F46" i="6"/>
  <c r="F45" i="6"/>
  <c r="F44" i="6"/>
  <c r="F43" i="6"/>
  <c r="F42" i="6"/>
  <c r="F41" i="6"/>
  <c r="F40" i="6"/>
  <c r="F39" i="6"/>
  <c r="I22" i="6"/>
  <c r="I17" i="6"/>
  <c r="B2" i="6"/>
  <c r="B1" i="6"/>
  <c r="B3" i="4"/>
  <c r="C2" i="5" s="1"/>
  <c r="H53" i="2"/>
  <c r="E53" i="2"/>
  <c r="H52" i="2"/>
  <c r="E52" i="2"/>
  <c r="H51" i="2"/>
  <c r="E51" i="2"/>
  <c r="E49" i="2" s="1"/>
  <c r="H50" i="2"/>
  <c r="H49" i="2" s="1"/>
  <c r="E50" i="2"/>
  <c r="G49" i="2"/>
  <c r="F49" i="2"/>
  <c r="D49" i="2"/>
  <c r="C49" i="2"/>
  <c r="H48" i="2"/>
  <c r="E48" i="2"/>
  <c r="H47" i="2"/>
  <c r="E47" i="2"/>
  <c r="H46" i="2"/>
  <c r="E46" i="2"/>
  <c r="H45" i="2"/>
  <c r="E45" i="2"/>
  <c r="E43" i="2" s="1"/>
  <c r="H44" i="2"/>
  <c r="H43" i="2" s="1"/>
  <c r="E44" i="2"/>
  <c r="G43" i="2"/>
  <c r="F43" i="2"/>
  <c r="D43" i="2"/>
  <c r="C43" i="2"/>
  <c r="H42" i="2"/>
  <c r="E42" i="2"/>
  <c r="H41" i="2"/>
  <c r="E41" i="2"/>
  <c r="E39" i="2" s="1"/>
  <c r="H40" i="2"/>
  <c r="H39" i="2" s="1"/>
  <c r="E40" i="2"/>
  <c r="G39" i="2"/>
  <c r="F39" i="2"/>
  <c r="D39" i="2"/>
  <c r="C39" i="2"/>
  <c r="H38" i="2"/>
  <c r="E38" i="2"/>
  <c r="H37" i="2"/>
  <c r="E37" i="2"/>
  <c r="H36" i="2"/>
  <c r="E36" i="2"/>
  <c r="H35" i="2"/>
  <c r="E35" i="2"/>
  <c r="H34" i="2"/>
  <c r="G34" i="2"/>
  <c r="F34" i="2"/>
  <c r="E34" i="2"/>
  <c r="D34" i="2"/>
  <c r="C34" i="2"/>
  <c r="H33" i="2"/>
  <c r="E33" i="2"/>
  <c r="H32" i="2"/>
  <c r="E32" i="2"/>
  <c r="H31" i="2"/>
  <c r="E31" i="2"/>
  <c r="E29" i="2" s="1"/>
  <c r="H30" i="2"/>
  <c r="H29" i="2" s="1"/>
  <c r="E30" i="2"/>
  <c r="G29" i="2"/>
  <c r="F29" i="2"/>
  <c r="D29" i="2"/>
  <c r="C29" i="2"/>
  <c r="H28" i="2"/>
  <c r="E28" i="2"/>
  <c r="H27" i="2"/>
  <c r="E27" i="2"/>
  <c r="E25" i="2" s="1"/>
  <c r="H26" i="2"/>
  <c r="H25" i="2" s="1"/>
  <c r="E26" i="2"/>
  <c r="G25" i="2"/>
  <c r="F25" i="2"/>
  <c r="D25" i="2"/>
  <c r="C25" i="2"/>
  <c r="H24" i="2"/>
  <c r="E24" i="2"/>
  <c r="H23" i="2"/>
  <c r="E23" i="2"/>
  <c r="E21" i="2" s="1"/>
  <c r="H22" i="2"/>
  <c r="H21" i="2" s="1"/>
  <c r="E22" i="2"/>
  <c r="G21" i="2"/>
  <c r="F21" i="2"/>
  <c r="D21" i="2"/>
  <c r="C21" i="2"/>
  <c r="H20" i="2"/>
  <c r="E20" i="2"/>
  <c r="H19" i="2"/>
  <c r="E19" i="2"/>
  <c r="H18" i="2"/>
  <c r="E18" i="2"/>
  <c r="H17" i="2"/>
  <c r="E17" i="2"/>
  <c r="H16" i="2"/>
  <c r="E16" i="2"/>
  <c r="H15" i="2"/>
  <c r="E15" i="2"/>
  <c r="E13" i="2" s="1"/>
  <c r="H14" i="2"/>
  <c r="H13" i="2" s="1"/>
  <c r="E14" i="2"/>
  <c r="G13" i="2"/>
  <c r="F13" i="2"/>
  <c r="D13" i="2"/>
  <c r="C13" i="2"/>
  <c r="H12" i="2"/>
  <c r="E12" i="2"/>
  <c r="H11" i="2"/>
  <c r="E11" i="2"/>
  <c r="H10" i="2"/>
  <c r="E10" i="2"/>
  <c r="H9" i="2"/>
  <c r="E9" i="2"/>
  <c r="H8" i="2"/>
  <c r="E8" i="2"/>
  <c r="H7" i="2"/>
  <c r="E7" i="2"/>
  <c r="H6" i="2"/>
  <c r="G6" i="2"/>
  <c r="F6" i="2"/>
  <c r="E6" i="2"/>
  <c r="D6" i="2"/>
  <c r="D54" i="2" s="1"/>
  <c r="C6" i="2"/>
  <c r="H66" i="3"/>
  <c r="E66" i="3"/>
  <c r="H64" i="3"/>
  <c r="E64" i="3"/>
  <c r="G61" i="3"/>
  <c r="F61" i="3"/>
  <c r="D61" i="3"/>
  <c r="C61" i="3"/>
  <c r="H60" i="3"/>
  <c r="E60" i="3"/>
  <c r="H59" i="3"/>
  <c r="E59" i="3"/>
  <c r="H58" i="3"/>
  <c r="E58" i="3"/>
  <c r="E61" i="3" s="1"/>
  <c r="G53" i="3"/>
  <c r="F53" i="3"/>
  <c r="D53" i="3"/>
  <c r="C53" i="3"/>
  <c r="H52" i="3"/>
  <c r="E52" i="3"/>
  <c r="H51" i="3"/>
  <c r="E51" i="3"/>
  <c r="H50" i="3"/>
  <c r="E50" i="3"/>
  <c r="H49" i="3"/>
  <c r="E49" i="3"/>
  <c r="H48" i="3"/>
  <c r="E48" i="3"/>
  <c r="H47" i="3"/>
  <c r="E47" i="3"/>
  <c r="E53" i="3" s="1"/>
  <c r="H46" i="3"/>
  <c r="E46" i="3"/>
  <c r="H44" i="3"/>
  <c r="E44" i="3"/>
  <c r="H43" i="3"/>
  <c r="E43" i="3"/>
  <c r="H42" i="3"/>
  <c r="E42" i="3"/>
  <c r="H41" i="3"/>
  <c r="E41" i="3"/>
  <c r="H40" i="3"/>
  <c r="E40" i="3"/>
  <c r="H39" i="3"/>
  <c r="E39" i="3"/>
  <c r="H38" i="3"/>
  <c r="E38" i="3"/>
  <c r="H37" i="3"/>
  <c r="E37" i="3"/>
  <c r="H36" i="3"/>
  <c r="E36" i="3"/>
  <c r="E34" i="3" s="1"/>
  <c r="E45" i="3" s="1"/>
  <c r="E54" i="3" s="1"/>
  <c r="H35" i="3"/>
  <c r="H34" i="3" s="1"/>
  <c r="H45" i="3" s="1"/>
  <c r="E35" i="3"/>
  <c r="G34" i="3"/>
  <c r="G45" i="3" s="1"/>
  <c r="F34" i="3"/>
  <c r="F45" i="3" s="1"/>
  <c r="D34" i="3"/>
  <c r="D45" i="3" s="1"/>
  <c r="D54" i="3" s="1"/>
  <c r="C34" i="3"/>
  <c r="C45" i="3" s="1"/>
  <c r="C54" i="3" s="1"/>
  <c r="G30" i="3"/>
  <c r="F30" i="3"/>
  <c r="D30" i="3"/>
  <c r="C30" i="3"/>
  <c r="H29" i="3"/>
  <c r="E29" i="3"/>
  <c r="H28" i="3"/>
  <c r="E28" i="3"/>
  <c r="H27" i="3"/>
  <c r="E27" i="3"/>
  <c r="H26" i="3"/>
  <c r="E26" i="3"/>
  <c r="H25" i="3"/>
  <c r="E25" i="3"/>
  <c r="H24" i="3"/>
  <c r="E24" i="3"/>
  <c r="E30" i="3" s="1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E9" i="3" s="1"/>
  <c r="H9" i="3"/>
  <c r="G9" i="3"/>
  <c r="G22" i="3" s="1"/>
  <c r="F9" i="3"/>
  <c r="F22" i="3" s="1"/>
  <c r="D9" i="3"/>
  <c r="D22" i="3" s="1"/>
  <c r="D31" i="3" s="1"/>
  <c r="D56" i="3" s="1"/>
  <c r="D63" i="3" s="1"/>
  <c r="D65" i="3" s="1"/>
  <c r="D67" i="3" s="1"/>
  <c r="C9" i="3"/>
  <c r="C22" i="3" s="1"/>
  <c r="H8" i="3"/>
  <c r="E8" i="3"/>
  <c r="G40" i="1"/>
  <c r="D40" i="1"/>
  <c r="C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H40" i="1" s="1"/>
  <c r="E33" i="1"/>
  <c r="E40" i="1" s="1"/>
  <c r="G31" i="1"/>
  <c r="F31" i="1"/>
  <c r="F41" i="1" s="1"/>
  <c r="D31" i="1"/>
  <c r="C31" i="1"/>
  <c r="C41" i="1" s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H19" i="1"/>
  <c r="E19" i="1"/>
  <c r="H18" i="1"/>
  <c r="E18" i="1"/>
  <c r="H17" i="1"/>
  <c r="E17" i="1"/>
  <c r="H16" i="1"/>
  <c r="E16" i="1"/>
  <c r="H15" i="1"/>
  <c r="E15" i="1"/>
  <c r="G14" i="1"/>
  <c r="G20" i="1" s="1"/>
  <c r="F14" i="1"/>
  <c r="F20" i="1" s="1"/>
  <c r="D14" i="1"/>
  <c r="D20" i="1" s="1"/>
  <c r="C14" i="1"/>
  <c r="C20" i="1" s="1"/>
  <c r="H13" i="1"/>
  <c r="E13" i="1"/>
  <c r="H12" i="1"/>
  <c r="E12" i="1"/>
  <c r="C21" i="4" s="1"/>
  <c r="H11" i="1"/>
  <c r="E11" i="1"/>
  <c r="H10" i="1"/>
  <c r="E10" i="1"/>
  <c r="H9" i="1"/>
  <c r="E9" i="1"/>
  <c r="H8" i="1"/>
  <c r="E8" i="1"/>
  <c r="H7" i="1"/>
  <c r="E7" i="1"/>
  <c r="J69" i="9" l="1"/>
  <c r="J72" i="9" s="1"/>
  <c r="J106" i="9"/>
  <c r="H31" i="1"/>
  <c r="C31" i="3"/>
  <c r="C56" i="3" s="1"/>
  <c r="C63" i="3" s="1"/>
  <c r="C65" i="3" s="1"/>
  <c r="C67" i="3" s="1"/>
  <c r="C54" i="2"/>
  <c r="G54" i="2"/>
  <c r="D58" i="6"/>
  <c r="D59" i="6" s="1"/>
  <c r="D61" i="6" s="1"/>
  <c r="J105" i="6"/>
  <c r="J109" i="6"/>
  <c r="E37" i="8"/>
  <c r="F37" i="8" s="1"/>
  <c r="H61" i="9"/>
  <c r="H63" i="9" s="1"/>
  <c r="H110" i="9"/>
  <c r="J110" i="9" s="1"/>
  <c r="F58" i="9" s="1"/>
  <c r="F59" i="9" s="1"/>
  <c r="F61" i="9" s="1"/>
  <c r="J108" i="9"/>
  <c r="H54" i="2"/>
  <c r="E22" i="3"/>
  <c r="E31" i="3" s="1"/>
  <c r="C14" i="4" s="1"/>
  <c r="G54" i="3"/>
  <c r="E54" i="2"/>
  <c r="J88" i="6"/>
  <c r="F55" i="6" s="1"/>
  <c r="J107" i="6"/>
  <c r="J37" i="8"/>
  <c r="F50" i="9"/>
  <c r="C20" i="4"/>
  <c r="E31" i="1"/>
  <c r="E41" i="1" s="1"/>
  <c r="H22" i="3"/>
  <c r="H31" i="3" s="1"/>
  <c r="H30" i="3"/>
  <c r="H53" i="3"/>
  <c r="H54" i="3" s="1"/>
  <c r="H61" i="3"/>
  <c r="F54" i="2"/>
  <c r="F50" i="6"/>
  <c r="J69" i="6"/>
  <c r="J72" i="6" s="1"/>
  <c r="J74" i="6" s="1"/>
  <c r="J77" i="6" s="1"/>
  <c r="J106" i="6"/>
  <c r="L37" i="8"/>
  <c r="D58" i="9"/>
  <c r="D59" i="9" s="1"/>
  <c r="D61" i="9" s="1"/>
  <c r="J105" i="9"/>
  <c r="J109" i="9"/>
  <c r="G31" i="3"/>
  <c r="H41" i="1"/>
  <c r="F54" i="3"/>
  <c r="F31" i="3"/>
  <c r="J110" i="6"/>
  <c r="K37" i="8"/>
  <c r="E20" i="1"/>
  <c r="C22" i="4" s="1"/>
  <c r="H20" i="1"/>
  <c r="E56" i="3"/>
  <c r="E63" i="3" s="1"/>
  <c r="E65" i="3" s="1"/>
  <c r="E67" i="3" s="1"/>
  <c r="D31" i="7" s="1"/>
  <c r="J64" i="9"/>
  <c r="J74" i="9" s="1"/>
  <c r="J77" i="9" s="1"/>
  <c r="J98" i="9"/>
  <c r="D41" i="1"/>
  <c r="E14" i="1"/>
  <c r="G41" i="1"/>
  <c r="I20" i="6"/>
  <c r="H99" i="6"/>
  <c r="F8" i="8"/>
  <c r="F29" i="8"/>
  <c r="M30" i="8"/>
  <c r="H30" i="8"/>
  <c r="M31" i="8"/>
  <c r="H31" i="8"/>
  <c r="M32" i="8"/>
  <c r="H32" i="8"/>
  <c r="M33" i="8"/>
  <c r="H33" i="8"/>
  <c r="M34" i="8"/>
  <c r="H34" i="8"/>
  <c r="M35" i="8"/>
  <c r="H35" i="8"/>
  <c r="M36" i="8"/>
  <c r="H36" i="8"/>
  <c r="I37" i="8"/>
  <c r="I20" i="9"/>
  <c r="H99" i="9"/>
  <c r="H14" i="1"/>
  <c r="J104" i="6"/>
  <c r="M21" i="8"/>
  <c r="J99" i="9"/>
  <c r="J104" i="9"/>
  <c r="E26" i="7"/>
  <c r="E26" i="10"/>
  <c r="H37" i="8" l="1"/>
  <c r="M37" i="8"/>
  <c r="C26" i="4"/>
  <c r="C27" i="4"/>
  <c r="G56" i="3"/>
  <c r="G63" i="3" s="1"/>
  <c r="G65" i="3" s="1"/>
  <c r="G67" i="3" s="1"/>
  <c r="H56" i="3"/>
  <c r="H63" i="3" s="1"/>
  <c r="H65" i="3" s="1"/>
  <c r="H67" i="3" s="1"/>
  <c r="D31" i="10" s="1"/>
  <c r="F56" i="3"/>
  <c r="F63" i="3" s="1"/>
  <c r="F65" i="3" s="1"/>
  <c r="F67" i="3" s="1"/>
  <c r="H8" i="8"/>
  <c r="M8" i="8"/>
  <c r="E31" i="7"/>
  <c r="I21" i="6" s="1"/>
  <c r="I27" i="6" s="1"/>
  <c r="I28" i="6" s="1"/>
  <c r="D29" i="7"/>
  <c r="C9" i="4"/>
  <c r="I6" i="9"/>
  <c r="M29" i="8"/>
  <c r="H29" i="8"/>
  <c r="I6" i="6"/>
  <c r="C7" i="4" s="1"/>
  <c r="I29" i="6"/>
  <c r="I32" i="6" s="1"/>
  <c r="I7" i="6" s="1"/>
  <c r="C8" i="4" s="1"/>
  <c r="F58" i="6"/>
  <c r="F59" i="6" s="1"/>
  <c r="F61" i="6" s="1"/>
  <c r="J98" i="6"/>
  <c r="J99" i="6" s="1"/>
  <c r="E31" i="10" l="1"/>
  <c r="I21" i="9" s="1"/>
  <c r="I27" i="9" s="1"/>
  <c r="I28" i="9" s="1"/>
  <c r="I29" i="9" s="1"/>
  <c r="I32" i="9" s="1"/>
  <c r="I7" i="9" s="1"/>
  <c r="D29" i="10"/>
  <c r="E29" i="7"/>
  <c r="D33" i="7"/>
  <c r="E33" i="7" s="1"/>
  <c r="E29" i="10" l="1"/>
  <c r="D33" i="10"/>
  <c r="E33" i="10" s="1"/>
</calcChain>
</file>

<file path=xl/sharedStrings.xml><?xml version="1.0" encoding="utf-8"?>
<sst xmlns="http://schemas.openxmlformats.org/spreadsheetml/2006/main" count="622" uniqueCount="328">
  <si>
    <t>ბანკი:</t>
  </si>
  <si>
    <t>სს " პაშა ბანკი საქართველო"</t>
  </si>
  <si>
    <t>თარიღი:</t>
  </si>
  <si>
    <t xml:space="preserve"> საბალანსო უწყისი</t>
  </si>
  <si>
    <t>ლარებით</t>
  </si>
  <si>
    <t>საანგარიშგებო პერიოდი</t>
  </si>
  <si>
    <t>წინა წლის შესაბამისი პერიოდი</t>
  </si>
  <si>
    <t>N</t>
  </si>
  <si>
    <t>აქტივები</t>
  </si>
  <si>
    <t>ლარი</t>
  </si>
  <si>
    <t>უცხ.ვალუტა</t>
  </si>
  <si>
    <t>სულ</t>
  </si>
  <si>
    <t>ნაღდი ფული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</si>
  <si>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</si>
  <si>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</si>
  <si>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</si>
  <si>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</si>
  <si>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</si>
  <si>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</si>
  <si>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</si>
  <si>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</si>
  <si>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</si>
  <si>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</si>
  <si>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</si>
  <si>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</si>
  <si>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</si>
  <si>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</si>
  <si>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ბანკების დეპოზიტები</t>
  </si>
  <si>
    <t>მიმდინარე დეპოზიტები (ანგარიშები)</t>
  </si>
  <si>
    <t>მოთხოვნამდე დეპოზიტები</t>
  </si>
  <si>
    <t>ვადიანი დეპოზიტები</t>
  </si>
  <si>
    <t>საკუთარი სავალო ფასიანი ქაღალდები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</si>
  <si>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</si>
  <si>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</si>
  <si>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</si>
  <si>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</si>
  <si>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</si>
  <si>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</si>
  <si>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</si>
  <si>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</si>
  <si>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</si>
  <si>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საემისიო კაპიტალი</t>
  </si>
  <si>
    <t>საერთო რეზერვები</t>
  </si>
  <si>
    <t>გაუნაწილებელი მოგება</t>
  </si>
  <si>
    <t>აქტივების გადაფასების რეზერვები</t>
  </si>
  <si>
    <t>სულ სააქციო კაპიტალი</t>
  </si>
  <si>
    <t>მთლიანი ვალდებულებები და სააქციო კაპიტალი</t>
  </si>
  <si>
    <t xml:space="preserve"> informacia araaudirebulia, warmodgenilia saqarTvelos erovnuli bankis saangariSgebo moTxovnebis mixedviT</t>
  </si>
  <si>
    <t>მოგება - ზარალის უწყისი</t>
  </si>
  <si>
    <t>საპროცენტო შემოსავლები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</si>
  <si>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</si>
  <si>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</si>
  <si>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</si>
  <si>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ვაჭრობისა და მომსახურების სექტორზე გაცემული სესხებიდან</t>
  </si>
  <si>
    <t>ენერგეტიკის სექტორზე გაცემული სესხებიდან</t>
  </si>
  <si>
    <t>სოფლის მეურნეობისა და მეტყევეობის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</si>
  <si>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</si>
  <si>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</si>
  <si>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</si>
  <si>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</si>
  <si>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</si>
  <si>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</si>
  <si>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</si>
  <si>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</si>
  <si>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 xml:space="preserve">მთლიანი საპროცენტო შემოსავლები </t>
  </si>
  <si>
    <t>საპროცენტო ხარჯები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</si>
  <si>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</si>
  <si>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</si>
  <si>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ბანკების დეპოზიტებზე გადახდილი პროცენტები</t>
  </si>
  <si>
    <t>საკუთარ სავალო ფასიან ქაღალდებზე  გადახდილი პროცენტები</t>
  </si>
  <si>
    <t>ნასესხებ სახსრებზე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</si>
  <si>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</si>
  <si>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</si>
  <si>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</si>
  <si>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</si>
  <si>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მომსახურების მიხედვით</t>
  </si>
  <si>
    <t>საკომისიო და სხვა შემოსავლები გაწეული მომსახურების მიხედვით</t>
  </si>
  <si>
    <t>საკომისიო და სხვა ხარჯები მიღებული მომსახურების მიხედვით</t>
  </si>
  <si>
    <t>მიღებული დივიდენდები</t>
  </si>
  <si>
    <t>მოგება (ზარალი) დილინგური ფასიანი ქაღალდებიდან</t>
  </si>
  <si>
    <t>მოგება (ზარალი) საინვესტიციო ფასიანი ქაღალდებიდან</t>
  </si>
  <si>
    <t xml:space="preserve">მოგება (ზარალი) ვალუტის ყიდვა-გაყიდვის ოპერაციებიდან  </t>
  </si>
  <si>
    <t>მოგება (ზარალი) სავალუტო სახსრების გადაფასებიდან</t>
  </si>
  <si>
    <t>მოგება (ზარალი)  ქონების გაყიდვიდან</t>
  </si>
  <si>
    <t>სხვა საბანკო ოპერციებიდან მიღებული არასაპროცენტო შემოსავლები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</si>
  <si>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</si>
  <si>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</si>
  <si>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</si>
  <si>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</si>
  <si>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</si>
  <si>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</si>
  <si>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</si>
  <si>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</si>
  <si>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</si>
  <si>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</si>
  <si>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</si>
  <si>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</si>
  <si>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</si>
  <si>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</si>
  <si>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</si>
  <si>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</si>
  <si>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 შემოსავალ-ხარჯებამდე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</si>
  <si>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</si>
  <si>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</si>
  <si>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</si>
  <si>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</si>
  <si>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ბალანსგარეშე ანგარიშგების უწყისი</t>
  </si>
  <si>
    <t>პირობითი ვალდებულებები</t>
  </si>
  <si>
    <t>აქცეპტები და ინდოსამენტები</t>
  </si>
  <si>
    <t>გაცემული გარანტიები</t>
  </si>
  <si>
    <t>მიღებული გარანტიები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</si>
  <si>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</si>
  <si>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</si>
  <si>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</si>
  <si>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ფორმალური ვალდებულებები</t>
  </si>
  <si>
    <t>აღებული ფინანსური ვალდებულებები</t>
  </si>
  <si>
    <t>მესამე მხარის მიერ მიღებული ფინანსური ვალდებულებები</t>
  </si>
  <si>
    <t>მისაღებად მოსალოდნელი ფასიანი ქაღალდები</t>
  </si>
  <si>
    <t>გასაყიდად განკუთვნილი ფასიანი ქაღალდები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</si>
  <si>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</si>
  <si>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</si>
  <si>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დანარჩენი ვალდებულებები</t>
  </si>
  <si>
    <t>სხვა  ვალდებულებები</t>
  </si>
  <si>
    <t>ტრასატის ვალდებულება ბანკის მიმართ</t>
  </si>
  <si>
    <t>კლიენტის ვალდებულება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</si>
  <si>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</si>
  <si>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</si>
  <si>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ძვირფასი ლითონები</t>
  </si>
  <si>
    <t>ფასიანი ქაღალდები</t>
  </si>
  <si>
    <t>სხვა ქონება</t>
  </si>
  <si>
    <t>საპროცენტო განაკვეთის კონტრაქტები</t>
  </si>
  <si>
    <t>საპროცენტო განაკვეთების სვოპების ძირითადი თანხა</t>
  </si>
  <si>
    <t>ფინანსურ ინსტრუმენტებზე დადებული ფორვარდული კონტრაქტები</t>
  </si>
  <si>
    <t>ფინანსურ ინსტრუმენტებზე დადებული ფიუჩერსული კონტრაქტები</t>
  </si>
  <si>
    <t>ოფციონები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</si>
  <si>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</si>
  <si>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</si>
  <si>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ფორვარდული კონტრაქტები</t>
  </si>
  <si>
    <t>ფიუჩერსული კონტრაქტები</t>
  </si>
  <si>
    <t>გაუნაღდებელი დოკუმენტები</t>
  </si>
  <si>
    <t>7.1</t>
  </si>
  <si>
    <t>ვადაში გაუნაღდებელი დოკუმენტები გადამხდელის მიზეზით</t>
  </si>
  <si>
    <t>7.2</t>
  </si>
  <si>
    <t>ვადაში გაუნაღდებელი დოკუმენტები ბანკის მიზეზით</t>
  </si>
  <si>
    <t>7.3</t>
  </si>
  <si>
    <t>გაუნაღდებელი საწესდებო ფონდი</t>
  </si>
  <si>
    <t>ზარალში ჩამოწერილი ვალები</t>
  </si>
  <si>
    <t>8.1</t>
  </si>
  <si>
    <t>სესხებზე მიღებული პროცენტები 31.12.2000-მდე</t>
  </si>
  <si>
    <t>8.2</t>
  </si>
  <si>
    <t>სესხებზე მიუღებელი პროცენტები 01.01.2001-დან</t>
  </si>
  <si>
    <t>8.3</t>
  </si>
  <si>
    <t>ზარალში ჩამოწერილი ვალები 31.12.2000-მდე</t>
  </si>
  <si>
    <t>8.4</t>
  </si>
  <si>
    <t>ზარალში ჩამოწერილი ვალები 01.01.2001-დან</t>
  </si>
  <si>
    <t>8.5</t>
  </si>
  <si>
    <t>ზარალში ჩამოწერილი სხვა აქტივები</t>
  </si>
  <si>
    <t>სხვა ფასეულობა და დოკუმენტები</t>
  </si>
  <si>
    <t>9.1</t>
  </si>
  <si>
    <t>გაურჩეველი ფულიანი ამანათები</t>
  </si>
  <si>
    <t>9.2</t>
  </si>
  <si>
    <t>მცირეფასიანი ინვენტარი</t>
  </si>
  <si>
    <t>9.3</t>
  </si>
  <si>
    <t>მკაცრი აღრიცხვის ბლანკები</t>
  </si>
  <si>
    <t>9.4</t>
  </si>
  <si>
    <t>სპეცლატარიის ანაზღაურება</t>
  </si>
  <si>
    <t>ეკონომიკური მაჩვენებლები</t>
  </si>
  <si>
    <t>კაპიტალი</t>
  </si>
  <si>
    <t>რისკის მიხედვით შეწონილი აქტივები / მთლიან აქტივებთან</t>
  </si>
  <si>
    <t>ფულადი დივიდენდები / წმინდა მოგებასთან</t>
  </si>
  <si>
    <t>მოგება</t>
  </si>
  <si>
    <t>მთლიანი საპროცენტო შემოსავლები / საშუალო წლიურ აქტივებთან</t>
  </si>
  <si>
    <t>მთლიანი საპროცენტო ხარჯები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</si>
  <si>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</si>
  <si>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</si>
  <si>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</si>
  <si>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</si>
  <si>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</si>
  <si>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</si>
  <si>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</si>
  <si>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</si>
  <si>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</si>
  <si>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</si>
  <si>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ლიკვიდობა</t>
  </si>
  <si>
    <t xml:space="preserve">ლიკვიდური აქტივები / მთლიან აქტივებთან 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</si>
  <si>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</si>
  <si>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</si>
  <si>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ინფორმაცია ბანკის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</si>
  <si>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</si>
  <si>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დირექტორთა საბჭოს შემადგენლობა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</si>
  <si>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</si>
  <si>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</si>
  <si>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>შაჰინ მამმადოვი</t>
  </si>
  <si>
    <t>ღსს "პაშა ბანკი" (PASHA Bank OJSC) -</t>
  </si>
  <si>
    <t xml:space="preserve">არიფ პაშაევი </t>
  </si>
  <si>
    <t xml:space="preserve">არზუ ალიევა </t>
  </si>
  <si>
    <t xml:space="preserve">ლეილა ალიევა </t>
  </si>
  <si>
    <t>ნიკოლოზ შურღაია</t>
  </si>
  <si>
    <t>მირ ჯამალ პაშაევი</t>
  </si>
  <si>
    <t>გიორგი ჯაფარიძე</t>
  </si>
  <si>
    <t>A-CA</t>
  </si>
  <si>
    <t>კაპიტალის ადეკვატურობა</t>
  </si>
  <si>
    <t>ლარებში</t>
  </si>
  <si>
    <t>პირველადი კაპიტალის ადეკვატურობის კოეფიციენტი</t>
  </si>
  <si>
    <t>საზედამხედველო კაპიტალის ადეკვატურობის კოეფიციენტი</t>
  </si>
  <si>
    <t>A-CA1</t>
  </si>
  <si>
    <t>საზედამხედველო კაპიტალი</t>
  </si>
  <si>
    <t>ჩვეულებრივი აქციები (გამოსყიდულის გამოკლებით)</t>
  </si>
  <si>
    <t>არაკუმულაციური უვადო პრივილეგირებული აქციები (გამოსყიდულის გამოკლებით)</t>
  </si>
  <si>
    <t>აქციების ემისიით მიღებული დამატებითი სახსრები</t>
  </si>
  <si>
    <t>სარეზერვო ფონდი</t>
  </si>
  <si>
    <t>წინა წლების გაუნაწილებელი მოგება (ზარალი)</t>
  </si>
  <si>
    <t>მინუს: ბანკის საწესდებო კაპიტალში ასახული ძირითადი საშუალებების გადაფასების რეზერვიდავ გადატანილი თანხა</t>
  </si>
  <si>
    <t>მინუს: არამატერიალური აქტივები</t>
  </si>
  <si>
    <t>პირველადი კაპიტალი (არანაკლებ საზედამხედველო კაპიტალის 50%)</t>
  </si>
  <si>
    <t>მიმდინარე წლის მოგება (ზარალი)</t>
  </si>
  <si>
    <t>მიზნობრივი ფონდები</t>
  </si>
  <si>
    <t>საერთო რეზერვები (არაუმეტეს საკრედიტო და საბაზრო რმშა–ის 1.25%)</t>
  </si>
  <si>
    <t>პრივილეგირებული აქციები, გარდა პირველად კაპიტალში ასახულისა (გამოსყიდულის გამოკლებით)</t>
  </si>
  <si>
    <t>ბანკის აქციებში კონვერტირებადი ვალი</t>
  </si>
  <si>
    <t>ნებადართული სუბორდინირებული ვალი (არაუმეტეს პირველადი კაპიტალის 50%)</t>
  </si>
  <si>
    <t>მეორადი კაპიტალის კომპონენტების ჯამი</t>
  </si>
  <si>
    <t>მეორადი კაპიტალი (არაუმეტეს პირველადი კაპიტალის 100%)</t>
  </si>
  <si>
    <t>საზედამხედველო კაპიტალი დაქვითვამდე</t>
  </si>
  <si>
    <t>მინუს: ინვესტიციები საქართველოს რეზიდენტი ბანკების საწესდებო კაპიტალში</t>
  </si>
  <si>
    <t>მინუს: არაკონსოლიდირებული ინვესტიციები ბანკის შვილობილი საწარმოების საწესდებო კაპიტალში</t>
  </si>
  <si>
    <t>A-CA2</t>
  </si>
  <si>
    <t>რისკის მიხედვით შეწონილი აქტივები</t>
  </si>
  <si>
    <t>საკრედიტო რისკის მიხედვით შეწონილი აქტივები</t>
  </si>
  <si>
    <t>ღირებულება</t>
  </si>
  <si>
    <t>მუხლები, რომლებიც არ ექვემდებარება შეწონვას</t>
  </si>
  <si>
    <t>შეწონვას დაქვემდებარებული აქტივები</t>
  </si>
  <si>
    <t>საკრედიტო რისკის კატეგორიები</t>
  </si>
  <si>
    <t>ფასიანი ქღალდები დილინგური ოპერაციებისათვის</t>
  </si>
  <si>
    <t>დარიცხული მისარები პროცენტები და დივიდენდები</t>
  </si>
  <si>
    <t>სულ აქტივები</t>
  </si>
  <si>
    <t>ბალანსგარეშე ვალდებულებები</t>
  </si>
  <si>
    <t>კრედიტ კონვერსიის კოეფიციენტი</t>
  </si>
  <si>
    <t>კრედიტ ექვივალენტური თანხა</t>
  </si>
  <si>
    <t>საკრედიტო რისკის კატეგორია</t>
  </si>
  <si>
    <t>I კატეგორიის ბალანსგარეშე ვალდებულებები</t>
  </si>
  <si>
    <t>II კატეგორიის ბალანსგარეშე ვალდებულებები</t>
  </si>
  <si>
    <t>III კატეგორიის ბალანსგარეშე ვალდებულებები</t>
  </si>
  <si>
    <t>IV კატეგორიის ბალანსგარეშე ვალდებულებები</t>
  </si>
  <si>
    <t>საპროცენტო განაკვეთთან და სავალუტო კურსთან დაკავშირებული კონტრაქტები</t>
  </si>
  <si>
    <t>სულ ბალანსგარეშე ვალდებულებები</t>
  </si>
  <si>
    <t>სულ აქტივები და ბალანსგარეშე ვალდებულებები</t>
  </si>
  <si>
    <t>საკრედიტო რისკის კოეფიციენტი</t>
  </si>
  <si>
    <t>საკრედიტო რისკის მიხედვით შეწონილი აქტივები კატეგორიების მიხედვით</t>
  </si>
  <si>
    <t>სულ საკრედიტო რისკის მიხედვით შეწონილი აქტივები</t>
  </si>
  <si>
    <t>საბაზრო რისკის მიხედვით შეწონილი აქტივები</t>
  </si>
  <si>
    <t>სავალუტო რისკის კატეგორია</t>
  </si>
  <si>
    <t>სესხები</t>
  </si>
  <si>
    <t xml:space="preserve"> </t>
  </si>
  <si>
    <t>დებიტორული დავალიანება</t>
  </si>
  <si>
    <t>დარიცხული მისაღები პროცენტები</t>
  </si>
  <si>
    <t>სულ საბაზრო რისკის მიხედვით შეწონილი აქტივები</t>
  </si>
  <si>
    <t>საკრედიტო და საბაზრო რისკის მიხედვით შეწონილი აქტივები</t>
  </si>
  <si>
    <t>მინუს: საერთო რეზერვები (ის ნაწილი, რომელიც არ შედის მეორად კაპიტალში)</t>
  </si>
  <si>
    <t>მინუს: სპეციალური რეზერვი</t>
  </si>
  <si>
    <t>სულ რისკის მიხედვით შეწონილი აქტივები</t>
  </si>
  <si>
    <t>A-CA3</t>
  </si>
  <si>
    <t>საკრედიტო რისკით შეწონვას დაქვემდებარებული ბალანსგარეშე ვალდებულებები</t>
  </si>
  <si>
    <t>გაცემული გარანტიები, თუ ამ ვალდებულებების შესრულებამდე დარჩენილი ვადა არ აღემატება ერთ წელს</t>
  </si>
  <si>
    <t>საბანკო აქცეპტები, თუ ამ ვალდებულებების შესრულებამდე დარჩენილი ვადა არ აღემატება ერთ წელს</t>
  </si>
  <si>
    <t>სესხის გაცემის ვალდებულებები, თუ ამ ვალდებულებების შესრულებამდე დარჩენილი ვადა არ აღემატება ერთ წელს</t>
  </si>
  <si>
    <t xml:space="preserve">აქტივის გაყიდვაზე ვალდებულებები უკან გამოსყიდვის ვალდებულებით, როდესაც საკრედიტო რისკს იღებს ბანკი და ამ ვალდებულებების შესრულებამდე დარჩენილი ვადა არ აღემატება ერთ წელს </t>
  </si>
  <si>
    <t>აქტივის შესყიდვაზე ვალდებულებები, თუ ამ ვალდებულების შესრულებამდე დარჩენილი ვადა არ აღემატება ერთ წელს</t>
  </si>
  <si>
    <t>II  კატეგორიის ბალანსგარეშე ვალდებულებები</t>
  </si>
  <si>
    <t>გაცემული გარანტიები, თუ ამ ვალდებულებების შესრულებამდე დარჩენილი ვადა აღემატება ერთ წელს</t>
  </si>
  <si>
    <t>საბანკო აქცეპტები, თუ ამ ვალდებულებების შესრულებამდე დარჩენილი ვადა აღემატება ერთ წელს</t>
  </si>
  <si>
    <t>სესხის გაცემის ვალდებულებები, თუ ამ ვალდებულებების შესრულებამდე დარჩენილი ვადა აღემატება ერთ წელს</t>
  </si>
  <si>
    <t xml:space="preserve">აქტივის გაყიდვაზე ვალდებულებები უკან გამოსყიდვის ვალდებულებით, როდესაც საკრედიტო რისკს იღებს ბანკი და ამ ვალდებულებების შესრულებამდე დარჩენილი ვადა აღემატება ერთ წელს </t>
  </si>
  <si>
    <t>აქტივის შესყიდვაზე ვალდებულებები, თუ ამ ვალდებულების შესრულებამდე დარჩენილი ვადა აღემატება ერთ წელს</t>
  </si>
  <si>
    <t>III  კატეგორიის ბალანსგარეშე ვალდებულებები</t>
  </si>
  <si>
    <t>ტვირთებით უზრუნველყოფილი დოკუმენტური აკრედიტივები</t>
  </si>
  <si>
    <t>ვალდებულებები, რომლებიც ნებისმიერ დროს შეიძლება უპირობოდ გაუქმდეს ბანკის მიერ</t>
  </si>
  <si>
    <t>`</t>
  </si>
  <si>
    <t>კონტრაქტები საპროცენტო განაკვეთზე</t>
  </si>
  <si>
    <t>კონტრაქტები სავალუტო კურსზე</t>
  </si>
  <si>
    <t>კონტრაქტები 1 წელზე ნაკლები ვადით</t>
  </si>
  <si>
    <t>კონტრაქტები 1–დან 2 წლამდე ვადით</t>
  </si>
  <si>
    <t>კონტრაქტები 2–დან 3 წლამდე ვადით</t>
  </si>
  <si>
    <t>კონტრაქტები 3–დან 4 წლამდე ვადით</t>
  </si>
  <si>
    <t>კონტრაქტები 4–დან 5 წლამდე ვადით</t>
  </si>
  <si>
    <t>კონტრაქტები 5 წელზე მეტი ვადით</t>
  </si>
  <si>
    <t>RI-C1</t>
  </si>
  <si>
    <t>საწესდებო კაპიტალი</t>
  </si>
  <si>
    <t>1 აქციის ნომინალური ღირებულება</t>
  </si>
  <si>
    <t>რაოდენობა</t>
  </si>
  <si>
    <t>თანხა</t>
  </si>
  <si>
    <t>სულ გამოშვებული აქციები (განცხადებული კაპიტალი)</t>
  </si>
  <si>
    <t>X</t>
  </si>
  <si>
    <t>რეალიზებული აქციები (განაღდებული კაპიტალი)</t>
  </si>
  <si>
    <t>სარეალიზაციო აქციები</t>
  </si>
  <si>
    <t>RI-C2</t>
  </si>
  <si>
    <t>ცვლილებები სააქციო კაპიტალში</t>
  </si>
  <si>
    <t>ნაშთი წლის დასაწყისში</t>
  </si>
  <si>
    <t>ცვლილება წლის დასაწყისიდან</t>
  </si>
  <si>
    <t>ნაშთი ანგარიშგების თარიღისათვის</t>
  </si>
  <si>
    <t>გამოსყიდული ჩვეულებრივი აქციები (–ნიშნით)</t>
  </si>
  <si>
    <t>გამოსყიდული პრივილეგირებული აქციები (–ნიშნით)</t>
  </si>
  <si>
    <t>ჩვეულებრივი აქციების რეალიზაციით მიღებული დამატებითი სახსრები</t>
  </si>
  <si>
    <t>პრივილეგირებული აქციების რეალიზაციით მიღებული დამატებითი სახსრები</t>
  </si>
  <si>
    <t>წინა წლების გაუნაწილებელი მოგება</t>
  </si>
  <si>
    <t>მიმდინარე წლის წმინდა მოგება</t>
  </si>
  <si>
    <t>აქტივების გადაფასების რეზერვი</t>
  </si>
  <si>
    <t>RC-I</t>
  </si>
  <si>
    <t xml:space="preserve">საწარმოთა ჩამონათვალი განხორციელებული ინვესტიციებით </t>
  </si>
  <si>
    <t>ძირითადი საქმიანობა</t>
  </si>
  <si>
    <t>ინვესტიციის საბალანსო თანხა</t>
  </si>
  <si>
    <t>წილი საწარმოს საწესდებო კაპიტალში</t>
  </si>
  <si>
    <t>წილი ბანკის სააქციო კაპიტალში</t>
  </si>
  <si>
    <t>ინვესტიციად აღიარებული სესხის საბალანსო თანხა</t>
  </si>
  <si>
    <t>რეზერვი (მინუს ნიშნით)</t>
  </si>
  <si>
    <t>ჯამი</t>
  </si>
  <si>
    <t>ინვესტიციები 20%–მდე წილით</t>
  </si>
  <si>
    <t>ინვესტიციები 20%–დან 50%–მდე წილით</t>
  </si>
  <si>
    <t>ინვესტიციები 50%–ზე მეტი წილით</t>
  </si>
  <si>
    <t>სულ ინვესტიციები საწესდებო კაპიტალში</t>
  </si>
  <si>
    <t>* შენიშვნა: ინვესტიციები უცხოურ ვალუტაში აისახება მხოლოდ არარეზიდენტ საწარმოებში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</si>
  <si>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</si>
  <si>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</si>
  <si>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ჩინგიზ აბდულაევი</t>
  </si>
  <si>
    <t>30.06.2016</t>
  </si>
  <si>
    <t>ტალეჰ კაზიმოვი</t>
  </si>
  <si>
    <t>ჯალალ გასიმოვი</t>
  </si>
  <si>
    <t>ჰიქმეთ ჯენქ აინეჰენი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</si>
</sst>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mm/dd/yy"/>
    <numFmt numFmtId="165" formatCode="#,##0;[Red]#,##0"/>
    <numFmt numFmtId="166" formatCode="m/d/yy;@"/>
    <numFmt numFmtId="167" formatCode="_-[$€]* #,##0.00_-;\-[$€]* #,##0.00_-;_-[$€]* &quot;-&quot;??_-;_-@_-"/>
    <numFmt numFmtId="168" formatCode="_(* #,##0_);_(* \(#,##0\);_(* &quot;-&quot;??_);_(@_)"/>
    <numFmt numFmtId="169" formatCode="0.0"/>
    <numFmt numFmtId="170" formatCode="0.0%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0"/>
      <name val="Helv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Geo_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8"/>
      <name val="Geo_Arial"/>
      <family val="2"/>
    </font>
    <font>
      <sz val="8"/>
      <name val="GeoDumba"/>
      <family val="2"/>
    </font>
    <font>
      <sz val="10"/>
      <name val="GeoDumba"/>
      <family val="2"/>
    </font>
    <font>
      <sz val="11"/>
      <name val="Univers (W1)"/>
    </font>
    <font>
      <b/>
      <sz val="10"/>
      <name val="Bookman Old Style"/>
      <family val="1"/>
    </font>
    <font>
      <b/>
      <sz val="11"/>
      <name val="Geo_Arial"/>
      <family val="2"/>
    </font>
    <font>
      <sz val="10"/>
      <name val="GeoMDumba"/>
      <family val="2"/>
    </font>
    <font>
      <sz val="8"/>
      <name val="Times New Roman"/>
      <family val="1"/>
    </font>
    <font>
      <sz val="9"/>
      <name val="GeoDumba"/>
      <family val="2"/>
    </font>
    <font>
      <b/>
      <sz val="10"/>
      <name val="Geo_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name val="Geo_Academiuri"/>
      <family val="1"/>
    </font>
  </fonts>
  <fills count="32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</patternFill>
    </fill>
    <fill>
      <patternFill patternType="solid">
        <fgColor indexed="9"/>
      </patternFill>
    </fill>
    <fill>
      <patternFill patternType="solid">
        <fgColor rgb="FFFFFF00"/>
      </patternFill>
    </fill>
    <fill>
      <patternFill patternType="darkUp">
        <bgColor rgb="FFFFFF00"/>
      </patternFill>
    </fill>
    <fill>
      <patternFill patternType="darkUp"/>
    </fill>
    <fill>
      <patternFill patternType="darkUp">
        <bgColor indexed="9"/>
      </patternFill>
    </fill>
    <fill>
      <patternFill patternType="darkUp">
        <bgColor theme="0"/>
      </patternFill>
    </fill>
  </fills>
  <borders count="7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52">
    <xf numFmtId="0" fontId="0" fillId="0" borderId="0"/>
    <xf numFmtId="0" fontId="33" fillId="0" borderId="0"/>
    <xf numFmtId="0" fontId="15" fillId="3" borderId="0"/>
    <xf numFmtId="0" fontId="15" fillId="3" borderId="0"/>
    <xf numFmtId="0" fontId="15" fillId="3" borderId="0"/>
    <xf numFmtId="0" fontId="15" fillId="4" borderId="0"/>
    <xf numFmtId="0" fontId="15" fillId="4" borderId="0"/>
    <xf numFmtId="0" fontId="15" fillId="4" borderId="0"/>
    <xf numFmtId="0" fontId="15" fillId="5" borderId="0"/>
    <xf numFmtId="0" fontId="15" fillId="5" borderId="0"/>
    <xf numFmtId="0" fontId="15" fillId="5" borderId="0"/>
    <xf numFmtId="0" fontId="15" fillId="6" borderId="0"/>
    <xf numFmtId="0" fontId="15" fillId="6" borderId="0"/>
    <xf numFmtId="0" fontId="15" fillId="6" borderId="0"/>
    <xf numFmtId="0" fontId="15" fillId="7" borderId="0"/>
    <xf numFmtId="0" fontId="15" fillId="7" borderId="0"/>
    <xf numFmtId="0" fontId="15" fillId="7" borderId="0"/>
    <xf numFmtId="0" fontId="15" fillId="8" borderId="0"/>
    <xf numFmtId="0" fontId="15" fillId="8" borderId="0"/>
    <xf numFmtId="0" fontId="15" fillId="8" borderId="0"/>
    <xf numFmtId="0" fontId="15" fillId="9" borderId="0"/>
    <xf numFmtId="0" fontId="15" fillId="9" borderId="0"/>
    <xf numFmtId="0" fontId="15" fillId="9" borderId="0"/>
    <xf numFmtId="0" fontId="15" fillId="10" borderId="0"/>
    <xf numFmtId="0" fontId="15" fillId="10" borderId="0"/>
    <xf numFmtId="0" fontId="15" fillId="10" borderId="0"/>
    <xf numFmtId="0" fontId="15" fillId="11" borderId="0"/>
    <xf numFmtId="0" fontId="15" fillId="11" borderId="0"/>
    <xf numFmtId="0" fontId="15" fillId="11" borderId="0"/>
    <xf numFmtId="0" fontId="15" fillId="6" borderId="0"/>
    <xf numFmtId="0" fontId="15" fillId="6" borderId="0"/>
    <xf numFmtId="0" fontId="15" fillId="6" borderId="0"/>
    <xf numFmtId="0" fontId="15" fillId="9" borderId="0"/>
    <xf numFmtId="0" fontId="15" fillId="9" borderId="0"/>
    <xf numFmtId="0" fontId="15" fillId="9" borderId="0"/>
    <xf numFmtId="0" fontId="15" fillId="12" borderId="0"/>
    <xf numFmtId="0" fontId="15" fillId="12" borderId="0"/>
    <xf numFmtId="0" fontId="15" fillId="12" borderId="0"/>
    <xf numFmtId="0" fontId="16" fillId="13" borderId="0"/>
    <xf numFmtId="0" fontId="16" fillId="13" borderId="0"/>
    <xf numFmtId="0" fontId="16" fillId="13" borderId="0"/>
    <xf numFmtId="0" fontId="16" fillId="10" borderId="0"/>
    <xf numFmtId="0" fontId="16" fillId="10" borderId="0"/>
    <xf numFmtId="0" fontId="16" fillId="10" borderId="0"/>
    <xf numFmtId="0" fontId="16" fillId="11" borderId="0"/>
    <xf numFmtId="0" fontId="16" fillId="11" borderId="0"/>
    <xf numFmtId="0" fontId="16" fillId="11" borderId="0"/>
    <xf numFmtId="0" fontId="16" fillId="14" borderId="0"/>
    <xf numFmtId="0" fontId="16" fillId="14" borderId="0"/>
    <xf numFmtId="0" fontId="16" fillId="14" borderId="0"/>
    <xf numFmtId="0" fontId="16" fillId="15" borderId="0"/>
    <xf numFmtId="0" fontId="16" fillId="15" borderId="0"/>
    <xf numFmtId="0" fontId="16" fillId="15" borderId="0"/>
    <xf numFmtId="0" fontId="16" fillId="16" borderId="0"/>
    <xf numFmtId="0" fontId="16" fillId="16" borderId="0"/>
    <xf numFmtId="0" fontId="16" fillId="16" borderId="0"/>
    <xf numFmtId="0" fontId="16" fillId="17" borderId="0"/>
    <xf numFmtId="0" fontId="16" fillId="17" borderId="0"/>
    <xf numFmtId="0" fontId="16" fillId="17" borderId="0"/>
    <xf numFmtId="0" fontId="16" fillId="18" borderId="0"/>
    <xf numFmtId="0" fontId="16" fillId="18" borderId="0"/>
    <xf numFmtId="0" fontId="16" fillId="18" borderId="0"/>
    <xf numFmtId="0" fontId="16" fillId="19" borderId="0"/>
    <xf numFmtId="0" fontId="16" fillId="19" borderId="0"/>
    <xf numFmtId="0" fontId="16" fillId="19" borderId="0"/>
    <xf numFmtId="0" fontId="16" fillId="14" borderId="0"/>
    <xf numFmtId="0" fontId="16" fillId="14" borderId="0"/>
    <xf numFmtId="0" fontId="16" fillId="14" borderId="0"/>
    <xf numFmtId="0" fontId="16" fillId="15" borderId="0"/>
    <xf numFmtId="0" fontId="16" fillId="15" borderId="0"/>
    <xf numFmtId="0" fontId="16" fillId="15" borderId="0"/>
    <xf numFmtId="0" fontId="16" fillId="20" borderId="0"/>
    <xf numFmtId="0" fontId="16" fillId="20" borderId="0"/>
    <xf numFmtId="0" fontId="16" fillId="20" borderId="0"/>
    <xf numFmtId="0" fontId="17" fillId="4" borderId="0"/>
    <xf numFmtId="0" fontId="17" fillId="4" borderId="0"/>
    <xf numFmtId="0" fontId="17" fillId="4" borderId="0"/>
    <xf numFmtId="0" fontId="18" fillId="21" borderId="15"/>
    <xf numFmtId="0" fontId="18" fillId="21" borderId="15"/>
    <xf numFmtId="0" fontId="18" fillId="21" borderId="15"/>
    <xf numFmtId="0" fontId="19" fillId="22" borderId="16"/>
    <xf numFmtId="0" fontId="19" fillId="22" borderId="16"/>
    <xf numFmtId="0" fontId="19" fillId="22" borderId="16"/>
    <xf numFmtId="43" fontId="14" fillId="0" borderId="0"/>
    <xf numFmtId="43" fontId="14" fillId="0" borderId="0"/>
    <xf numFmtId="43" fontId="14" fillId="0" borderId="0"/>
    <xf numFmtId="167" fontId="2" fillId="0" borderId="0"/>
    <xf numFmtId="0" fontId="20" fillId="0" borderId="0"/>
    <xf numFmtId="0" fontId="20" fillId="0" borderId="0"/>
    <xf numFmtId="0" fontId="20" fillId="0" borderId="0"/>
    <xf numFmtId="0" fontId="21" fillId="5" borderId="0"/>
    <xf numFmtId="0" fontId="21" fillId="5" borderId="0"/>
    <xf numFmtId="0" fontId="21" fillId="5" borderId="0"/>
    <xf numFmtId="0" fontId="22" fillId="0" borderId="17"/>
    <xf numFmtId="0" fontId="22" fillId="0" borderId="17"/>
    <xf numFmtId="0" fontId="22" fillId="0" borderId="17"/>
    <xf numFmtId="0" fontId="23" fillId="0" borderId="18"/>
    <xf numFmtId="0" fontId="23" fillId="0" borderId="18"/>
    <xf numFmtId="0" fontId="23" fillId="0" borderId="18"/>
    <xf numFmtId="0" fontId="24" fillId="0" borderId="19"/>
    <xf numFmtId="0" fontId="24" fillId="0" borderId="19"/>
    <xf numFmtId="0" fontId="24" fillId="0" borderId="19"/>
    <xf numFmtId="0" fontId="24" fillId="0" borderId="0"/>
    <xf numFmtId="0" fontId="24" fillId="0" borderId="0"/>
    <xf numFmtId="0" fontId="24" fillId="0" borderId="0"/>
    <xf numFmtId="0" fontId="3" fillId="0" borderId="0">
      <alignment vertical="top"/>
      <protection locked="0"/>
    </xf>
    <xf numFmtId="0" fontId="25" fillId="8" borderId="15"/>
    <xf numFmtId="0" fontId="25" fillId="8" borderId="15"/>
    <xf numFmtId="0" fontId="25" fillId="8" borderId="15"/>
    <xf numFmtId="0" fontId="26" fillId="0" borderId="20"/>
    <xf numFmtId="0" fontId="26" fillId="0" borderId="20"/>
    <xf numFmtId="0" fontId="26" fillId="0" borderId="20"/>
    <xf numFmtId="0" fontId="27" fillId="23" borderId="0"/>
    <xf numFmtId="0" fontId="27" fillId="23" borderId="0"/>
    <xf numFmtId="0" fontId="27" fillId="2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0" fontId="3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3" fillId="0" borderId="0"/>
    <xf numFmtId="0" fontId="2" fillId="24" borderId="21"/>
    <xf numFmtId="0" fontId="2" fillId="24" borderId="21"/>
    <xf numFmtId="0" fontId="2" fillId="24" borderId="21"/>
    <xf numFmtId="0" fontId="28" fillId="21" borderId="22"/>
    <xf numFmtId="0" fontId="28" fillId="21" borderId="22"/>
    <xf numFmtId="0" fontId="28" fillId="21" borderId="22"/>
    <xf numFmtId="9" fontId="2" fillId="0" borderId="0"/>
    <xf numFmtId="9" fontId="14" fillId="0" borderId="0"/>
    <xf numFmtId="0" fontId="32" fillId="0" borderId="0"/>
    <xf numFmtId="0" fontId="29" fillId="0" borderId="0"/>
    <xf numFmtId="0" fontId="29" fillId="0" borderId="0"/>
    <xf numFmtId="0" fontId="29" fillId="0" borderId="0"/>
    <xf numFmtId="0" fontId="30" fillId="0" borderId="23"/>
    <xf numFmtId="0" fontId="30" fillId="0" borderId="23"/>
    <xf numFmtId="0" fontId="30" fillId="0" borderId="23"/>
    <xf numFmtId="0" fontId="31" fillId="0" borderId="0"/>
    <xf numFmtId="0" fontId="31" fillId="0" borderId="0"/>
    <xf numFmtId="0" fontId="31" fillId="0" borderId="0"/>
    <xf numFmtId="43" fontId="39" fillId="0" borderId="0" applyFont="0" applyFill="0" applyBorder="0" applyAlignment="0" applyProtection="0"/>
    <xf numFmtId="0" fontId="42" fillId="0" borderId="0"/>
    <xf numFmtId="0" fontId="48" fillId="0" borderId="0"/>
    <xf numFmtId="0" fontId="56" fillId="26" borderId="71" applyBorder="0"/>
  </cellStyleXfs>
  <cellXfs count="478">
    <xf numFmtId="0" fontId="0" fillId="0" borderId="0" xfId="0"/>
    <xf numFmtId="0" fontId="4" fillId="0" borderId="0" xfId="0" applyFont="1"/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left"/>
      <protection locked="0"/>
    </xf>
    <xf numFmtId="38" fontId="4" fillId="0" borderId="0" xfId="0" applyNumberFormat="1" applyFont="1" applyProtection="1">
      <protection locked="0"/>
    </xf>
    <xf numFmtId="10" fontId="4" fillId="0" borderId="0" xfId="236" applyNumberFormat="1" applyFont="1" applyProtection="1">
      <protection locked="0"/>
    </xf>
    <xf numFmtId="0" fontId="6" fillId="0" borderId="0" xfId="0" applyFont="1"/>
    <xf numFmtId="0" fontId="7" fillId="0" borderId="0" xfId="0" applyFont="1" applyAlignment="1">
      <alignment horizontal="left" vertical="center" indent="3"/>
    </xf>
    <xf numFmtId="0" fontId="8" fillId="0" borderId="0" xfId="0" applyFont="1" applyProtection="1">
      <protection locked="0"/>
    </xf>
    <xf numFmtId="0" fontId="9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indent="1"/>
    </xf>
    <xf numFmtId="0" fontId="7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8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indent="2"/>
    </xf>
    <xf numFmtId="0" fontId="9" fillId="0" borderId="6" xfId="0" applyFont="1" applyBorder="1"/>
    <xf numFmtId="38" fontId="4" fillId="0" borderId="7" xfId="0" applyNumberFormat="1" applyFont="1" applyBorder="1" applyAlignment="1" applyProtection="1">
      <alignment horizontal="right"/>
      <protection locked="0"/>
    </xf>
    <xf numFmtId="38" fontId="4" fillId="0" borderId="8" xfId="0" applyNumberFormat="1" applyFont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Border="1" applyAlignment="1">
      <alignment horizontal="left" indent="1"/>
    </xf>
    <xf numFmtId="0" fontId="9" fillId="0" borderId="11" xfId="0" applyFont="1" applyBorder="1"/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Alignment="1" applyProtection="1">
      <alignment horizontal="left"/>
      <protection locked="0"/>
    </xf>
    <xf numFmtId="165" fontId="4" fillId="0" borderId="0" xfId="0" applyNumberFormat="1" applyFont="1" applyProtection="1">
      <protection locked="0"/>
    </xf>
    <xf numFmtId="0" fontId="4" fillId="0" borderId="0" xfId="0" applyFont="1"/>
    <xf numFmtId="0" fontId="4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 vertical="center" indent="2"/>
    </xf>
    <xf numFmtId="0" fontId="8" fillId="0" borderId="0" xfId="0" applyFont="1"/>
    <xf numFmtId="0" fontId="9" fillId="0" borderId="1" xfId="0" applyFont="1" applyBorder="1" applyAlignment="1">
      <alignment horizontal="center" vertical="center"/>
    </xf>
    <xf numFmtId="0" fontId="4" fillId="0" borderId="2" xfId="0" applyFont="1" applyBorder="1"/>
    <xf numFmtId="0" fontId="6" fillId="0" borderId="5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/>
    </xf>
    <xf numFmtId="0" fontId="6" fillId="0" borderId="5" xfId="0" applyFont="1" applyBorder="1" applyAlignment="1">
      <alignment horizontal="left" indent="1"/>
    </xf>
    <xf numFmtId="0" fontId="9" fillId="0" borderId="7" xfId="0" applyFont="1" applyBorder="1" applyAlignment="1">
      <alignment horizontal="center"/>
    </xf>
    <xf numFmtId="38" fontId="4" fillId="0" borderId="14" xfId="0" applyNumberFormat="1" applyFont="1" applyBorder="1" applyAlignment="1" applyProtection="1">
      <alignment horizontal="right"/>
      <protection locked="0"/>
    </xf>
    <xf numFmtId="38" fontId="4" fillId="0" borderId="9" xfId="0" applyNumberFormat="1" applyFont="1" applyBorder="1" applyAlignment="1" applyProtection="1">
      <alignment horizontal="right"/>
      <protection locked="0"/>
    </xf>
    <xf numFmtId="0" fontId="4" fillId="0" borderId="6" xfId="0" applyFont="1" applyBorder="1" applyAlignment="1">
      <alignment horizontal="left" wrapText="1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left" wrapText="1" indent="2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38" fontId="4" fillId="2" borderId="9" xfId="0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indent="1"/>
    </xf>
    <xf numFmtId="38" fontId="4" fillId="0" borderId="7" xfId="0" applyNumberFormat="1" applyFont="1" applyBorder="1" applyAlignment="1">
      <alignment horizontal="right"/>
    </xf>
    <xf numFmtId="0" fontId="12" fillId="0" borderId="6" xfId="0" applyFont="1" applyBorder="1" applyAlignment="1">
      <alignment horizontal="left" indent="1"/>
    </xf>
    <xf numFmtId="0" fontId="9" fillId="0" borderId="6" xfId="0" applyFont="1" applyBorder="1" applyAlignment="1">
      <alignment horizontal="center" vertical="center" wrapText="1"/>
    </xf>
    <xf numFmtId="38" fontId="4" fillId="0" borderId="7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left" vertical="center" indent="1"/>
    </xf>
    <xf numFmtId="0" fontId="9" fillId="0" borderId="11" xfId="0" applyFont="1" applyBorder="1"/>
    <xf numFmtId="38" fontId="4" fillId="2" borderId="12" xfId="0" applyNumberFormat="1" applyFont="1" applyFill="1" applyBorder="1" applyAlignment="1">
      <alignment horizontal="right"/>
    </xf>
    <xf numFmtId="38" fontId="4" fillId="2" borderId="13" xfId="0" applyNumberFormat="1" applyFont="1" applyFill="1" applyBorder="1" applyAlignment="1">
      <alignment horizontal="right"/>
    </xf>
    <xf numFmtId="0" fontId="6" fillId="0" borderId="0" xfId="0" applyFont="1" applyAlignment="1">
      <alignment horizontal="left" vertical="center" indent="1"/>
    </xf>
    <xf numFmtId="0" fontId="9" fillId="0" borderId="0" xfId="0" applyFont="1"/>
    <xf numFmtId="38" fontId="4" fillId="0" borderId="0" xfId="0" applyNumberFormat="1" applyFont="1" applyAlignment="1">
      <alignment horizontal="right"/>
    </xf>
    <xf numFmtId="0" fontId="4" fillId="0" borderId="0" xfId="0" applyFont="1" applyProtection="1">
      <protection locked="0"/>
    </xf>
    <xf numFmtId="10" fontId="4" fillId="0" borderId="0" xfId="236" applyNumberFormat="1" applyFont="1" applyProtection="1">
      <protection locked="0"/>
    </xf>
    <xf numFmtId="166" fontId="4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indent="2"/>
    </xf>
    <xf numFmtId="0" fontId="9" fillId="0" borderId="1" xfId="105" applyFont="1" applyBorder="1" applyAlignment="1" applyProtection="1">
      <alignment horizontal="center"/>
    </xf>
    <xf numFmtId="0" fontId="13" fillId="0" borderId="7" xfId="0" applyFont="1" applyBorder="1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/>
    <xf numFmtId="0" fontId="9" fillId="0" borderId="7" xfId="0" applyFont="1" applyBorder="1" applyAlignment="1">
      <alignment horizontal="left"/>
    </xf>
    <xf numFmtId="0" fontId="4" fillId="0" borderId="7" xfId="0" applyFont="1" applyBorder="1" applyAlignment="1">
      <alignment horizontal="left" indent="1"/>
    </xf>
    <xf numFmtId="0" fontId="9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 vertical="center" wrapText="1" indent="1"/>
    </xf>
    <xf numFmtId="38" fontId="4" fillId="0" borderId="7" xfId="0" applyNumberFormat="1" applyFont="1" applyBorder="1" applyAlignment="1" applyProtection="1">
      <alignment horizontal="left" vertical="center" indent="1"/>
      <protection locked="0"/>
    </xf>
    <xf numFmtId="0" fontId="4" fillId="0" borderId="0" xfId="0" applyFont="1" applyAlignment="1" applyProtection="1">
      <alignment horizontal="left" vertical="center" indent="1"/>
      <protection locked="0"/>
    </xf>
    <xf numFmtId="0" fontId="4" fillId="0" borderId="0" xfId="0" applyFont="1" applyAlignment="1">
      <alignment horizontal="left" vertical="center" indent="1"/>
    </xf>
    <xf numFmtId="0" fontId="6" fillId="0" borderId="10" xfId="0" applyFont="1" applyBorder="1" applyAlignment="1">
      <alignment horizontal="left" indent="1"/>
    </xf>
    <xf numFmtId="0" fontId="9" fillId="0" borderId="12" xfId="0" applyFont="1" applyBorder="1" applyAlignment="1">
      <alignment horizontal="left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1" xfId="0" applyFont="1" applyBorder="1"/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5" xfId="0" applyFont="1" applyBorder="1"/>
    <xf numFmtId="0" fontId="9" fillId="0" borderId="7" xfId="228" applyFont="1" applyBorder="1" applyAlignment="1">
      <alignment horizontal="left" vertical="center"/>
    </xf>
    <xf numFmtId="0" fontId="4" fillId="0" borderId="7" xfId="0" applyFont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38" fontId="4" fillId="0" borderId="0" xfId="0" applyNumberFormat="1" applyFont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Alignment="1">
      <alignment horizontal="center" wrapText="1"/>
    </xf>
    <xf numFmtId="0" fontId="4" fillId="0" borderId="7" xfId="0" applyFont="1" applyBorder="1" applyProtection="1">
      <protection locked="0"/>
    </xf>
    <xf numFmtId="10" fontId="4" fillId="0" borderId="9" xfId="236" applyNumberFormat="1" applyFont="1" applyBorder="1"/>
    <xf numFmtId="0" fontId="4" fillId="0" borderId="12" xfId="0" applyFont="1" applyBorder="1" applyProtection="1">
      <protection locked="0"/>
    </xf>
    <xf numFmtId="10" fontId="4" fillId="0" borderId="13" xfId="236" applyNumberFormat="1" applyFont="1" applyBorder="1"/>
    <xf numFmtId="38" fontId="34" fillId="2" borderId="7" xfId="229" applyNumberFormat="1" applyFont="1" applyFill="1" applyBorder="1" applyAlignment="1">
      <alignment horizontal="right"/>
    </xf>
    <xf numFmtId="38" fontId="34" fillId="2" borderId="14" xfId="229" applyNumberFormat="1" applyFont="1" applyFill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38" fontId="35" fillId="2" borderId="24" xfId="0" applyNumberFormat="1" applyFont="1" applyFill="1" applyBorder="1" applyAlignment="1" applyProtection="1">
      <alignment horizontal="right"/>
      <protection locked="0"/>
    </xf>
    <xf numFmtId="0" fontId="37" fillId="0" borderId="7" xfId="141" applyFont="1" applyBorder="1" applyAlignment="1" applyProtection="1">
      <alignment vertical="top" wrapText="1"/>
      <protection locked="0"/>
    </xf>
    <xf numFmtId="0" fontId="37" fillId="0" borderId="7" xfId="142" applyFont="1" applyBorder="1" applyAlignment="1" applyProtection="1">
      <alignment vertical="top" wrapText="1"/>
      <protection locked="0"/>
    </xf>
    <xf numFmtId="0" fontId="37" fillId="0" borderId="7" xfId="143" applyFont="1" applyBorder="1" applyAlignment="1" applyProtection="1">
      <alignment vertical="top" wrapText="1"/>
      <protection locked="0"/>
    </xf>
    <xf numFmtId="0" fontId="37" fillId="0" borderId="7" xfId="144" applyFont="1" applyBorder="1" applyAlignment="1" applyProtection="1">
      <alignment vertical="top" wrapText="1"/>
      <protection locked="0"/>
    </xf>
    <xf numFmtId="0" fontId="37" fillId="0" borderId="7" xfId="145" applyFont="1" applyBorder="1" applyAlignment="1" applyProtection="1">
      <alignment vertical="top" wrapText="1"/>
      <protection locked="0"/>
    </xf>
    <xf numFmtId="0" fontId="37" fillId="0" borderId="7" xfId="156" applyFont="1" applyBorder="1" applyAlignment="1" applyProtection="1">
      <alignment vertical="top" wrapText="1"/>
      <protection locked="0"/>
    </xf>
    <xf numFmtId="0" fontId="37" fillId="0" borderId="7" xfId="157" applyFont="1" applyBorder="1" applyAlignment="1" applyProtection="1">
      <alignment vertical="top" wrapText="1"/>
      <protection locked="0"/>
    </xf>
    <xf numFmtId="0" fontId="37" fillId="0" borderId="7" xfId="158" applyFont="1" applyBorder="1" applyAlignment="1" applyProtection="1">
      <alignment vertical="top" wrapText="1"/>
      <protection locked="0"/>
    </xf>
    <xf numFmtId="40" fontId="4" fillId="0" borderId="0" xfId="0" applyNumberFormat="1" applyFont="1" applyProtection="1">
      <protection locked="0"/>
    </xf>
    <xf numFmtId="38" fontId="38" fillId="2" borderId="7" xfId="0" applyNumberFormat="1" applyFont="1" applyFill="1" applyBorder="1" applyAlignment="1">
      <alignment horizontal="right"/>
    </xf>
    <xf numFmtId="38" fontId="35" fillId="0" borderId="24" xfId="0" applyNumberFormat="1" applyFont="1" applyBorder="1" applyAlignment="1" applyProtection="1">
      <alignment horizontal="right"/>
      <protection locked="0"/>
    </xf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35" fillId="0" borderId="24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Protection="1">
      <protection locked="0"/>
    </xf>
    <xf numFmtId="10" fontId="4" fillId="0" borderId="9" xfId="236" applyNumberFormat="1" applyFont="1" applyBorder="1" applyAlignment="1"/>
    <xf numFmtId="10" fontId="4" fillId="0" borderId="7" xfId="236" applyNumberFormat="1" applyFont="1" applyFill="1" applyBorder="1"/>
    <xf numFmtId="43" fontId="4" fillId="0" borderId="0" xfId="248" applyFont="1"/>
    <xf numFmtId="168" fontId="4" fillId="0" borderId="0" xfId="248" applyNumberFormat="1" applyFont="1"/>
    <xf numFmtId="10" fontId="4" fillId="0" borderId="0" xfId="0" applyNumberFormat="1" applyFont="1"/>
    <xf numFmtId="0" fontId="4" fillId="0" borderId="0" xfId="0" applyFont="1"/>
    <xf numFmtId="0" fontId="4" fillId="0" borderId="7" xfId="0" applyFont="1" applyFill="1" applyBorder="1" applyAlignment="1">
      <alignment horizontal="left"/>
    </xf>
    <xf numFmtId="0" fontId="40" fillId="25" borderId="0" xfId="0" applyFont="1" applyFill="1"/>
    <xf numFmtId="0" fontId="41" fillId="0" borderId="0" xfId="0" applyFont="1" applyFill="1" applyBorder="1" applyAlignment="1" applyProtection="1">
      <alignment horizontal="left"/>
      <protection locked="0"/>
    </xf>
    <xf numFmtId="0" fontId="41" fillId="0" borderId="0" xfId="249" applyFont="1" applyFill="1" applyBorder="1" applyProtection="1">
      <protection locked="0"/>
    </xf>
    <xf numFmtId="0" fontId="41" fillId="0" borderId="0" xfId="228" applyFont="1" applyFill="1"/>
    <xf numFmtId="14" fontId="41" fillId="0" borderId="0" xfId="249" applyNumberFormat="1" applyFont="1" applyFill="1" applyBorder="1" applyAlignment="1" applyProtection="1">
      <alignment horizontal="left"/>
      <protection locked="0"/>
    </xf>
    <xf numFmtId="166" fontId="41" fillId="0" borderId="0" xfId="249" applyNumberFormat="1" applyFont="1" applyFill="1" applyBorder="1" applyAlignment="1" applyProtection="1">
      <alignment horizontal="left"/>
      <protection locked="0"/>
    </xf>
    <xf numFmtId="0" fontId="43" fillId="0" borderId="0" xfId="228" applyFont="1" applyFill="1" applyAlignment="1" applyProtection="1">
      <alignment horizontal="center"/>
      <protection locked="0"/>
    </xf>
    <xf numFmtId="0" fontId="43" fillId="0" borderId="0" xfId="228" applyFont="1" applyFill="1" applyAlignment="1">
      <alignment horizontal="left" indent="2"/>
    </xf>
    <xf numFmtId="0" fontId="41" fillId="0" borderId="0" xfId="228" applyFont="1" applyFill="1" applyAlignment="1">
      <alignment horizontal="left" indent="2"/>
    </xf>
    <xf numFmtId="0" fontId="41" fillId="0" borderId="0" xfId="249" applyFont="1" applyFill="1" applyBorder="1" applyAlignment="1" applyProtection="1">
      <alignment horizontal="right" vertical="center" wrapText="1"/>
    </xf>
    <xf numFmtId="0" fontId="41" fillId="0" borderId="0" xfId="228" applyFont="1" applyFill="1" applyBorder="1" applyProtection="1">
      <protection locked="0"/>
    </xf>
    <xf numFmtId="0" fontId="41" fillId="0" borderId="0" xfId="228" applyFont="1" applyFill="1" applyBorder="1"/>
    <xf numFmtId="0" fontId="43" fillId="0" borderId="26" xfId="228" applyFont="1" applyFill="1" applyBorder="1" applyAlignment="1" applyProtection="1">
      <alignment horizontal="center"/>
      <protection locked="0"/>
    </xf>
    <xf numFmtId="10" fontId="41" fillId="2" borderId="29" xfId="228" applyNumberFormat="1" applyFont="1" applyFill="1" applyBorder="1" applyAlignment="1" applyProtection="1"/>
    <xf numFmtId="10" fontId="41" fillId="0" borderId="0" xfId="228" applyNumberFormat="1" applyFont="1" applyFill="1" applyBorder="1" applyAlignment="1" applyProtection="1"/>
    <xf numFmtId="0" fontId="43" fillId="0" borderId="30" xfId="228" applyFont="1" applyFill="1" applyBorder="1" applyAlignment="1" applyProtection="1">
      <alignment horizontal="center"/>
      <protection locked="0"/>
    </xf>
    <xf numFmtId="10" fontId="41" fillId="2" borderId="33" xfId="228" applyNumberFormat="1" applyFont="1" applyFill="1" applyBorder="1" applyAlignment="1" applyProtection="1"/>
    <xf numFmtId="0" fontId="43" fillId="0" borderId="0" xfId="228" applyFont="1" applyFill="1" applyBorder="1" applyAlignment="1" applyProtection="1">
      <alignment horizontal="left"/>
      <protection locked="0"/>
    </xf>
    <xf numFmtId="0" fontId="43" fillId="0" borderId="0" xfId="228" applyFont="1" applyFill="1" applyBorder="1" applyAlignment="1">
      <alignment horizontal="left"/>
    </xf>
    <xf numFmtId="0" fontId="41" fillId="0" borderId="0" xfId="228" applyFont="1" applyFill="1" applyBorder="1" applyAlignment="1">
      <alignment horizontal="left"/>
    </xf>
    <xf numFmtId="0" fontId="41" fillId="0" borderId="26" xfId="228" applyFont="1" applyFill="1" applyBorder="1" applyAlignment="1" applyProtection="1">
      <alignment horizontal="center"/>
      <protection locked="0"/>
    </xf>
    <xf numFmtId="0" fontId="41" fillId="0" borderId="29" xfId="228" applyFont="1" applyFill="1" applyBorder="1" applyAlignment="1" applyProtection="1">
      <alignment vertical="center"/>
      <protection locked="0"/>
    </xf>
    <xf numFmtId="0" fontId="41" fillId="0" borderId="0" xfId="228" applyFont="1" applyFill="1" applyBorder="1" applyAlignment="1" applyProtection="1">
      <alignment vertical="center"/>
      <protection locked="0"/>
    </xf>
    <xf numFmtId="0" fontId="41" fillId="0" borderId="34" xfId="228" applyFont="1" applyFill="1" applyBorder="1" applyAlignment="1" applyProtection="1">
      <alignment horizontal="center"/>
      <protection locked="0"/>
    </xf>
    <xf numFmtId="3" fontId="41" fillId="2" borderId="35" xfId="228" applyNumberFormat="1" applyFont="1" applyFill="1" applyBorder="1" applyAlignment="1" applyProtection="1"/>
    <xf numFmtId="3" fontId="41" fillId="0" borderId="0" xfId="228" applyNumberFormat="1" applyFont="1" applyFill="1" applyBorder="1" applyAlignment="1" applyProtection="1"/>
    <xf numFmtId="3" fontId="41" fillId="0" borderId="35" xfId="228" applyNumberFormat="1" applyFont="1" applyFill="1" applyBorder="1" applyAlignment="1" applyProtection="1">
      <protection locked="0"/>
    </xf>
    <xf numFmtId="3" fontId="41" fillId="0" borderId="0" xfId="228" applyNumberFormat="1" applyFont="1" applyFill="1" applyBorder="1" applyAlignment="1" applyProtection="1">
      <protection locked="0"/>
    </xf>
    <xf numFmtId="0" fontId="41" fillId="0" borderId="36" xfId="228" applyFont="1" applyFill="1" applyBorder="1" applyAlignment="1" applyProtection="1">
      <alignment horizontal="center"/>
      <protection locked="0"/>
    </xf>
    <xf numFmtId="38" fontId="41" fillId="0" borderId="33" xfId="228" applyNumberFormat="1" applyFont="1" applyFill="1" applyBorder="1" applyAlignment="1" applyProtection="1">
      <protection locked="0"/>
    </xf>
    <xf numFmtId="38" fontId="41" fillId="0" borderId="0" xfId="228" applyNumberFormat="1" applyFont="1" applyFill="1" applyBorder="1" applyAlignment="1" applyProtection="1">
      <protection locked="0"/>
    </xf>
    <xf numFmtId="0" fontId="41" fillId="0" borderId="38" xfId="228" applyFont="1" applyFill="1" applyBorder="1" applyAlignment="1" applyProtection="1">
      <alignment horizontal="center"/>
      <protection locked="0"/>
    </xf>
    <xf numFmtId="3" fontId="41" fillId="2" borderId="40" xfId="228" applyNumberFormat="1" applyFont="1" applyFill="1" applyBorder="1" applyAlignment="1" applyProtection="1"/>
    <xf numFmtId="3" fontId="41" fillId="0" borderId="0" xfId="0" applyNumberFormat="1" applyFont="1" applyFill="1" applyBorder="1" applyAlignment="1"/>
    <xf numFmtId="0" fontId="41" fillId="0" borderId="41" xfId="228" applyFont="1" applyFill="1" applyBorder="1" applyAlignment="1" applyProtection="1">
      <alignment horizontal="center"/>
      <protection locked="0"/>
    </xf>
    <xf numFmtId="3" fontId="41" fillId="2" borderId="29" xfId="228" applyNumberFormat="1" applyFont="1" applyFill="1" applyBorder="1" applyAlignment="1" applyProtection="1"/>
    <xf numFmtId="3" fontId="41" fillId="26" borderId="35" xfId="228" applyNumberFormat="1" applyFont="1" applyFill="1" applyBorder="1" applyAlignment="1" applyProtection="1">
      <protection locked="0"/>
    </xf>
    <xf numFmtId="3" fontId="41" fillId="2" borderId="35" xfId="228" applyNumberFormat="1" applyFont="1" applyFill="1" applyBorder="1" applyAlignment="1"/>
    <xf numFmtId="3" fontId="41" fillId="0" borderId="0" xfId="228" applyNumberFormat="1" applyFont="1" applyFill="1" applyBorder="1" applyAlignment="1"/>
    <xf numFmtId="3" fontId="41" fillId="0" borderId="33" xfId="228" applyNumberFormat="1" applyFont="1" applyFill="1" applyBorder="1" applyAlignment="1" applyProtection="1">
      <protection locked="0"/>
    </xf>
    <xf numFmtId="3" fontId="41" fillId="2" borderId="40" xfId="228" applyNumberFormat="1" applyFont="1" applyFill="1" applyBorder="1" applyAlignment="1"/>
    <xf numFmtId="0" fontId="43" fillId="0" borderId="0" xfId="249" applyFont="1" applyAlignment="1" applyProtection="1">
      <alignment horizontal="left"/>
      <protection locked="0"/>
    </xf>
    <xf numFmtId="0" fontId="43" fillId="0" borderId="0" xfId="249" applyFont="1" applyAlignment="1">
      <alignment horizontal="left" vertical="center"/>
    </xf>
    <xf numFmtId="0" fontId="41" fillId="0" borderId="0" xfId="249" applyFont="1"/>
    <xf numFmtId="0" fontId="43" fillId="0" borderId="0" xfId="249" applyFont="1" applyAlignment="1" applyProtection="1">
      <alignment horizontal="left" vertical="center"/>
      <protection locked="0"/>
    </xf>
    <xf numFmtId="9" fontId="41" fillId="25" borderId="24" xfId="228" applyNumberFormat="1" applyFont="1" applyFill="1" applyBorder="1" applyAlignment="1">
      <alignment horizontal="center" vertical="center"/>
    </xf>
    <xf numFmtId="9" fontId="41" fillId="25" borderId="35" xfId="228" applyNumberFormat="1" applyFont="1" applyFill="1" applyBorder="1" applyAlignment="1">
      <alignment horizontal="center" vertical="center"/>
    </xf>
    <xf numFmtId="0" fontId="41" fillId="25" borderId="44" xfId="249" applyFont="1" applyFill="1" applyBorder="1" applyAlignment="1" applyProtection="1">
      <alignment horizontal="left" wrapText="1" indent="1"/>
      <protection locked="0"/>
    </xf>
    <xf numFmtId="0" fontId="41" fillId="0" borderId="45" xfId="249" applyFont="1" applyFill="1" applyBorder="1" applyAlignment="1" applyProtection="1">
      <protection locked="0"/>
    </xf>
    <xf numFmtId="3" fontId="41" fillId="0" borderId="24" xfId="249" applyNumberFormat="1" applyFont="1" applyFill="1" applyBorder="1" applyAlignment="1" applyProtection="1">
      <alignment horizontal="right"/>
      <protection locked="0"/>
    </xf>
    <xf numFmtId="3" fontId="41" fillId="0" borderId="24" xfId="228" applyNumberFormat="1" applyFont="1" applyFill="1" applyBorder="1" applyAlignment="1" applyProtection="1">
      <alignment horizontal="right"/>
      <protection locked="0"/>
    </xf>
    <xf numFmtId="3" fontId="41" fillId="2" borderId="24" xfId="228" applyNumberFormat="1" applyFont="1" applyFill="1" applyBorder="1" applyAlignment="1" applyProtection="1">
      <alignment horizontal="right"/>
    </xf>
    <xf numFmtId="3" fontId="41" fillId="0" borderId="35" xfId="228" applyNumberFormat="1" applyFont="1" applyFill="1" applyBorder="1" applyAlignment="1" applyProtection="1">
      <alignment horizontal="right"/>
      <protection locked="0"/>
    </xf>
    <xf numFmtId="0" fontId="41" fillId="0" borderId="45" xfId="249" applyFont="1" applyFill="1" applyBorder="1" applyAlignment="1" applyProtection="1">
      <alignment vertical="justify"/>
      <protection locked="0"/>
    </xf>
    <xf numFmtId="3" fontId="41" fillId="0" borderId="24" xfId="249" applyNumberFormat="1" applyFont="1" applyFill="1" applyBorder="1" applyAlignment="1" applyProtection="1">
      <alignment horizontal="right" vertical="justify"/>
      <protection locked="0"/>
    </xf>
    <xf numFmtId="0" fontId="41" fillId="0" borderId="46" xfId="249" applyFont="1" applyFill="1" applyBorder="1" applyAlignment="1" applyProtection="1">
      <protection locked="0"/>
    </xf>
    <xf numFmtId="3" fontId="41" fillId="0" borderId="37" xfId="249" applyNumberFormat="1" applyFont="1" applyFill="1" applyBorder="1" applyAlignment="1" applyProtection="1">
      <alignment horizontal="right"/>
      <protection locked="0"/>
    </xf>
    <xf numFmtId="3" fontId="41" fillId="0" borderId="37" xfId="228" applyNumberFormat="1" applyFont="1" applyFill="1" applyBorder="1" applyAlignment="1" applyProtection="1">
      <alignment horizontal="right"/>
      <protection locked="0"/>
    </xf>
    <xf numFmtId="3" fontId="41" fillId="0" borderId="47" xfId="228" applyNumberFormat="1" applyFont="1" applyFill="1" applyBorder="1" applyAlignment="1" applyProtection="1">
      <alignment horizontal="right"/>
      <protection locked="0"/>
    </xf>
    <xf numFmtId="0" fontId="43" fillId="25" borderId="39" xfId="249" applyFont="1" applyFill="1" applyBorder="1" applyAlignment="1" applyProtection="1">
      <alignment horizontal="left" indent="1"/>
      <protection locked="0"/>
    </xf>
    <xf numFmtId="0" fontId="43" fillId="0" borderId="48" xfId="249" applyFont="1" applyFill="1" applyBorder="1" applyAlignment="1" applyProtection="1">
      <protection locked="0"/>
    </xf>
    <xf numFmtId="3" fontId="41" fillId="2" borderId="39" xfId="249" applyNumberFormat="1" applyFont="1" applyFill="1" applyBorder="1" applyAlignment="1" applyProtection="1">
      <alignment horizontal="right"/>
    </xf>
    <xf numFmtId="0" fontId="41" fillId="0" borderId="0" xfId="228" applyFont="1" applyFill="1" applyBorder="1" applyAlignment="1" applyProtection="1">
      <alignment horizontal="left" indent="1"/>
      <protection locked="0"/>
    </xf>
    <xf numFmtId="0" fontId="43" fillId="0" borderId="0" xfId="249" applyFont="1" applyFill="1" applyBorder="1" applyAlignment="1" applyProtection="1">
      <alignment horizontal="left" indent="1"/>
    </xf>
    <xf numFmtId="0" fontId="41" fillId="0" borderId="0" xfId="249" applyFont="1" applyFill="1" applyBorder="1" applyAlignment="1" applyProtection="1">
      <alignment horizontal="left" indent="1"/>
    </xf>
    <xf numFmtId="38" fontId="41" fillId="0" borderId="0" xfId="228" applyNumberFormat="1" applyFont="1" applyFill="1" applyBorder="1" applyAlignment="1" applyProtection="1">
      <alignment horizontal="right"/>
      <protection locked="0"/>
    </xf>
    <xf numFmtId="38" fontId="41" fillId="0" borderId="0" xfId="228" applyNumberFormat="1" applyFont="1" applyFill="1" applyBorder="1" applyAlignment="1">
      <alignment horizontal="right"/>
    </xf>
    <xf numFmtId="3" fontId="41" fillId="2" borderId="24" xfId="249" applyNumberFormat="1" applyFont="1" applyFill="1" applyBorder="1" applyAlignment="1">
      <alignment horizontal="right"/>
    </xf>
    <xf numFmtId="169" fontId="41" fillId="27" borderId="24" xfId="249" applyNumberFormat="1" applyFont="1" applyFill="1" applyBorder="1" applyAlignment="1" applyProtection="1">
      <alignment horizontal="right"/>
      <protection locked="0"/>
    </xf>
    <xf numFmtId="3" fontId="44" fillId="2" borderId="24" xfId="249" applyNumberFormat="1" applyFont="1" applyFill="1" applyBorder="1" applyAlignment="1">
      <alignment horizontal="right"/>
    </xf>
    <xf numFmtId="3" fontId="41" fillId="0" borderId="24" xfId="249" applyNumberFormat="1" applyFont="1" applyBorder="1" applyAlignment="1" applyProtection="1">
      <alignment horizontal="right"/>
      <protection locked="0"/>
    </xf>
    <xf numFmtId="3" fontId="41" fillId="0" borderId="35" xfId="249" applyNumberFormat="1" applyFont="1" applyBorder="1" applyAlignment="1" applyProtection="1">
      <alignment horizontal="right"/>
      <protection locked="0"/>
    </xf>
    <xf numFmtId="3" fontId="41" fillId="2" borderId="24" xfId="249" applyNumberFormat="1" applyFont="1" applyFill="1" applyBorder="1" applyAlignment="1" applyProtection="1">
      <alignment horizontal="right"/>
    </xf>
    <xf numFmtId="1" fontId="41" fillId="27" borderId="24" xfId="249" applyNumberFormat="1" applyFont="1" applyFill="1" applyBorder="1" applyAlignment="1" applyProtection="1">
      <alignment horizontal="right"/>
      <protection locked="0"/>
    </xf>
    <xf numFmtId="3" fontId="41" fillId="2" borderId="37" xfId="249" applyNumberFormat="1" applyFont="1" applyFill="1" applyBorder="1" applyAlignment="1" applyProtection="1">
      <alignment horizontal="right"/>
    </xf>
    <xf numFmtId="0" fontId="41" fillId="28" borderId="37" xfId="249" applyFont="1" applyFill="1" applyBorder="1" applyAlignment="1">
      <alignment horizontal="right"/>
    </xf>
    <xf numFmtId="3" fontId="41" fillId="0" borderId="37" xfId="249" applyNumberFormat="1" applyFont="1" applyBorder="1" applyAlignment="1" applyProtection="1">
      <alignment horizontal="right"/>
      <protection locked="0"/>
    </xf>
    <xf numFmtId="3" fontId="41" fillId="0" borderId="47" xfId="249" applyNumberFormat="1" applyFont="1" applyBorder="1" applyAlignment="1" applyProtection="1">
      <alignment horizontal="right"/>
      <protection locked="0"/>
    </xf>
    <xf numFmtId="0" fontId="41" fillId="29" borderId="39" xfId="249" applyFont="1" applyFill="1" applyBorder="1" applyAlignment="1">
      <alignment horizontal="right"/>
    </xf>
    <xf numFmtId="3" fontId="41" fillId="2" borderId="39" xfId="249" applyNumberFormat="1" applyFont="1" applyFill="1" applyBorder="1" applyAlignment="1">
      <alignment horizontal="right"/>
    </xf>
    <xf numFmtId="3" fontId="41" fillId="2" borderId="40" xfId="249" applyNumberFormat="1" applyFont="1" applyFill="1" applyBorder="1" applyAlignment="1">
      <alignment horizontal="right"/>
    </xf>
    <xf numFmtId="0" fontId="41" fillId="0" borderId="0" xfId="228" applyFont="1" applyFill="1" applyBorder="1" applyAlignment="1" applyProtection="1">
      <alignment horizontal="center"/>
      <protection locked="0"/>
    </xf>
    <xf numFmtId="0" fontId="43" fillId="0" borderId="0" xfId="249" applyFont="1" applyBorder="1" applyAlignment="1">
      <alignment horizontal="left" indent="1"/>
    </xf>
    <xf numFmtId="0" fontId="41" fillId="0" borderId="0" xfId="249" applyFont="1" applyBorder="1"/>
    <xf numFmtId="3" fontId="41" fillId="2" borderId="27" xfId="249" applyNumberFormat="1" applyFont="1" applyFill="1" applyBorder="1" applyAlignment="1" applyProtection="1">
      <alignment horizontal="right"/>
    </xf>
    <xf numFmtId="3" fontId="41" fillId="29" borderId="27" xfId="249" applyNumberFormat="1" applyFont="1" applyFill="1" applyBorder="1" applyAlignment="1">
      <alignment horizontal="right"/>
    </xf>
    <xf numFmtId="3" fontId="41" fillId="2" borderId="27" xfId="249" applyNumberFormat="1" applyFont="1" applyFill="1" applyBorder="1" applyAlignment="1">
      <alignment horizontal="right"/>
    </xf>
    <xf numFmtId="3" fontId="41" fillId="2" borderId="29" xfId="249" applyNumberFormat="1" applyFont="1" applyFill="1" applyBorder="1" applyAlignment="1">
      <alignment horizontal="right"/>
    </xf>
    <xf numFmtId="0" fontId="41" fillId="30" borderId="44" xfId="249" applyFont="1" applyFill="1" applyBorder="1" applyAlignment="1">
      <alignment horizontal="right"/>
    </xf>
    <xf numFmtId="0" fontId="41" fillId="30" borderId="49" xfId="249" applyFont="1" applyFill="1" applyBorder="1" applyAlignment="1">
      <alignment horizontal="right"/>
    </xf>
    <xf numFmtId="0" fontId="41" fillId="30" borderId="45" xfId="249" applyFont="1" applyFill="1" applyBorder="1" applyAlignment="1">
      <alignment horizontal="right"/>
    </xf>
    <xf numFmtId="1" fontId="41" fillId="0" borderId="24" xfId="228" applyNumberFormat="1" applyFont="1" applyFill="1" applyBorder="1" applyAlignment="1" applyProtection="1">
      <alignment horizontal="right"/>
      <protection locked="0"/>
    </xf>
    <xf numFmtId="169" fontId="41" fillId="0" borderId="24" xfId="228" applyNumberFormat="1" applyFont="1" applyFill="1" applyBorder="1" applyAlignment="1" applyProtection="1">
      <alignment horizontal="right"/>
      <protection locked="0"/>
    </xf>
    <xf numFmtId="169" fontId="41" fillId="0" borderId="35" xfId="228" applyNumberFormat="1" applyFont="1" applyFill="1" applyBorder="1" applyAlignment="1" applyProtection="1">
      <alignment horizontal="right"/>
      <protection locked="0"/>
    </xf>
    <xf numFmtId="3" fontId="41" fillId="30" borderId="44" xfId="249" applyNumberFormat="1" applyFont="1" applyFill="1" applyBorder="1" applyAlignment="1">
      <alignment horizontal="right"/>
    </xf>
    <xf numFmtId="3" fontId="41" fillId="30" borderId="49" xfId="249" applyNumberFormat="1" applyFont="1" applyFill="1" applyBorder="1" applyAlignment="1">
      <alignment horizontal="right"/>
    </xf>
    <xf numFmtId="3" fontId="41" fillId="30" borderId="45" xfId="249" applyNumberFormat="1" applyFont="1" applyFill="1" applyBorder="1" applyAlignment="1">
      <alignment horizontal="right"/>
    </xf>
    <xf numFmtId="3" fontId="41" fillId="2" borderId="24" xfId="228" applyNumberFormat="1" applyFont="1" applyFill="1" applyBorder="1" applyAlignment="1">
      <alignment horizontal="right"/>
    </xf>
    <xf numFmtId="0" fontId="41" fillId="0" borderId="30" xfId="228" applyFont="1" applyFill="1" applyBorder="1" applyAlignment="1" applyProtection="1">
      <alignment horizontal="center"/>
      <protection locked="0"/>
    </xf>
    <xf numFmtId="3" fontId="41" fillId="30" borderId="50" xfId="249" applyNumberFormat="1" applyFont="1" applyFill="1" applyBorder="1" applyAlignment="1">
      <alignment horizontal="right"/>
    </xf>
    <xf numFmtId="3" fontId="41" fillId="2" borderId="33" xfId="249" applyNumberFormat="1" applyFont="1" applyFill="1" applyBorder="1" applyAlignment="1">
      <alignment horizontal="right"/>
    </xf>
    <xf numFmtId="0" fontId="41" fillId="0" borderId="0" xfId="249" applyFont="1" applyBorder="1" applyAlignment="1">
      <alignment horizontal="left" indent="1"/>
    </xf>
    <xf numFmtId="0" fontId="43" fillId="25" borderId="0" xfId="249" applyFont="1" applyFill="1" applyBorder="1" applyAlignment="1"/>
    <xf numFmtId="0" fontId="43" fillId="0" borderId="0" xfId="249" applyFont="1" applyBorder="1" applyAlignment="1"/>
    <xf numFmtId="3" fontId="41" fillId="0" borderId="0" xfId="249" applyNumberFormat="1" applyFont="1" applyFill="1" applyBorder="1" applyAlignment="1" applyProtection="1">
      <alignment horizontal="right"/>
    </xf>
    <xf numFmtId="169" fontId="41" fillId="0" borderId="0" xfId="228" applyNumberFormat="1" applyFont="1" applyFill="1" applyBorder="1" applyAlignment="1">
      <alignment horizontal="center"/>
    </xf>
    <xf numFmtId="0" fontId="41" fillId="0" borderId="0" xfId="249" applyFont="1" applyFill="1" applyBorder="1"/>
    <xf numFmtId="3" fontId="41" fillId="0" borderId="0" xfId="249" applyNumberFormat="1" applyFont="1" applyBorder="1"/>
    <xf numFmtId="0" fontId="41" fillId="31" borderId="0" xfId="249" applyFont="1" applyFill="1" applyBorder="1"/>
    <xf numFmtId="9" fontId="41" fillId="25" borderId="35" xfId="228" applyNumberFormat="1" applyFont="1" applyFill="1" applyBorder="1" applyAlignment="1" applyProtection="1">
      <alignment horizontal="center" vertical="center"/>
      <protection locked="0"/>
    </xf>
    <xf numFmtId="3" fontId="41" fillId="2" borderId="44" xfId="249" applyNumberFormat="1" applyFont="1" applyFill="1" applyBorder="1" applyAlignment="1" applyProtection="1">
      <alignment horizontal="right"/>
    </xf>
    <xf numFmtId="3" fontId="41" fillId="2" borderId="57" xfId="236" applyNumberFormat="1" applyFont="1" applyFill="1" applyBorder="1" applyAlignment="1">
      <alignment horizontal="right"/>
    </xf>
    <xf numFmtId="3" fontId="41" fillId="2" borderId="58" xfId="249" applyNumberFormat="1" applyFont="1" applyFill="1" applyBorder="1" applyAlignment="1" applyProtection="1">
      <alignment horizontal="right"/>
    </xf>
    <xf numFmtId="0" fontId="41" fillId="30" borderId="50" xfId="249" applyFont="1" applyFill="1" applyBorder="1" applyAlignment="1">
      <alignment horizontal="right"/>
    </xf>
    <xf numFmtId="0" fontId="41" fillId="30" borderId="60" xfId="249" applyFont="1" applyFill="1" applyBorder="1" applyAlignment="1">
      <alignment horizontal="right"/>
    </xf>
    <xf numFmtId="0" fontId="43" fillId="0" borderId="0" xfId="249" applyFont="1" applyBorder="1" applyAlignment="1" applyProtection="1">
      <alignment horizontal="left" indent="1"/>
      <protection locked="0"/>
    </xf>
    <xf numFmtId="169" fontId="41" fillId="0" borderId="0" xfId="249" applyNumberFormat="1" applyFont="1" applyBorder="1" applyAlignment="1">
      <alignment horizontal="center"/>
    </xf>
    <xf numFmtId="169" fontId="41" fillId="0" borderId="0" xfId="249" applyNumberFormat="1" applyFont="1" applyFill="1" applyBorder="1" applyAlignment="1">
      <alignment horizontal="center"/>
    </xf>
    <xf numFmtId="169" fontId="41" fillId="0" borderId="0" xfId="249" applyNumberFormat="1" applyFont="1" applyBorder="1" applyAlignment="1" applyProtection="1">
      <alignment horizontal="center"/>
      <protection locked="0"/>
    </xf>
    <xf numFmtId="0" fontId="41" fillId="30" borderId="28" xfId="249" applyFont="1" applyFill="1" applyBorder="1" applyAlignment="1">
      <alignment horizontal="right"/>
    </xf>
    <xf numFmtId="0" fontId="41" fillId="30" borderId="53" xfId="249" applyFont="1" applyFill="1" applyBorder="1" applyAlignment="1">
      <alignment horizontal="right"/>
    </xf>
    <xf numFmtId="0" fontId="41" fillId="30" borderId="61" xfId="249" applyFont="1" applyFill="1" applyBorder="1" applyAlignment="1">
      <alignment horizontal="right"/>
    </xf>
    <xf numFmtId="3" fontId="41" fillId="2" borderId="54" xfId="249" applyNumberFormat="1" applyFont="1" applyFill="1" applyBorder="1" applyAlignment="1">
      <alignment horizontal="right"/>
    </xf>
    <xf numFmtId="0" fontId="41" fillId="30" borderId="0" xfId="249" applyFont="1" applyFill="1" applyBorder="1" applyAlignment="1">
      <alignment horizontal="right"/>
    </xf>
    <xf numFmtId="3" fontId="41" fillId="0" borderId="57" xfId="249" applyNumberFormat="1" applyFont="1" applyBorder="1" applyAlignment="1" applyProtection="1">
      <alignment horizontal="right"/>
      <protection locked="0"/>
    </xf>
    <xf numFmtId="0" fontId="41" fillId="30" borderId="58" xfId="249" applyFont="1" applyFill="1" applyBorder="1" applyAlignment="1">
      <alignment horizontal="right"/>
    </xf>
    <xf numFmtId="0" fontId="41" fillId="30" borderId="62" xfId="249" applyFont="1" applyFill="1" applyBorder="1" applyAlignment="1">
      <alignment horizontal="right"/>
    </xf>
    <xf numFmtId="0" fontId="41" fillId="30" borderId="63" xfId="249" applyFont="1" applyFill="1" applyBorder="1" applyAlignment="1">
      <alignment horizontal="right"/>
    </xf>
    <xf numFmtId="3" fontId="41" fillId="2" borderId="8" xfId="249" applyNumberFormat="1" applyFont="1" applyFill="1" applyBorder="1" applyAlignment="1">
      <alignment horizontal="right"/>
    </xf>
    <xf numFmtId="0" fontId="41" fillId="0" borderId="43" xfId="228" applyFont="1" applyFill="1" applyBorder="1" applyAlignment="1" applyProtection="1">
      <alignment horizontal="center" vertical="center"/>
      <protection locked="0"/>
    </xf>
    <xf numFmtId="0" fontId="41" fillId="0" borderId="27" xfId="228" applyFont="1" applyFill="1" applyBorder="1" applyAlignment="1">
      <alignment horizontal="center" vertical="center" wrapText="1"/>
    </xf>
    <xf numFmtId="3" fontId="41" fillId="2" borderId="24" xfId="228" applyNumberFormat="1" applyFont="1" applyFill="1" applyBorder="1" applyAlignment="1">
      <alignment horizontal="right" vertical="center" wrapText="1"/>
    </xf>
    <xf numFmtId="169" fontId="41" fillId="0" borderId="24" xfId="249" applyNumberFormat="1" applyFont="1" applyFill="1" applyBorder="1" applyAlignment="1" applyProtection="1">
      <alignment horizontal="right"/>
      <protection locked="0"/>
    </xf>
    <xf numFmtId="3" fontId="44" fillId="2" borderId="35" xfId="228" applyNumberFormat="1" applyFont="1" applyFill="1" applyBorder="1" applyAlignment="1">
      <alignment horizontal="right" vertical="center" wrapText="1"/>
    </xf>
    <xf numFmtId="169" fontId="44" fillId="0" borderId="24" xfId="249" applyNumberFormat="1" applyFont="1" applyFill="1" applyBorder="1" applyAlignment="1" applyProtection="1">
      <alignment horizontal="right"/>
      <protection locked="0"/>
    </xf>
    <xf numFmtId="3" fontId="41" fillId="2" borderId="35" xfId="228" applyNumberFormat="1" applyFont="1" applyFill="1" applyBorder="1" applyAlignment="1">
      <alignment horizontal="right" vertical="center" wrapText="1"/>
    </xf>
    <xf numFmtId="3" fontId="41" fillId="2" borderId="31" xfId="249" applyNumberFormat="1" applyFont="1" applyFill="1" applyBorder="1" applyAlignment="1" applyProtection="1">
      <alignment horizontal="right"/>
      <protection locked="0"/>
    </xf>
    <xf numFmtId="0" fontId="41" fillId="29" borderId="31" xfId="249" applyFont="1" applyFill="1" applyBorder="1" applyAlignment="1">
      <alignment horizontal="right"/>
    </xf>
    <xf numFmtId="3" fontId="41" fillId="2" borderId="64" xfId="249" applyNumberFormat="1" applyFont="1" applyFill="1" applyBorder="1" applyAlignment="1">
      <alignment horizontal="right"/>
    </xf>
    <xf numFmtId="0" fontId="41" fillId="0" borderId="65" xfId="228" applyFont="1" applyFill="1" applyBorder="1" applyAlignment="1" applyProtection="1">
      <alignment horizontal="center"/>
      <protection locked="0"/>
    </xf>
    <xf numFmtId="3" fontId="41" fillId="2" borderId="66" xfId="249" applyNumberFormat="1" applyFont="1" applyFill="1" applyBorder="1" applyAlignment="1">
      <alignment horizontal="right"/>
    </xf>
    <xf numFmtId="0" fontId="41" fillId="29" borderId="66" xfId="249" applyFont="1" applyFill="1" applyBorder="1" applyAlignment="1">
      <alignment horizontal="right"/>
    </xf>
    <xf numFmtId="0" fontId="43" fillId="0" borderId="0" xfId="228" applyFont="1" applyFill="1" applyBorder="1" applyAlignment="1" applyProtection="1">
      <alignment horizontal="left" indent="1"/>
      <protection locked="0"/>
    </xf>
    <xf numFmtId="0" fontId="41" fillId="0" borderId="0" xfId="249" applyFont="1" applyBorder="1" applyProtection="1">
      <protection locked="0"/>
    </xf>
    <xf numFmtId="0" fontId="41" fillId="0" borderId="27" xfId="228" applyFont="1" applyFill="1" applyBorder="1" applyAlignment="1">
      <alignment horizontal="center" vertical="center" wrapText="1"/>
    </xf>
    <xf numFmtId="0" fontId="41" fillId="0" borderId="34" xfId="228" applyFont="1" applyFill="1" applyBorder="1" applyAlignment="1" applyProtection="1">
      <alignment horizontal="left" indent="1"/>
      <protection locked="0"/>
    </xf>
    <xf numFmtId="0" fontId="41" fillId="0" borderId="24" xfId="249" applyFont="1" applyFill="1" applyBorder="1" applyAlignment="1" applyProtection="1">
      <alignment horizontal="left" indent="1"/>
      <protection locked="0"/>
    </xf>
    <xf numFmtId="3" fontId="41" fillId="0" borderId="24" xfId="249" applyNumberFormat="1" applyFont="1" applyBorder="1" applyAlignment="1" applyProtection="1">
      <alignment horizontal="right" wrapText="1"/>
      <protection locked="0"/>
    </xf>
    <xf numFmtId="170" fontId="41" fillId="0" borderId="24" xfId="249" applyNumberFormat="1" applyFont="1" applyBorder="1" applyAlignment="1">
      <alignment horizontal="right" wrapText="1"/>
    </xf>
    <xf numFmtId="3" fontId="41" fillId="2" borderId="24" xfId="249" applyNumberFormat="1" applyFont="1" applyFill="1" applyBorder="1" applyAlignment="1">
      <alignment horizontal="right" wrapText="1"/>
    </xf>
    <xf numFmtId="9" fontId="41" fillId="0" borderId="24" xfId="249" applyNumberFormat="1" applyFont="1" applyBorder="1" applyAlignment="1">
      <alignment horizontal="right" wrapText="1"/>
    </xf>
    <xf numFmtId="3" fontId="41" fillId="2" borderId="35" xfId="249" applyNumberFormat="1" applyFont="1" applyFill="1" applyBorder="1" applyAlignment="1">
      <alignment horizontal="right" wrapText="1"/>
    </xf>
    <xf numFmtId="0" fontId="41" fillId="0" borderId="30" xfId="228" applyFont="1" applyFill="1" applyBorder="1" applyAlignment="1" applyProtection="1">
      <alignment horizontal="left" indent="1"/>
      <protection locked="0"/>
    </xf>
    <xf numFmtId="0" fontId="41" fillId="0" borderId="37" xfId="249" applyFont="1" applyFill="1" applyBorder="1" applyAlignment="1" applyProtection="1">
      <alignment horizontal="left" indent="1"/>
      <protection locked="0"/>
    </xf>
    <xf numFmtId="3" fontId="41" fillId="0" borderId="37" xfId="249" applyNumberFormat="1" applyFont="1" applyBorder="1" applyAlignment="1" applyProtection="1">
      <alignment horizontal="right" wrapText="1"/>
      <protection locked="0"/>
    </xf>
    <xf numFmtId="0" fontId="41" fillId="29" borderId="37" xfId="249" applyFont="1" applyFill="1" applyBorder="1" applyAlignment="1">
      <alignment horizontal="right"/>
    </xf>
    <xf numFmtId="3" fontId="41" fillId="2" borderId="37" xfId="249" applyNumberFormat="1" applyFont="1" applyFill="1" applyBorder="1" applyAlignment="1">
      <alignment horizontal="right" wrapText="1"/>
    </xf>
    <xf numFmtId="3" fontId="41" fillId="2" borderId="47" xfId="249" applyNumberFormat="1" applyFont="1" applyFill="1" applyBorder="1" applyAlignment="1">
      <alignment horizontal="right" wrapText="1"/>
    </xf>
    <xf numFmtId="0" fontId="41" fillId="0" borderId="6" xfId="228" applyFont="1" applyFill="1" applyBorder="1" applyAlignment="1" applyProtection="1">
      <alignment horizontal="left" indent="1"/>
      <protection locked="0"/>
    </xf>
    <xf numFmtId="0" fontId="43" fillId="0" borderId="38" xfId="249" applyFont="1" applyFill="1" applyBorder="1" applyAlignment="1" applyProtection="1">
      <alignment horizontal="left" indent="1"/>
      <protection locked="0"/>
    </xf>
    <xf numFmtId="3" fontId="41" fillId="2" borderId="39" xfId="249" applyNumberFormat="1" applyFont="1" applyFill="1" applyBorder="1" applyAlignment="1">
      <alignment horizontal="right" wrapText="1"/>
    </xf>
    <xf numFmtId="3" fontId="41" fillId="2" borderId="40" xfId="249" applyNumberFormat="1" applyFont="1" applyFill="1" applyBorder="1" applyAlignment="1">
      <alignment horizontal="right" wrapText="1"/>
    </xf>
    <xf numFmtId="0" fontId="41" fillId="0" borderId="0" xfId="249" applyFont="1" applyProtection="1">
      <protection locked="0"/>
    </xf>
    <xf numFmtId="0" fontId="41" fillId="0" borderId="0" xfId="0" applyFont="1" applyFill="1" applyBorder="1" applyProtection="1">
      <protection locked="0"/>
    </xf>
    <xf numFmtId="0" fontId="41" fillId="0" borderId="0" xfId="0" applyFont="1" applyFill="1" applyProtection="1">
      <protection locked="0"/>
    </xf>
    <xf numFmtId="0" fontId="45" fillId="0" borderId="0" xfId="0" applyFont="1" applyFill="1" applyBorder="1" applyProtection="1"/>
    <xf numFmtId="0" fontId="37" fillId="0" borderId="0" xfId="0" applyFont="1" applyFill="1" applyBorder="1" applyAlignment="1" applyProtection="1">
      <alignment horizontal="left"/>
      <protection locked="0"/>
    </xf>
    <xf numFmtId="0" fontId="46" fillId="0" borderId="0" xfId="0" applyFont="1" applyFill="1" applyBorder="1" applyProtection="1">
      <protection locked="0"/>
    </xf>
    <xf numFmtId="14" fontId="41" fillId="0" borderId="0" xfId="0" applyNumberFormat="1" applyFont="1" applyFill="1" applyBorder="1" applyAlignment="1" applyProtection="1">
      <alignment horizontal="left"/>
      <protection locked="0"/>
    </xf>
    <xf numFmtId="0" fontId="46" fillId="0" borderId="0" xfId="0" applyFont="1" applyFill="1" applyBorder="1"/>
    <xf numFmtId="164" fontId="47" fillId="0" borderId="0" xfId="0" applyNumberFormat="1" applyFont="1" applyFill="1" applyBorder="1" applyAlignment="1">
      <alignment horizontal="left"/>
    </xf>
    <xf numFmtId="0" fontId="49" fillId="0" borderId="0" xfId="250" applyFont="1" applyFill="1" applyBorder="1" applyAlignment="1">
      <alignment horizontal="center"/>
    </xf>
    <xf numFmtId="0" fontId="50" fillId="0" borderId="0" xfId="250" applyFont="1" applyFill="1" applyBorder="1" applyAlignment="1">
      <alignment horizontal="left" indent="2"/>
    </xf>
    <xf numFmtId="0" fontId="45" fillId="0" borderId="0" xfId="0" applyFont="1" applyFill="1" applyBorder="1" applyAlignment="1" applyProtection="1">
      <alignment horizontal="right" vertical="center" wrapText="1"/>
    </xf>
    <xf numFmtId="0" fontId="47" fillId="0" borderId="0" xfId="0" applyFont="1" applyFill="1" applyBorder="1"/>
    <xf numFmtId="0" fontId="51" fillId="0" borderId="0" xfId="250" applyFont="1" applyFill="1" applyBorder="1"/>
    <xf numFmtId="0" fontId="46" fillId="0" borderId="0" xfId="250" applyFont="1" applyFill="1" applyBorder="1"/>
    <xf numFmtId="0" fontId="52" fillId="0" borderId="26" xfId="250" applyFont="1" applyFill="1" applyBorder="1" applyAlignment="1">
      <alignment horizontal="left" vertical="center" indent="1"/>
    </xf>
    <xf numFmtId="0" fontId="53" fillId="0" borderId="27" xfId="250" applyFont="1" applyFill="1" applyBorder="1" applyAlignment="1">
      <alignment horizontal="center"/>
    </xf>
    <xf numFmtId="0" fontId="37" fillId="0" borderId="27" xfId="250" applyFont="1" applyFill="1" applyBorder="1" applyAlignment="1" applyProtection="1">
      <alignment horizontal="center" wrapText="1"/>
      <protection locked="0"/>
    </xf>
    <xf numFmtId="0" fontId="37" fillId="0" borderId="27" xfId="250" applyFont="1" applyFill="1" applyBorder="1" applyAlignment="1" applyProtection="1">
      <alignment horizontal="center"/>
      <protection locked="0"/>
    </xf>
    <xf numFmtId="0" fontId="37" fillId="0" borderId="29" xfId="250" applyFont="1" applyFill="1" applyBorder="1" applyAlignment="1" applyProtection="1">
      <alignment horizontal="center"/>
      <protection locked="0"/>
    </xf>
    <xf numFmtId="0" fontId="52" fillId="0" borderId="34" xfId="250" applyFont="1" applyFill="1" applyBorder="1" applyAlignment="1">
      <alignment horizontal="left" indent="1"/>
    </xf>
    <xf numFmtId="0" fontId="54" fillId="0" borderId="24" xfId="250" applyFont="1" applyFill="1" applyBorder="1" applyAlignment="1">
      <alignment horizontal="left" indent="1"/>
    </xf>
    <xf numFmtId="0" fontId="37" fillId="0" borderId="24" xfId="250" applyFont="1" applyFill="1" applyBorder="1" applyAlignment="1">
      <alignment horizontal="left" indent="2"/>
    </xf>
    <xf numFmtId="3" fontId="34" fillId="0" borderId="24" xfId="250" applyNumberFormat="1" applyFont="1" applyFill="1" applyBorder="1" applyAlignment="1" applyProtection="1">
      <alignment horizontal="right"/>
      <protection locked="0"/>
    </xf>
    <xf numFmtId="0" fontId="52" fillId="0" borderId="30" xfId="250" applyFont="1" applyFill="1" applyBorder="1" applyAlignment="1">
      <alignment horizontal="left" indent="1"/>
    </xf>
    <xf numFmtId="0" fontId="37" fillId="0" borderId="31" xfId="250" applyFont="1" applyFill="1" applyBorder="1" applyAlignment="1">
      <alignment horizontal="left" indent="2"/>
    </xf>
    <xf numFmtId="3" fontId="34" fillId="0" borderId="31" xfId="250" applyNumberFormat="1" applyFont="1" applyFill="1" applyBorder="1" applyAlignment="1" applyProtection="1">
      <alignment horizontal="right"/>
      <protection locked="0"/>
    </xf>
    <xf numFmtId="0" fontId="52" fillId="0" borderId="0" xfId="250" applyFont="1" applyFill="1" applyBorder="1" applyAlignment="1">
      <alignment horizontal="left" indent="1"/>
    </xf>
    <xf numFmtId="0" fontId="47" fillId="0" borderId="0" xfId="250" applyFont="1" applyFill="1" applyBorder="1" applyAlignment="1">
      <alignment horizontal="left" indent="2"/>
    </xf>
    <xf numFmtId="3" fontId="2" fillId="0" borderId="0" xfId="250" applyNumberFormat="1" applyFont="1" applyFill="1" applyBorder="1" applyAlignment="1">
      <alignment horizontal="right"/>
    </xf>
    <xf numFmtId="0" fontId="49" fillId="0" borderId="0" xfId="0" applyFont="1" applyFill="1" applyAlignment="1">
      <alignment horizontal="center"/>
    </xf>
    <xf numFmtId="0" fontId="47" fillId="0" borderId="0" xfId="0" applyFont="1" applyFill="1"/>
    <xf numFmtId="3" fontId="46" fillId="0" borderId="0" xfId="0" applyNumberFormat="1" applyFont="1" applyFill="1"/>
    <xf numFmtId="3" fontId="46" fillId="0" borderId="0" xfId="0" applyNumberFormat="1" applyFont="1" applyFill="1" applyAlignment="1">
      <alignment horizontal="right"/>
    </xf>
    <xf numFmtId="0" fontId="37" fillId="0" borderId="27" xfId="250" applyFont="1" applyFill="1" applyBorder="1" applyAlignment="1">
      <alignment horizontal="left" indent="2"/>
    </xf>
    <xf numFmtId="3" fontId="37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34" xfId="0" applyFont="1" applyFill="1" applyBorder="1" applyAlignment="1">
      <alignment horizontal="left" indent="1"/>
    </xf>
    <xf numFmtId="3" fontId="34" fillId="0" borderId="24" xfId="0" applyNumberFormat="1" applyFont="1" applyFill="1" applyBorder="1" applyAlignment="1" applyProtection="1">
      <alignment horizontal="right"/>
      <protection locked="0"/>
    </xf>
    <xf numFmtId="0" fontId="37" fillId="0" borderId="24" xfId="250" applyFont="1" applyFill="1" applyBorder="1" applyAlignment="1">
      <alignment horizontal="left" indent="3"/>
    </xf>
    <xf numFmtId="0" fontId="52" fillId="0" borderId="30" xfId="0" applyFont="1" applyFill="1" applyBorder="1" applyAlignment="1">
      <alignment horizontal="left" indent="1"/>
    </xf>
    <xf numFmtId="0" fontId="54" fillId="0" borderId="31" xfId="250" applyFont="1" applyFill="1" applyBorder="1" applyAlignment="1">
      <alignment horizontal="left" indent="1"/>
    </xf>
    <xf numFmtId="0" fontId="47" fillId="0" borderId="0" xfId="0" applyFont="1" applyFill="1" applyProtection="1">
      <protection locked="0"/>
    </xf>
    <xf numFmtId="0" fontId="46" fillId="0" borderId="0" xfId="0" applyFont="1" applyFill="1" applyProtection="1">
      <protection locked="0"/>
    </xf>
    <xf numFmtId="3" fontId="34" fillId="2" borderId="24" xfId="250" applyNumberFormat="1" applyFont="1" applyFill="1" applyBorder="1" applyAlignment="1">
      <alignment horizontal="right"/>
    </xf>
    <xf numFmtId="3" fontId="34" fillId="2" borderId="35" xfId="250" applyNumberFormat="1" applyFont="1" applyFill="1" applyBorder="1" applyAlignment="1" applyProtection="1">
      <alignment horizontal="right"/>
    </xf>
    <xf numFmtId="3" fontId="34" fillId="2" borderId="24" xfId="250" applyNumberFormat="1" applyFont="1" applyFill="1" applyBorder="1" applyAlignment="1" applyProtection="1">
      <alignment horizontal="right"/>
    </xf>
    <xf numFmtId="3" fontId="34" fillId="2" borderId="31" xfId="250" applyNumberFormat="1" applyFont="1" applyFill="1" applyBorder="1" applyAlignment="1" applyProtection="1">
      <alignment horizontal="right"/>
    </xf>
    <xf numFmtId="3" fontId="34" fillId="2" borderId="33" xfId="250" applyNumberFormat="1" applyFont="1" applyFill="1" applyBorder="1" applyAlignment="1" applyProtection="1">
      <alignment horizontal="right"/>
    </xf>
    <xf numFmtId="3" fontId="34" fillId="2" borderId="35" xfId="0" applyNumberFormat="1" applyFont="1" applyFill="1" applyBorder="1" applyAlignment="1" applyProtection="1">
      <alignment horizontal="right"/>
    </xf>
    <xf numFmtId="3" fontId="34" fillId="2" borderId="24" xfId="0" applyNumberFormat="1" applyFont="1" applyFill="1" applyBorder="1" applyAlignment="1" applyProtection="1">
      <alignment horizontal="right"/>
    </xf>
    <xf numFmtId="3" fontId="34" fillId="2" borderId="31" xfId="0" applyNumberFormat="1" applyFont="1" applyFill="1" applyBorder="1" applyAlignment="1" applyProtection="1">
      <alignment horizontal="right"/>
    </xf>
    <xf numFmtId="3" fontId="34" fillId="2" borderId="33" xfId="0" applyNumberFormat="1" applyFont="1" applyFill="1" applyBorder="1" applyAlignment="1" applyProtection="1">
      <alignment horizontal="right"/>
    </xf>
    <xf numFmtId="0" fontId="40" fillId="0" borderId="0" xfId="0" applyFont="1"/>
    <xf numFmtId="0" fontId="41" fillId="0" borderId="0" xfId="0" applyNumberFormat="1" applyFont="1" applyFill="1" applyBorder="1" applyAlignment="1" applyProtection="1">
      <alignment horizontal="left"/>
      <protection locked="0"/>
    </xf>
    <xf numFmtId="0" fontId="41" fillId="0" borderId="0" xfId="0" applyFont="1" applyFill="1"/>
    <xf numFmtId="14" fontId="55" fillId="0" borderId="0" xfId="0" applyNumberFormat="1" applyFont="1" applyAlignment="1" applyProtection="1">
      <alignment horizontal="center"/>
      <protection locked="0"/>
    </xf>
    <xf numFmtId="49" fontId="41" fillId="0" borderId="0" xfId="0" applyNumberFormat="1" applyFont="1" applyFill="1"/>
    <xf numFmtId="0" fontId="41" fillId="0" borderId="0" xfId="0" applyFont="1" applyFill="1" applyBorder="1"/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indent="2"/>
    </xf>
    <xf numFmtId="0" fontId="41" fillId="0" borderId="0" xfId="0" applyFont="1" applyFill="1" applyBorder="1" applyAlignment="1" applyProtection="1">
      <alignment horizontal="right" vertical="center" wrapText="1"/>
    </xf>
    <xf numFmtId="0" fontId="41" fillId="0" borderId="0" xfId="0" applyFont="1" applyFill="1" applyAlignment="1">
      <alignment horizontal="right"/>
    </xf>
    <xf numFmtId="0" fontId="41" fillId="0" borderId="24" xfId="0" applyFont="1" applyFill="1" applyBorder="1" applyAlignment="1">
      <alignment horizontal="center" vertical="center" wrapText="1"/>
    </xf>
    <xf numFmtId="0" fontId="41" fillId="0" borderId="24" xfId="173" applyFont="1" applyFill="1" applyBorder="1" applyAlignment="1">
      <alignment horizontal="center" vertical="center" wrapText="1"/>
    </xf>
    <xf numFmtId="38" fontId="35" fillId="2" borderId="24" xfId="251" applyNumberFormat="1" applyFont="1" applyFill="1" applyBorder="1" applyAlignment="1">
      <alignment horizontal="center"/>
    </xf>
    <xf numFmtId="38" fontId="44" fillId="2" borderId="24" xfId="251" applyNumberFormat="1" applyFont="1" applyFill="1" applyBorder="1" applyAlignment="1"/>
    <xf numFmtId="38" fontId="35" fillId="2" borderId="24" xfId="251" applyNumberFormat="1" applyFont="1" applyFill="1" applyBorder="1" applyAlignment="1"/>
    <xf numFmtId="38" fontId="41" fillId="2" borderId="24" xfId="0" applyNumberFormat="1" applyFont="1" applyFill="1" applyBorder="1" applyAlignment="1" applyProtection="1">
      <alignment horizontal="right"/>
    </xf>
    <xf numFmtId="10" fontId="41" fillId="2" borderId="35" xfId="0" applyNumberFormat="1" applyFont="1" applyFill="1" applyBorder="1" applyAlignment="1" applyProtection="1">
      <alignment horizontal="right"/>
    </xf>
    <xf numFmtId="38" fontId="41" fillId="2" borderId="24" xfId="173" applyNumberFormat="1" applyFont="1" applyFill="1" applyBorder="1" applyAlignment="1" applyProtection="1">
      <alignment horizontal="right"/>
    </xf>
    <xf numFmtId="38" fontId="41" fillId="2" borderId="35" xfId="173" applyNumberFormat="1" applyFont="1" applyFill="1" applyBorder="1" applyAlignment="1" applyProtection="1">
      <alignment horizontal="right"/>
    </xf>
    <xf numFmtId="0" fontId="41" fillId="0" borderId="34" xfId="0" applyFont="1" applyFill="1" applyBorder="1" applyAlignment="1" applyProtection="1">
      <alignment horizontal="left" indent="1"/>
      <protection locked="0"/>
    </xf>
    <xf numFmtId="0" fontId="41" fillId="0" borderId="24" xfId="0" applyFont="1" applyFill="1" applyBorder="1" applyAlignment="1" applyProtection="1">
      <alignment horizontal="left" indent="1"/>
      <protection locked="0"/>
    </xf>
    <xf numFmtId="165" fontId="41" fillId="0" borderId="24" xfId="0" applyNumberFormat="1" applyFont="1" applyFill="1" applyBorder="1" applyProtection="1">
      <protection locked="0"/>
    </xf>
    <xf numFmtId="38" fontId="41" fillId="0" borderId="24" xfId="0" applyNumberFormat="1" applyFont="1" applyFill="1" applyBorder="1" applyAlignment="1" applyProtection="1">
      <alignment horizontal="right"/>
      <protection locked="0"/>
    </xf>
    <xf numFmtId="10" fontId="41" fillId="0" borderId="44" xfId="0" applyNumberFormat="1" applyFont="1" applyFill="1" applyBorder="1" applyAlignment="1" applyProtection="1">
      <alignment horizontal="right"/>
      <protection locked="0"/>
    </xf>
    <xf numFmtId="38" fontId="41" fillId="0" borderId="24" xfId="173" applyNumberFormat="1" applyFont="1" applyFill="1" applyBorder="1" applyAlignment="1" applyProtection="1">
      <alignment horizontal="right"/>
      <protection locked="0"/>
    </xf>
    <xf numFmtId="38" fontId="41" fillId="0" borderId="44" xfId="173" applyNumberFormat="1" applyFont="1" applyFill="1" applyBorder="1" applyAlignment="1" applyProtection="1">
      <alignment horizontal="right"/>
    </xf>
    <xf numFmtId="2" fontId="41" fillId="0" borderId="34" xfId="0" applyNumberFormat="1" applyFont="1" applyFill="1" applyBorder="1" applyAlignment="1" applyProtection="1">
      <alignment horizontal="left" indent="1"/>
      <protection locked="0"/>
    </xf>
    <xf numFmtId="38" fontId="41" fillId="0" borderId="37" xfId="0" applyNumberFormat="1" applyFont="1" applyFill="1" applyBorder="1" applyAlignment="1" applyProtection="1">
      <alignment horizontal="right"/>
      <protection locked="0"/>
    </xf>
    <xf numFmtId="38" fontId="41" fillId="2" borderId="37" xfId="0" applyNumberFormat="1" applyFont="1" applyFill="1" applyBorder="1" applyAlignment="1" applyProtection="1">
      <alignment horizontal="right"/>
    </xf>
    <xf numFmtId="10" fontId="41" fillId="2" borderId="47" xfId="0" applyNumberFormat="1" applyFont="1" applyFill="1" applyBorder="1" applyAlignment="1" applyProtection="1">
      <alignment horizontal="right"/>
    </xf>
    <xf numFmtId="38" fontId="41" fillId="0" borderId="37" xfId="173" applyNumberFormat="1" applyFont="1" applyFill="1" applyBorder="1" applyAlignment="1" applyProtection="1">
      <alignment horizontal="right"/>
      <protection locked="0"/>
    </xf>
    <xf numFmtId="38" fontId="35" fillId="2" borderId="31" xfId="251" applyNumberFormat="1" applyFont="1" applyFill="1" applyBorder="1" applyAlignment="1">
      <alignment horizontal="center"/>
    </xf>
    <xf numFmtId="38" fontId="44" fillId="2" borderId="31" xfId="251" applyNumberFormat="1" applyFont="1" applyFill="1" applyBorder="1" applyAlignment="1"/>
    <xf numFmtId="38" fontId="35" fillId="2" borderId="31" xfId="251" applyNumberFormat="1" applyFont="1" applyFill="1" applyBorder="1" applyAlignment="1"/>
    <xf numFmtId="38" fontId="41" fillId="2" borderId="31" xfId="0" applyNumberFormat="1" applyFont="1" applyFill="1" applyBorder="1" applyAlignment="1" applyProtection="1">
      <alignment horizontal="right"/>
    </xf>
    <xf numFmtId="10" fontId="41" fillId="2" borderId="33" xfId="0" applyNumberFormat="1" applyFont="1" applyFill="1" applyBorder="1" applyAlignment="1" applyProtection="1">
      <alignment horizontal="right"/>
    </xf>
    <xf numFmtId="38" fontId="41" fillId="2" borderId="31" xfId="173" applyNumberFormat="1" applyFont="1" applyFill="1" applyBorder="1" applyAlignment="1" applyProtection="1">
      <alignment horizontal="right"/>
    </xf>
    <xf numFmtId="38" fontId="41" fillId="2" borderId="33" xfId="173" applyNumberFormat="1" applyFont="1" applyFill="1" applyBorder="1" applyAlignment="1" applyProtection="1">
      <alignment horizontal="right"/>
    </xf>
    <xf numFmtId="0" fontId="57" fillId="0" borderId="0" xfId="0" applyFont="1" applyFill="1" applyProtection="1">
      <protection locked="0"/>
    </xf>
    <xf numFmtId="0" fontId="9" fillId="0" borderId="7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72" xfId="0" applyFont="1" applyBorder="1"/>
    <xf numFmtId="0" fontId="4" fillId="0" borderId="0" xfId="0" applyFont="1"/>
    <xf numFmtId="0" fontId="4" fillId="0" borderId="6" xfId="0" applyFont="1" applyBorder="1" applyAlignment="1">
      <alignment horizontal="left" vertical="center" wrapText="1"/>
    </xf>
    <xf numFmtId="10" fontId="4" fillId="0" borderId="25" xfId="236" applyNumberFormat="1" applyFont="1" applyBorder="1"/>
    <xf numFmtId="10" fontId="4" fillId="0" borderId="74" xfId="236" applyNumberFormat="1" applyFont="1" applyBorder="1"/>
    <xf numFmtId="10" fontId="4" fillId="0" borderId="12" xfId="236" applyNumberFormat="1" applyFont="1" applyBorder="1"/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1" fillId="0" borderId="0" xfId="0" applyFont="1"/>
    <xf numFmtId="0" fontId="4" fillId="0" borderId="0" xfId="0" applyFont="1"/>
    <xf numFmtId="0" fontId="9" fillId="0" borderId="6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12" fillId="0" borderId="6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9" fillId="0" borderId="72" xfId="0" applyFont="1" applyBorder="1" applyAlignment="1">
      <alignment wrapText="1"/>
    </xf>
    <xf numFmtId="0" fontId="9" fillId="0" borderId="73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1" fillId="0" borderId="24" xfId="228" applyFont="1" applyFill="1" applyBorder="1" applyAlignment="1" applyProtection="1">
      <alignment horizontal="left" vertical="center" indent="2"/>
      <protection locked="0"/>
    </xf>
    <xf numFmtId="0" fontId="43" fillId="0" borderId="27" xfId="228" applyFont="1" applyFill="1" applyBorder="1" applyAlignment="1">
      <alignment horizontal="left" vertical="center" indent="1"/>
    </xf>
    <xf numFmtId="0" fontId="43" fillId="0" borderId="28" xfId="228" applyFont="1" applyFill="1" applyBorder="1" applyAlignment="1">
      <alignment horizontal="left" vertical="center" indent="1"/>
    </xf>
    <xf numFmtId="0" fontId="43" fillId="0" borderId="31" xfId="228" applyFont="1" applyFill="1" applyBorder="1" applyAlignment="1">
      <alignment horizontal="left" vertical="center" indent="1"/>
    </xf>
    <xf numFmtId="0" fontId="43" fillId="0" borderId="32" xfId="228" applyFont="1" applyFill="1" applyBorder="1" applyAlignment="1">
      <alignment horizontal="left" vertical="center" indent="1"/>
    </xf>
    <xf numFmtId="0" fontId="43" fillId="0" borderId="27" xfId="228" applyFont="1" applyFill="1" applyBorder="1" applyAlignment="1" applyProtection="1">
      <alignment horizontal="center"/>
      <protection locked="0"/>
    </xf>
    <xf numFmtId="0" fontId="43" fillId="0" borderId="24" xfId="228" applyFont="1" applyFill="1" applyBorder="1" applyAlignment="1" applyProtection="1">
      <alignment horizontal="left" vertical="center" indent="1"/>
      <protection locked="0"/>
    </xf>
    <xf numFmtId="0" fontId="41" fillId="0" borderId="24" xfId="228" applyFont="1" applyFill="1" applyBorder="1" applyAlignment="1" applyProtection="1">
      <alignment horizontal="left" vertical="center" indent="3"/>
      <protection locked="0"/>
    </xf>
    <xf numFmtId="0" fontId="41" fillId="0" borderId="37" xfId="228" applyFont="1" applyFill="1" applyBorder="1" applyAlignment="1" applyProtection="1">
      <alignment horizontal="left" vertical="center" indent="3"/>
      <protection locked="0"/>
    </xf>
    <xf numFmtId="0" fontId="43" fillId="0" borderId="39" xfId="228" applyFont="1" applyFill="1" applyBorder="1" applyAlignment="1" applyProtection="1">
      <alignment horizontal="left" vertical="center" indent="1"/>
      <protection locked="0"/>
    </xf>
    <xf numFmtId="0" fontId="41" fillId="0" borderId="42" xfId="228" applyFont="1" applyFill="1" applyBorder="1" applyAlignment="1" applyProtection="1">
      <alignment horizontal="left" vertical="center" indent="2"/>
      <protection locked="0"/>
    </xf>
    <xf numFmtId="0" fontId="41" fillId="0" borderId="24" xfId="249" applyFont="1" applyBorder="1" applyAlignment="1" applyProtection="1">
      <alignment horizontal="left" wrapText="1" indent="1"/>
      <protection locked="0"/>
    </xf>
    <xf numFmtId="0" fontId="41" fillId="25" borderId="27" xfId="228" applyFont="1" applyFill="1" applyBorder="1" applyAlignment="1">
      <alignment horizontal="center" vertical="center"/>
    </xf>
    <xf numFmtId="0" fontId="41" fillId="25" borderId="29" xfId="228" applyFont="1" applyFill="1" applyBorder="1" applyAlignment="1">
      <alignment horizontal="center" vertical="center"/>
    </xf>
    <xf numFmtId="0" fontId="41" fillId="0" borderId="43" xfId="228" applyFont="1" applyFill="1" applyBorder="1" applyAlignment="1" applyProtection="1">
      <alignment horizontal="center" vertical="center"/>
      <protection locked="0"/>
    </xf>
    <xf numFmtId="0" fontId="41" fillId="0" borderId="41" xfId="228" applyFont="1" applyFill="1" applyBorder="1" applyAlignment="1" applyProtection="1">
      <alignment horizontal="center" vertical="center"/>
      <protection locked="0"/>
    </xf>
    <xf numFmtId="0" fontId="43" fillId="25" borderId="27" xfId="228" applyFont="1" applyFill="1" applyBorder="1" applyAlignment="1" applyProtection="1">
      <alignment horizontal="left" vertical="center"/>
      <protection locked="0"/>
    </xf>
    <xf numFmtId="0" fontId="43" fillId="25" borderId="24" xfId="228" applyFont="1" applyFill="1" applyBorder="1" applyAlignment="1" applyProtection="1">
      <alignment horizontal="left" vertical="center"/>
      <protection locked="0"/>
    </xf>
    <xf numFmtId="0" fontId="41" fillId="25" borderId="27" xfId="228" applyFont="1" applyFill="1" applyBorder="1" applyAlignment="1">
      <alignment horizontal="center" vertical="center" wrapText="1"/>
    </xf>
    <xf numFmtId="0" fontId="41" fillId="25" borderId="24" xfId="228" applyFont="1" applyFill="1" applyBorder="1" applyAlignment="1">
      <alignment horizontal="center" vertical="center" wrapText="1"/>
    </xf>
    <xf numFmtId="0" fontId="41" fillId="0" borderId="37" xfId="249" applyFont="1" applyFill="1" applyBorder="1" applyAlignment="1" applyProtection="1">
      <alignment horizontal="left" wrapText="1" indent="1"/>
      <protection locked="0"/>
    </xf>
    <xf numFmtId="0" fontId="43" fillId="0" borderId="27" xfId="249" applyFont="1" applyBorder="1" applyAlignment="1">
      <alignment horizontal="left" indent="1"/>
    </xf>
    <xf numFmtId="0" fontId="41" fillId="0" borderId="44" xfId="249" applyFont="1" applyBorder="1" applyAlignment="1" applyProtection="1">
      <alignment horizontal="left" indent="1"/>
      <protection locked="0"/>
    </xf>
    <xf numFmtId="0" fontId="41" fillId="0" borderId="45" xfId="249" applyFont="1" applyBorder="1" applyAlignment="1" applyProtection="1">
      <alignment horizontal="left" indent="1"/>
      <protection locked="0"/>
    </xf>
    <xf numFmtId="0" fontId="43" fillId="0" borderId="44" xfId="249" applyFont="1" applyBorder="1" applyAlignment="1" applyProtection="1">
      <alignment horizontal="left" wrapText="1" indent="1"/>
      <protection locked="0"/>
    </xf>
    <xf numFmtId="0" fontId="43" fillId="0" borderId="45" xfId="249" applyFont="1" applyBorder="1" applyAlignment="1" applyProtection="1">
      <alignment horizontal="left" wrapText="1" indent="1"/>
      <protection locked="0"/>
    </xf>
    <xf numFmtId="0" fontId="43" fillId="0" borderId="39" xfId="249" applyFont="1" applyBorder="1" applyAlignment="1" applyProtection="1">
      <alignment horizontal="left" indent="1"/>
      <protection locked="0"/>
    </xf>
    <xf numFmtId="0" fontId="41" fillId="0" borderId="24" xfId="249" applyFont="1" applyBorder="1" applyAlignment="1" applyProtection="1">
      <alignment horizontal="left" wrapText="1" indent="2"/>
      <protection locked="0"/>
    </xf>
    <xf numFmtId="0" fontId="43" fillId="0" borderId="24" xfId="249" applyFont="1" applyBorder="1" applyAlignment="1" applyProtection="1">
      <alignment horizontal="left" wrapText="1" indent="1"/>
      <protection locked="0"/>
    </xf>
    <xf numFmtId="0" fontId="43" fillId="0" borderId="31" xfId="249" applyFont="1" applyBorder="1" applyAlignment="1" applyProtection="1">
      <alignment horizontal="left" indent="1"/>
      <protection locked="0"/>
    </xf>
    <xf numFmtId="0" fontId="43" fillId="25" borderId="51" xfId="228" applyFont="1" applyFill="1" applyBorder="1" applyAlignment="1" applyProtection="1">
      <alignment horizontal="left" vertical="center"/>
      <protection locked="0"/>
    </xf>
    <xf numFmtId="0" fontId="43" fillId="25" borderId="52" xfId="228" applyFont="1" applyFill="1" applyBorder="1" applyAlignment="1" applyProtection="1">
      <alignment horizontal="left" vertical="center"/>
      <protection locked="0"/>
    </xf>
    <xf numFmtId="0" fontId="43" fillId="25" borderId="55" xfId="228" applyFont="1" applyFill="1" applyBorder="1" applyAlignment="1" applyProtection="1">
      <alignment horizontal="left" vertical="center"/>
      <protection locked="0"/>
    </xf>
    <xf numFmtId="0" fontId="43" fillId="25" borderId="56" xfId="228" applyFont="1" applyFill="1" applyBorder="1" applyAlignment="1" applyProtection="1">
      <alignment horizontal="left" vertical="center"/>
      <protection locked="0"/>
    </xf>
    <xf numFmtId="0" fontId="43" fillId="25" borderId="59" xfId="249" applyFont="1" applyFill="1" applyBorder="1" applyAlignment="1" applyProtection="1">
      <alignment horizontal="left" wrapText="1"/>
      <protection locked="0"/>
    </xf>
    <xf numFmtId="0" fontId="43" fillId="25" borderId="60" xfId="249" applyFont="1" applyFill="1" applyBorder="1" applyAlignment="1" applyProtection="1">
      <alignment horizontal="left" wrapText="1"/>
      <protection locked="0"/>
    </xf>
    <xf numFmtId="0" fontId="41" fillId="25" borderId="44" xfId="249" applyFont="1" applyFill="1" applyBorder="1" applyAlignment="1" applyProtection="1">
      <alignment horizontal="left" wrapText="1"/>
      <protection locked="0"/>
    </xf>
    <xf numFmtId="0" fontId="41" fillId="25" borderId="45" xfId="249" applyFont="1" applyFill="1" applyBorder="1" applyAlignment="1" applyProtection="1">
      <alignment horizontal="left" wrapText="1"/>
      <protection locked="0"/>
    </xf>
    <xf numFmtId="0" fontId="43" fillId="25" borderId="48" xfId="249" applyFont="1" applyFill="1" applyBorder="1" applyAlignment="1" applyProtection="1">
      <alignment horizontal="left" wrapText="1"/>
      <protection locked="0"/>
    </xf>
    <xf numFmtId="0" fontId="43" fillId="25" borderId="28" xfId="249" applyFont="1" applyFill="1" applyBorder="1" applyAlignment="1" applyProtection="1">
      <alignment horizontal="left" wrapText="1"/>
      <protection locked="0"/>
    </xf>
    <xf numFmtId="0" fontId="43" fillId="25" borderId="61" xfId="249" applyFont="1" applyFill="1" applyBorder="1" applyAlignment="1" applyProtection="1">
      <alignment horizontal="left" wrapText="1"/>
      <protection locked="0"/>
    </xf>
    <xf numFmtId="0" fontId="41" fillId="25" borderId="49" xfId="249" applyFont="1" applyFill="1" applyBorder="1" applyAlignment="1" applyProtection="1">
      <alignment horizontal="left" wrapText="1"/>
      <protection locked="0"/>
    </xf>
    <xf numFmtId="0" fontId="41" fillId="25" borderId="32" xfId="249" applyFont="1" applyFill="1" applyBorder="1" applyAlignment="1" applyProtection="1">
      <alignment horizontal="left" wrapText="1"/>
      <protection locked="0"/>
    </xf>
    <xf numFmtId="0" fontId="41" fillId="25" borderId="46" xfId="249" applyFont="1" applyFill="1" applyBorder="1" applyAlignment="1" applyProtection="1">
      <alignment horizontal="left" wrapText="1"/>
      <protection locked="0"/>
    </xf>
    <xf numFmtId="0" fontId="43" fillId="0" borderId="27" xfId="249" applyFont="1" applyBorder="1" applyAlignment="1">
      <alignment horizontal="left" vertical="center"/>
    </xf>
    <xf numFmtId="0" fontId="41" fillId="0" borderId="24" xfId="249" applyFont="1" applyBorder="1" applyAlignment="1" applyProtection="1">
      <alignment horizontal="left" indent="2"/>
      <protection locked="0"/>
    </xf>
    <xf numFmtId="0" fontId="41" fillId="25" borderId="28" xfId="228" applyFont="1" applyFill="1" applyBorder="1" applyAlignment="1">
      <alignment horizontal="center" vertical="center" wrapText="1"/>
    </xf>
    <xf numFmtId="0" fontId="41" fillId="25" borderId="53" xfId="228" applyFont="1" applyFill="1" applyBorder="1" applyAlignment="1">
      <alignment horizontal="center" vertical="center" wrapText="1"/>
    </xf>
    <xf numFmtId="0" fontId="41" fillId="25" borderId="54" xfId="228" applyFont="1" applyFill="1" applyBorder="1" applyAlignment="1">
      <alignment horizontal="center" vertical="center" wrapText="1"/>
    </xf>
    <xf numFmtId="0" fontId="41" fillId="0" borderId="27" xfId="228" applyFont="1" applyFill="1" applyBorder="1" applyAlignment="1">
      <alignment horizontal="center" vertical="center" wrapText="1"/>
    </xf>
    <xf numFmtId="0" fontId="41" fillId="0" borderId="29" xfId="228" applyFont="1" applyFill="1" applyBorder="1" applyAlignment="1">
      <alignment horizontal="center" vertical="center" wrapText="1"/>
    </xf>
    <xf numFmtId="0" fontId="41" fillId="0" borderId="24" xfId="249" applyFont="1" applyFill="1" applyBorder="1" applyAlignment="1" applyProtection="1">
      <alignment horizontal="left" indent="2"/>
      <protection locked="0"/>
    </xf>
    <xf numFmtId="0" fontId="41" fillId="0" borderId="24" xfId="249" applyFont="1" applyFill="1" applyBorder="1" applyAlignment="1" applyProtection="1">
      <alignment horizontal="left" wrapText="1" indent="2"/>
      <protection locked="0"/>
    </xf>
    <xf numFmtId="0" fontId="43" fillId="0" borderId="27" xfId="249" applyFont="1" applyFill="1" applyBorder="1" applyAlignment="1" applyProtection="1">
      <alignment horizontal="center" vertical="center" wrapText="1"/>
      <protection locked="0"/>
    </xf>
    <xf numFmtId="0" fontId="43" fillId="0" borderId="24" xfId="249" applyFont="1" applyFill="1" applyBorder="1" applyAlignment="1" applyProtection="1">
      <alignment horizontal="center" vertical="center" wrapText="1"/>
      <protection locked="0"/>
    </xf>
    <xf numFmtId="0" fontId="41" fillId="0" borderId="27" xfId="249" applyFont="1" applyFill="1" applyBorder="1" applyAlignment="1" applyProtection="1">
      <alignment horizontal="center" vertical="center" wrapText="1"/>
    </xf>
    <xf numFmtId="0" fontId="43" fillId="0" borderId="31" xfId="249" applyFont="1" applyFill="1" applyBorder="1" applyAlignment="1" applyProtection="1">
      <alignment horizontal="left" indent="1"/>
      <protection locked="0"/>
    </xf>
    <xf numFmtId="0" fontId="43" fillId="0" borderId="66" xfId="249" applyFont="1" applyBorder="1" applyAlignment="1" applyProtection="1">
      <alignment horizontal="left" indent="2"/>
      <protection locked="0"/>
    </xf>
    <xf numFmtId="0" fontId="41" fillId="0" borderId="68" xfId="173" applyFont="1" applyFill="1" applyBorder="1" applyAlignment="1">
      <alignment horizontal="center" vertical="center" wrapText="1"/>
    </xf>
    <xf numFmtId="0" fontId="41" fillId="0" borderId="53" xfId="173" applyFont="1" applyFill="1" applyBorder="1" applyAlignment="1">
      <alignment horizontal="center" vertical="center" wrapText="1"/>
    </xf>
    <xf numFmtId="0" fontId="41" fillId="0" borderId="61" xfId="173" applyFont="1" applyFill="1" applyBorder="1" applyAlignment="1">
      <alignment horizontal="center" vertical="center" wrapText="1"/>
    </xf>
    <xf numFmtId="0" fontId="41" fillId="0" borderId="69" xfId="173" applyFont="1" applyFill="1" applyBorder="1" applyAlignment="1">
      <alignment horizontal="center" vertical="center" wrapText="1"/>
    </xf>
    <xf numFmtId="0" fontId="41" fillId="0" borderId="42" xfId="173" applyFont="1" applyFill="1" applyBorder="1" applyAlignment="1">
      <alignment horizontal="center" vertical="center" wrapText="1"/>
    </xf>
    <xf numFmtId="0" fontId="41" fillId="0" borderId="43" xfId="0" applyFont="1" applyFill="1" applyBorder="1" applyAlignment="1">
      <alignment horizontal="left" vertical="center" indent="1"/>
    </xf>
    <xf numFmtId="0" fontId="41" fillId="0" borderId="41" xfId="0" applyFont="1" applyFill="1" applyBorder="1" applyAlignment="1">
      <alignment horizontal="left" vertical="center" indent="1"/>
    </xf>
    <xf numFmtId="0" fontId="41" fillId="0" borderId="27" xfId="0" applyFont="1" applyFill="1" applyBorder="1" applyAlignment="1">
      <alignment horizontal="center" vertical="center" wrapText="1"/>
    </xf>
    <xf numFmtId="0" fontId="41" fillId="0" borderId="24" xfId="0" applyFont="1" applyFill="1" applyBorder="1" applyAlignment="1">
      <alignment horizontal="center" vertical="center" wrapText="1"/>
    </xf>
    <xf numFmtId="0" fontId="41" fillId="0" borderId="67" xfId="0" applyFont="1" applyFill="1" applyBorder="1" applyAlignment="1">
      <alignment horizontal="center" vertical="center" wrapText="1"/>
    </xf>
    <xf numFmtId="0" fontId="41" fillId="0" borderId="70" xfId="0" applyFont="1" applyFill="1" applyBorder="1" applyAlignment="1">
      <alignment horizontal="center" vertical="center" wrapText="1"/>
    </xf>
  </cellXfs>
  <cellStyles count="252">
    <cellStyle name="_RC VALUTEBIS WRILSI " xfId="1"/>
    <cellStyle name="20% - Accent1 2" xfId="2"/>
    <cellStyle name="20% - Accent1 3" xfId="3"/>
    <cellStyle name="20% - Accent1 4" xfId="4"/>
    <cellStyle name="20% - Accent2 2" xfId="5"/>
    <cellStyle name="20% - Accent2 3" xfId="6"/>
    <cellStyle name="20% - Accent2 4" xfId="7"/>
    <cellStyle name="20% - Accent3 2" xfId="8"/>
    <cellStyle name="20% - Accent3 3" xfId="9"/>
    <cellStyle name="20% - Accent3 4" xfId="10"/>
    <cellStyle name="20% - Accent4 2" xfId="11"/>
    <cellStyle name="20% - Accent4 3" xfId="12"/>
    <cellStyle name="20% - Accent4 4" xfId="13"/>
    <cellStyle name="20% - Accent5 2" xfId="14"/>
    <cellStyle name="20% - Accent5 3" xfId="15"/>
    <cellStyle name="20% - Accent5 4" xfId="16"/>
    <cellStyle name="20% - Accent6 2" xfId="17"/>
    <cellStyle name="20% - Accent6 3" xfId="18"/>
    <cellStyle name="20% - Accent6 4" xfId="19"/>
    <cellStyle name="40% - Accent1 2" xfId="20"/>
    <cellStyle name="40% - Accent1 3" xfId="21"/>
    <cellStyle name="40% - Accent1 4" xfId="22"/>
    <cellStyle name="40% - Accent2 2" xfId="23"/>
    <cellStyle name="40% - Accent2 3" xfId="24"/>
    <cellStyle name="40% - Accent2 4" xfId="25"/>
    <cellStyle name="40% - Accent3 2" xfId="26"/>
    <cellStyle name="40% - Accent3 3" xfId="27"/>
    <cellStyle name="40% - Accent3 4" xfId="28"/>
    <cellStyle name="40% - Accent4 2" xfId="29"/>
    <cellStyle name="40% - Accent4 3" xfId="30"/>
    <cellStyle name="40% - Accent4 4" xfId="31"/>
    <cellStyle name="40% - Accent5 2" xfId="32"/>
    <cellStyle name="40% - Accent5 3" xfId="33"/>
    <cellStyle name="40% - Accent5 4" xfId="34"/>
    <cellStyle name="40% - Accent6 2" xfId="35"/>
    <cellStyle name="40% - Accent6 3" xfId="36"/>
    <cellStyle name="40% - Accent6 4" xfId="37"/>
    <cellStyle name="60% - Accent1 2" xfId="38"/>
    <cellStyle name="60% - Accent1 3" xfId="39"/>
    <cellStyle name="60% - Accent1 4" xfId="40"/>
    <cellStyle name="60% - Accent2 2" xfId="41"/>
    <cellStyle name="60% - Accent2 3" xfId="42"/>
    <cellStyle name="60% - Accent2 4" xfId="43"/>
    <cellStyle name="60% - Accent3 2" xfId="44"/>
    <cellStyle name="60% - Accent3 3" xfId="45"/>
    <cellStyle name="60% - Accent3 4" xfId="46"/>
    <cellStyle name="60% - Accent4 2" xfId="47"/>
    <cellStyle name="60% - Accent4 3" xfId="48"/>
    <cellStyle name="60% - Accent4 4" xfId="49"/>
    <cellStyle name="60% - Accent5 2" xfId="50"/>
    <cellStyle name="60% - Accent5 3" xfId="51"/>
    <cellStyle name="60% - Accent5 4" xfId="52"/>
    <cellStyle name="60% - Accent6 2" xfId="53"/>
    <cellStyle name="60% - Accent6 3" xfId="54"/>
    <cellStyle name="60% - Accent6 4" xfId="55"/>
    <cellStyle name="Accent1 2" xfId="56"/>
    <cellStyle name="Accent1 3" xfId="57"/>
    <cellStyle name="Accent1 4" xfId="58"/>
    <cellStyle name="Accent2 2" xfId="59"/>
    <cellStyle name="Accent2 3" xfId="60"/>
    <cellStyle name="Accent2 4" xfId="61"/>
    <cellStyle name="Accent3 2" xfId="62"/>
    <cellStyle name="Accent3 3" xfId="63"/>
    <cellStyle name="Accent3 4" xfId="64"/>
    <cellStyle name="Accent4 2" xfId="65"/>
    <cellStyle name="Accent4 3" xfId="66"/>
    <cellStyle name="Accent4 4" xfId="67"/>
    <cellStyle name="Accent5 2" xfId="68"/>
    <cellStyle name="Accent5 3" xfId="69"/>
    <cellStyle name="Accent5 4" xfId="70"/>
    <cellStyle name="Accent6 2" xfId="71"/>
    <cellStyle name="Accent6 3" xfId="72"/>
    <cellStyle name="Accent6 4" xfId="73"/>
    <cellStyle name="Bad 2" xfId="74"/>
    <cellStyle name="Bad 3" xfId="75"/>
    <cellStyle name="Bad 4" xfId="76"/>
    <cellStyle name="Calculation 2" xfId="77"/>
    <cellStyle name="Calculation 3" xfId="78"/>
    <cellStyle name="Calculation 4" xfId="79"/>
    <cellStyle name="Check Cell 2" xfId="80"/>
    <cellStyle name="Check Cell 3" xfId="81"/>
    <cellStyle name="Check Cell 4" xfId="82"/>
    <cellStyle name="Comma" xfId="248" builtinId="3"/>
    <cellStyle name="Comma 2 2" xfId="83"/>
    <cellStyle name="Comma 2 3" xfId="84"/>
    <cellStyle name="Comma 2 4" xfId="85"/>
    <cellStyle name="Euro" xfId="86"/>
    <cellStyle name="Explanatory Text 2" xfId="87"/>
    <cellStyle name="Explanatory Text 3" xfId="88"/>
    <cellStyle name="Explanatory Text 4" xfId="89"/>
    <cellStyle name="Good 2" xfId="90"/>
    <cellStyle name="Good 3" xfId="91"/>
    <cellStyle name="Good 4" xfId="92"/>
    <cellStyle name="Heading 1 2" xfId="93"/>
    <cellStyle name="Heading 1 3" xfId="94"/>
    <cellStyle name="Heading 1 4" xfId="95"/>
    <cellStyle name="Heading 2 2" xfId="96"/>
    <cellStyle name="Heading 2 3" xfId="97"/>
    <cellStyle name="Heading 2 4" xfId="98"/>
    <cellStyle name="Heading 3 2" xfId="99"/>
    <cellStyle name="Heading 3 3" xfId="100"/>
    <cellStyle name="Heading 3 4" xfId="101"/>
    <cellStyle name="Heading 4 2" xfId="102"/>
    <cellStyle name="Heading 4 3" xfId="103"/>
    <cellStyle name="Heading 4 4" xfId="104"/>
    <cellStyle name="Hyperlink" xfId="105" builtinId="8"/>
    <cellStyle name="Input 2" xfId="106"/>
    <cellStyle name="Input 3" xfId="107"/>
    <cellStyle name="Input 4" xfId="108"/>
    <cellStyle name="Linked Cell 2" xfId="109"/>
    <cellStyle name="Linked Cell 3" xfId="110"/>
    <cellStyle name="Linked Cell 4" xfId="111"/>
    <cellStyle name="Neutral 2" xfId="112"/>
    <cellStyle name="Neutral 3" xfId="113"/>
    <cellStyle name="Neutral 4" xfId="114"/>
    <cellStyle name="Normal" xfId="0" builtinId="0"/>
    <cellStyle name="Normal 10" xfId="115"/>
    <cellStyle name="Normal 11" xfId="116"/>
    <cellStyle name="Normal 12" xfId="117"/>
    <cellStyle name="Normal 13" xfId="118"/>
    <cellStyle name="Normal 14" xfId="119"/>
    <cellStyle name="Normal 2" xfId="120"/>
    <cellStyle name="Normal 2 10" xfId="121"/>
    <cellStyle name="Normal 2 10 10" xfId="122"/>
    <cellStyle name="Normal 2 10 2" xfId="123"/>
    <cellStyle name="Normal 2 10 3" xfId="124"/>
    <cellStyle name="Normal 2 10 4" xfId="125"/>
    <cellStyle name="Normal 2 10 5" xfId="126"/>
    <cellStyle name="Normal 2 10 6" xfId="127"/>
    <cellStyle name="Normal 2 10 7" xfId="128"/>
    <cellStyle name="Normal 2 10 8" xfId="129"/>
    <cellStyle name="Normal 2 10 9" xfId="130"/>
    <cellStyle name="Normal 2 11" xfId="131"/>
    <cellStyle name="Normal 2 12" xfId="132"/>
    <cellStyle name="Normal 2 13" xfId="133"/>
    <cellStyle name="Normal 2 14" xfId="134"/>
    <cellStyle name="Normal 2 2" xfId="135"/>
    <cellStyle name="Normal 2 2 10" xfId="136"/>
    <cellStyle name="Normal 2 2 11" xfId="137"/>
    <cellStyle name="Normal 2 2 12" xfId="138"/>
    <cellStyle name="Normal 2 2 13" xfId="139"/>
    <cellStyle name="Normal 2 2 14" xfId="140"/>
    <cellStyle name="Normal 2 2 15" xfId="141"/>
    <cellStyle name="Normal 2 2 16" xfId="142"/>
    <cellStyle name="Normal 2 2 17" xfId="143"/>
    <cellStyle name="Normal 2 2 18" xfId="144"/>
    <cellStyle name="Normal 2 2 19" xfId="145"/>
    <cellStyle name="Normal 2 2 2" xfId="146"/>
    <cellStyle name="Normal 2 2 2 10" xfId="147"/>
    <cellStyle name="Normal 2 2 2 2" xfId="148"/>
    <cellStyle name="Normal 2 2 2 3" xfId="149"/>
    <cellStyle name="Normal 2 2 2 4" xfId="150"/>
    <cellStyle name="Normal 2 2 2 5" xfId="151"/>
    <cellStyle name="Normal 2 2 2 6" xfId="152"/>
    <cellStyle name="Normal 2 2 2 7" xfId="153"/>
    <cellStyle name="Normal 2 2 2 8" xfId="154"/>
    <cellStyle name="Normal 2 2 2 9" xfId="155"/>
    <cellStyle name="Normal 2 2 20" xfId="156"/>
    <cellStyle name="Normal 2 2 21" xfId="157"/>
    <cellStyle name="Normal 2 2 22" xfId="158"/>
    <cellStyle name="Normal 2 2 3" xfId="159"/>
    <cellStyle name="Normal 2 2 4" xfId="160"/>
    <cellStyle name="Normal 2 2 5" xfId="161"/>
    <cellStyle name="Normal 2 2 6" xfId="162"/>
    <cellStyle name="Normal 2 2 7" xfId="163"/>
    <cellStyle name="Normal 2 2 8" xfId="164"/>
    <cellStyle name="Normal 2 2 9" xfId="165"/>
    <cellStyle name="Normal 2 3" xfId="166"/>
    <cellStyle name="Normal 2 4" xfId="167"/>
    <cellStyle name="Normal 2 5" xfId="168"/>
    <cellStyle name="Normal 2 6" xfId="169"/>
    <cellStyle name="Normal 2 7" xfId="170"/>
    <cellStyle name="Normal 2 8" xfId="171"/>
    <cellStyle name="Normal 2 9" xfId="172"/>
    <cellStyle name="Normal 3" xfId="173"/>
    <cellStyle name="Normal 3 10" xfId="174"/>
    <cellStyle name="Normal 3 11" xfId="175"/>
    <cellStyle name="Normal 3 12" xfId="176"/>
    <cellStyle name="Normal 3 13" xfId="177"/>
    <cellStyle name="Normal 3 14" xfId="178"/>
    <cellStyle name="Normal 3 2" xfId="179"/>
    <cellStyle name="Normal 3 3" xfId="180"/>
    <cellStyle name="Normal 3 4" xfId="181"/>
    <cellStyle name="Normal 3 5" xfId="182"/>
    <cellStyle name="Normal 3 6" xfId="183"/>
    <cellStyle name="Normal 3 7" xfId="184"/>
    <cellStyle name="Normal 3 8" xfId="185"/>
    <cellStyle name="Normal 3 9" xfId="186"/>
    <cellStyle name="Normal 4" xfId="187"/>
    <cellStyle name="Normal 4 2" xfId="188"/>
    <cellStyle name="Normal 4 3" xfId="189"/>
    <cellStyle name="Normal 4 4" xfId="190"/>
    <cellStyle name="Normal 4 5" xfId="191"/>
    <cellStyle name="Normal 4 6" xfId="192"/>
    <cellStyle name="Normal 4 7" xfId="193"/>
    <cellStyle name="Normal 4 8" xfId="194"/>
    <cellStyle name="Normal 5" xfId="195"/>
    <cellStyle name="Normal 5 2" xfId="196"/>
    <cellStyle name="Normal 5 3" xfId="197"/>
    <cellStyle name="Normal 5 4" xfId="198"/>
    <cellStyle name="Normal 5 5" xfId="199"/>
    <cellStyle name="Normal 5 6" xfId="200"/>
    <cellStyle name="Normal 5 7" xfId="201"/>
    <cellStyle name="Normal 5 8" xfId="202"/>
    <cellStyle name="Normal 6" xfId="203"/>
    <cellStyle name="Normal 6 2" xfId="204"/>
    <cellStyle name="Normal 6 3" xfId="205"/>
    <cellStyle name="Normal 6 4" xfId="206"/>
    <cellStyle name="Normal 6 5" xfId="207"/>
    <cellStyle name="Normal 6 6" xfId="208"/>
    <cellStyle name="Normal 6 7" xfId="209"/>
    <cellStyle name="Normal 6 8" xfId="210"/>
    <cellStyle name="Normal 7" xfId="211"/>
    <cellStyle name="Normal 7 2" xfId="212"/>
    <cellStyle name="Normal 7 3" xfId="213"/>
    <cellStyle name="Normal 7 4" xfId="214"/>
    <cellStyle name="Normal 7 5" xfId="215"/>
    <cellStyle name="Normal 7 6" xfId="216"/>
    <cellStyle name="Normal 7 7" xfId="217"/>
    <cellStyle name="Normal 7 8" xfId="218"/>
    <cellStyle name="Normal 8" xfId="219"/>
    <cellStyle name="Normal 8 2" xfId="220"/>
    <cellStyle name="Normal 8 3" xfId="221"/>
    <cellStyle name="Normal 8 4" xfId="222"/>
    <cellStyle name="Normal 8 5" xfId="223"/>
    <cellStyle name="Normal 8 6" xfId="224"/>
    <cellStyle name="Normal 8 7" xfId="225"/>
    <cellStyle name="Normal 8 8" xfId="226"/>
    <cellStyle name="Normal 9" xfId="227"/>
    <cellStyle name="Normal_Capital &amp; RWA N" xfId="249"/>
    <cellStyle name="Normal_Capitalchg" xfId="250"/>
    <cellStyle name="Normal_Casestdy draft" xfId="228"/>
    <cellStyle name="Normal_RC VALUTEBIS WRILSI " xfId="229"/>
    <cellStyle name="Normal_SXXXMM2002" xfId="251"/>
    <cellStyle name="Note 2" xfId="230"/>
    <cellStyle name="Note 3" xfId="231"/>
    <cellStyle name="Note 4" xfId="232"/>
    <cellStyle name="Output 2" xfId="233"/>
    <cellStyle name="Output 3" xfId="234"/>
    <cellStyle name="Output 4" xfId="235"/>
    <cellStyle name="Percent" xfId="236" builtinId="5"/>
    <cellStyle name="Percent 2" xfId="237"/>
    <cellStyle name="Style 1" xfId="238"/>
    <cellStyle name="Title 2" xfId="239"/>
    <cellStyle name="Title 3" xfId="240"/>
    <cellStyle name="Title 4" xfId="241"/>
    <cellStyle name="Total 2" xfId="242"/>
    <cellStyle name="Total 3" xfId="243"/>
    <cellStyle name="Total 4" xfId="244"/>
    <cellStyle name="Warning Text 2" xfId="245"/>
    <cellStyle name="Warning Text 3" xfId="246"/>
    <cellStyle name="Warning Text 4" xfId="2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025" name="Rectangle 1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026" name="Rectangle 2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1027" name="AutoShape 3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1028" name="Rectangle 4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1029" name="Rectangle 5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1030" name="AutoShape 6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1031" name="Rectangle 7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1032" name="Rectangle 8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1033" name="AutoShape 9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034" name="Rectangle 10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609600</xdr:colOff>
      <xdr:row>57</xdr:row>
      <xdr:rowOff>123825</xdr:rowOff>
    </xdr:from>
    <xdr:to>
      <xdr:col>3</xdr:col>
      <xdr:colOff>609600</xdr:colOff>
      <xdr:row>57</xdr:row>
      <xdr:rowOff>123825</xdr:rowOff>
    </xdr:to>
    <xdr:sp macro="" textlink="">
      <xdr:nvSpPr>
        <xdr:cNvPr id="1035" name="Rectangle 11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1036" name="AutoShape 12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049" name="Rectangle 1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050" name="Rectangle 2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3</xdr:col>
      <xdr:colOff>0</xdr:colOff>
      <xdr:row>97</xdr:row>
      <xdr:rowOff>0</xdr:rowOff>
    </xdr:from>
    <xdr:to>
      <xdr:col>3</xdr:col>
      <xdr:colOff>0</xdr:colOff>
      <xdr:row>97</xdr:row>
      <xdr:rowOff>0</xdr:rowOff>
    </xdr:to>
    <xdr:sp macro="" textlink="">
      <xdr:nvSpPr>
        <xdr:cNvPr id="2051" name="AutoShape 3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2052" name="Rectangle 4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2053" name="Rectangle 5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0</xdr:colOff>
      <xdr:row>97</xdr:row>
      <xdr:rowOff>0</xdr:rowOff>
    </xdr:to>
    <xdr:sp macro="" textlink="">
      <xdr:nvSpPr>
        <xdr:cNvPr id="2054" name="AutoShape 6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2055" name="Rectangle 7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2056" name="Rectangle 8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8</xdr:col>
      <xdr:colOff>0</xdr:colOff>
      <xdr:row>97</xdr:row>
      <xdr:rowOff>0</xdr:rowOff>
    </xdr:from>
    <xdr:to>
      <xdr:col>8</xdr:col>
      <xdr:colOff>0</xdr:colOff>
      <xdr:row>97</xdr:row>
      <xdr:rowOff>0</xdr:rowOff>
    </xdr:to>
    <xdr:sp macro="" textlink="">
      <xdr:nvSpPr>
        <xdr:cNvPr id="2057" name="AutoShape 9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2058" name="Rectangle 10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outerShdw dist="107763" dir="8100000" algn="ctr" rotWithShape="0">
            <a:srgbClr val="808080"/>
          </a:outerShdw>
        </a:effectLst>
      </xdr:spPr>
    </xdr:sp>
    <xdr:clientData/>
  </xdr:twoCellAnchor>
  <xdr:twoCellAnchor>
    <xdr:from>
      <xdr:col>3</xdr:col>
      <xdr:colOff>609600</xdr:colOff>
      <xdr:row>57</xdr:row>
      <xdr:rowOff>123825</xdr:rowOff>
    </xdr:from>
    <xdr:to>
      <xdr:col>3</xdr:col>
      <xdr:colOff>609600</xdr:colOff>
      <xdr:row>57</xdr:row>
      <xdr:rowOff>123825</xdr:rowOff>
    </xdr:to>
    <xdr:sp macro="" textlink="">
      <xdr:nvSpPr>
        <xdr:cNvPr id="2059" name="Rectangle 11"/>
        <xdr:cNvSpPr/>
      </xdr:nvSpPr>
      <xdr:spPr>
        <a:prstGeom prst="rect">
          <a:avLst/>
        </a:prstGeom>
        <a:noFill/>
        <a:ln w="9525">
          <a:solidFill>
            <a:srgbClr val="000000"/>
          </a:solidFill>
          <a:miter/>
        </a:ln>
        <a:effectLst>
          <a:prstShdw prst="shdw13" dist="53882" dir="13500000">
            <a:srgbClr val="808080"/>
          </a:prstShdw>
        </a:effectLst>
      </xdr:spPr>
    </xdr:sp>
    <xdr:clientData/>
  </xdr:twoCellAnchor>
  <xdr:twoCellAnchor>
    <xdr:from>
      <xdr:col>4</xdr:col>
      <xdr:colOff>0</xdr:colOff>
      <xdr:row>57</xdr:row>
      <xdr:rowOff>0</xdr:rowOff>
    </xdr:from>
    <xdr:to>
      <xdr:col>4</xdr:col>
      <xdr:colOff>0</xdr:colOff>
      <xdr:row>57</xdr:row>
      <xdr:rowOff>0</xdr:rowOff>
    </xdr:to>
    <xdr:sp macro="" textlink="">
      <xdr:nvSpPr>
        <xdr:cNvPr id="2060" name="AutoShape 12"/>
        <xdr:cNvSpPr/>
      </xdr:nvSpPr>
      <xdr:spPr>
        <a:prstGeom prst="horizontalScroll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M-BPB-MM-%7bYYYYMMDD%7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C (2)"/>
      <sheetName val="RC"/>
      <sheetName val="RC-C"/>
      <sheetName val="RC-S"/>
      <sheetName val="RC-L"/>
      <sheetName val="RC-A"/>
      <sheetName val="RC-I"/>
      <sheetName val="RC-D"/>
      <sheetName val="RC-B"/>
      <sheetName val="RC-SD"/>
      <sheetName val="RC-O"/>
      <sheetName val="RC-P"/>
      <sheetName val="RI"/>
      <sheetName val="RI-C"/>
      <sheetName val="RI-AC"/>
      <sheetName val="RI-A"/>
      <sheetName val="A-L"/>
      <sheetName val="A-G"/>
      <sheetName val="A-CP"/>
      <sheetName val="A-D"/>
      <sheetName val="A-CAn"/>
      <sheetName val="A_CI"/>
      <sheetName val="A-CI (OLD)"/>
      <sheetName val="FXD"/>
      <sheetName val="FX"/>
      <sheetName val="A-LD"/>
      <sheetName val="A-LS"/>
      <sheetName val="A"/>
      <sheetName val="Capital"/>
      <sheetName val="Risk Weighted Risk Exposures"/>
      <sheetName val="C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U44"/>
  <sheetViews>
    <sheetView tabSelected="1" topLeftCell="A16" workbookViewId="0">
      <selection activeCell="B56" sqref="B56"/>
    </sheetView>
  </sheetViews>
  <sheetFormatPr defaultColWidth="9.140625" defaultRowHeight="15"/>
  <cols>
    <col min="1" max="1" width="5.7109375" style="1" customWidth="1"/>
    <col min="2" max="2" width="45.140625" style="1" customWidth="1"/>
    <col min="3" max="3" width="17.28515625" style="1" customWidth="1"/>
    <col min="4" max="4" width="15.5703125" style="1" customWidth="1"/>
    <col min="5" max="5" width="16.7109375" style="1" bestFit="1" customWidth="1"/>
    <col min="6" max="6" width="14.85546875" style="1" bestFit="1" customWidth="1"/>
    <col min="7" max="7" width="14.42578125" style="1" bestFit="1" customWidth="1"/>
    <col min="8" max="8" width="15.5703125" style="1" bestFit="1" customWidth="1"/>
    <col min="9" max="9" width="9.140625" style="1" customWidth="1"/>
    <col min="10" max="16384" width="9.140625" style="1"/>
  </cols>
  <sheetData>
    <row r="1" spans="1:15" ht="19.5">
      <c r="B1" s="393"/>
      <c r="C1" s="393"/>
      <c r="D1" s="393"/>
      <c r="E1" s="393"/>
      <c r="F1" s="393"/>
      <c r="G1" s="393"/>
      <c r="H1" s="393"/>
    </row>
    <row r="2" spans="1:15">
      <c r="A2" s="2" t="s">
        <v>0</v>
      </c>
      <c r="B2" s="3" t="s">
        <v>1</v>
      </c>
      <c r="C2" s="3"/>
      <c r="D2" s="3"/>
      <c r="E2" s="3"/>
      <c r="I2" s="3"/>
      <c r="J2" s="3"/>
      <c r="K2" s="3"/>
      <c r="L2" s="3"/>
      <c r="M2" s="3"/>
      <c r="N2" s="3"/>
      <c r="O2" s="3"/>
    </row>
    <row r="3" spans="1:15">
      <c r="A3" s="2" t="s">
        <v>2</v>
      </c>
      <c r="B3" s="4" t="s">
        <v>324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</row>
    <row r="4" spans="1:15" ht="15.75" thickBot="1">
      <c r="A4" s="7"/>
      <c r="B4" s="8" t="s">
        <v>3</v>
      </c>
      <c r="D4" s="6"/>
      <c r="E4" s="6"/>
      <c r="F4" s="3"/>
      <c r="G4" s="3"/>
      <c r="H4" s="9" t="s">
        <v>4</v>
      </c>
      <c r="I4" s="3"/>
      <c r="J4" s="3"/>
      <c r="K4" s="3"/>
      <c r="L4" s="3"/>
      <c r="M4" s="3"/>
      <c r="N4" s="3"/>
      <c r="O4" s="3"/>
    </row>
    <row r="5" spans="1:15" ht="18">
      <c r="A5" s="10"/>
      <c r="B5" s="384"/>
      <c r="C5" s="390" t="s">
        <v>5</v>
      </c>
      <c r="D5" s="390"/>
      <c r="E5" s="390"/>
      <c r="F5" s="391" t="s">
        <v>6</v>
      </c>
      <c r="G5" s="391"/>
      <c r="H5" s="392"/>
      <c r="I5" s="3"/>
      <c r="J5" s="3"/>
      <c r="K5" s="3"/>
      <c r="L5" s="3"/>
      <c r="M5" s="3"/>
      <c r="N5" s="3"/>
      <c r="O5" s="3"/>
    </row>
    <row r="6" spans="1:15" ht="15.75">
      <c r="A6" s="11" t="s">
        <v>7</v>
      </c>
      <c r="B6" s="12" t="s">
        <v>8</v>
      </c>
      <c r="C6" s="13" t="s">
        <v>9</v>
      </c>
      <c r="D6" s="13" t="s">
        <v>10</v>
      </c>
      <c r="E6" s="13" t="s">
        <v>11</v>
      </c>
      <c r="F6" s="13" t="s">
        <v>9</v>
      </c>
      <c r="G6" s="13" t="s">
        <v>10</v>
      </c>
      <c r="H6" s="105" t="s">
        <v>11</v>
      </c>
      <c r="I6" s="3"/>
      <c r="J6" s="3"/>
      <c r="K6" s="3"/>
      <c r="L6" s="3"/>
      <c r="M6" s="3"/>
      <c r="N6" s="3"/>
      <c r="O6" s="3"/>
    </row>
    <row r="7" spans="1:15">
      <c r="A7" s="11">
        <v>1</v>
      </c>
      <c r="B7" s="14" t="s">
        <v>12</v>
      </c>
      <c r="C7" s="43">
        <v>236803.37</v>
      </c>
      <c r="D7" s="43">
        <v>242540.93489999999</v>
      </c>
      <c r="E7" s="43">
        <f t="shared" ref="E7:E19" si="0">C7+D7</f>
        <v>479344.30489999999</v>
      </c>
      <c r="F7" s="16">
        <v>363692.93</v>
      </c>
      <c r="G7" s="15">
        <v>285823.97169999999</v>
      </c>
      <c r="H7" s="48">
        <f t="shared" ref="H7:H20" si="1">F7+G7</f>
        <v>649516.90170000005</v>
      </c>
      <c r="I7" s="3"/>
      <c r="J7" s="3"/>
      <c r="K7" s="3"/>
      <c r="L7" s="3"/>
      <c r="M7" s="3"/>
      <c r="N7" s="3"/>
      <c r="O7" s="3"/>
    </row>
    <row r="8" spans="1:15">
      <c r="A8" s="11">
        <v>2</v>
      </c>
      <c r="B8" s="14" t="s">
        <v>13</v>
      </c>
      <c r="C8" s="43">
        <v>529462.06999999995</v>
      </c>
      <c r="D8" s="43">
        <v>22997130.714499999</v>
      </c>
      <c r="E8" s="43">
        <f t="shared" si="0"/>
        <v>23526592.784499999</v>
      </c>
      <c r="F8" s="16">
        <v>1012797.14</v>
      </c>
      <c r="G8" s="15">
        <v>12826865.468499999</v>
      </c>
      <c r="H8" s="48">
        <f t="shared" si="1"/>
        <v>13839662.6085</v>
      </c>
      <c r="I8" s="3"/>
      <c r="J8" s="3"/>
      <c r="K8" s="3"/>
      <c r="L8" s="3"/>
      <c r="M8" s="3"/>
      <c r="N8" s="3"/>
      <c r="O8" s="3"/>
    </row>
    <row r="9" spans="1:15">
      <c r="A9" s="11">
        <v>3</v>
      </c>
      <c r="B9" s="14" t="s">
        <v>14</v>
      </c>
      <c r="C9" s="43">
        <v>48291.72</v>
      </c>
      <c r="D9" s="43">
        <v>66780835.257700004</v>
      </c>
      <c r="E9" s="43">
        <f t="shared" si="0"/>
        <v>66829126.977700002</v>
      </c>
      <c r="F9" s="16">
        <v>3135396.12</v>
      </c>
      <c r="G9" s="15">
        <v>27716900.074499998</v>
      </c>
      <c r="H9" s="48">
        <f t="shared" si="1"/>
        <v>30852296.194499999</v>
      </c>
      <c r="I9" s="3"/>
      <c r="J9" s="3"/>
      <c r="K9" s="3"/>
      <c r="L9" s="3"/>
      <c r="M9" s="3"/>
      <c r="N9" s="3"/>
      <c r="O9" s="3"/>
    </row>
    <row r="10" spans="1:15">
      <c r="A10" s="11">
        <v>4</v>
      </c>
      <c r="B10" s="14" t="s">
        <v>15</v>
      </c>
      <c r="C10" s="43">
        <v>0</v>
      </c>
      <c r="D10" s="43">
        <v>0</v>
      </c>
      <c r="E10" s="43">
        <f t="shared" si="0"/>
        <v>0</v>
      </c>
      <c r="F10" s="16">
        <v>0</v>
      </c>
      <c r="G10" s="15">
        <v>0</v>
      </c>
      <c r="H10" s="48">
        <f t="shared" si="1"/>
        <v>0</v>
      </c>
      <c r="I10" s="3"/>
      <c r="J10" s="3"/>
      <c r="K10" s="3"/>
      <c r="L10" s="3"/>
      <c r="M10" s="3"/>
      <c r="N10" s="3"/>
      <c r="O10" s="3"/>
    </row>
    <row r="11" spans="1:15">
      <c r="A11" s="11">
        <v>5</v>
      </c>
      <c r="B11" s="14" t="s">
        <v>16</v>
      </c>
      <c r="C11" s="43">
        <v>60393884.740000002</v>
      </c>
      <c r="D11" s="43">
        <v>32910033.105799999</v>
      </c>
      <c r="E11" s="43">
        <f t="shared" si="0"/>
        <v>93303917.845799997</v>
      </c>
      <c r="F11" s="16">
        <v>69562778.170000002</v>
      </c>
      <c r="G11" s="15">
        <v>24259050.3563</v>
      </c>
      <c r="H11" s="48">
        <f t="shared" si="1"/>
        <v>93821828.526299998</v>
      </c>
      <c r="I11" s="3"/>
      <c r="J11" s="3"/>
      <c r="K11" s="3"/>
      <c r="L11" s="3"/>
      <c r="M11" s="3"/>
      <c r="N11" s="3"/>
      <c r="O11" s="3"/>
    </row>
    <row r="12" spans="1:15">
      <c r="A12" s="11">
        <v>6.1</v>
      </c>
      <c r="B12" s="17" t="s">
        <v>17</v>
      </c>
      <c r="C12" s="103">
        <v>77504263.599999994</v>
      </c>
      <c r="D12" s="43">
        <v>25317315.215500001</v>
      </c>
      <c r="E12" s="43">
        <f t="shared" si="0"/>
        <v>102821578.81549999</v>
      </c>
      <c r="F12" s="16">
        <v>69682666.550000012</v>
      </c>
      <c r="G12" s="15">
        <v>45381428.283500001</v>
      </c>
      <c r="H12" s="48">
        <f t="shared" si="1"/>
        <v>115064094.83350001</v>
      </c>
      <c r="I12" s="3"/>
      <c r="J12" s="3"/>
      <c r="K12" s="3"/>
      <c r="L12" s="3"/>
      <c r="M12" s="3"/>
      <c r="N12" s="3"/>
      <c r="O12" s="3"/>
    </row>
    <row r="13" spans="1:15">
      <c r="A13" s="11">
        <v>6.2</v>
      </c>
      <c r="B13" s="17" t="s">
        <v>18</v>
      </c>
      <c r="C13" s="43">
        <v>-1611035.9447999999</v>
      </c>
      <c r="D13" s="43">
        <v>-948182.30779999995</v>
      </c>
      <c r="E13" s="43">
        <f t="shared" si="0"/>
        <v>-2559218.2525999998</v>
      </c>
      <c r="F13" s="116">
        <v>-1393653.34</v>
      </c>
      <c r="G13" s="116">
        <v>-10647423.642100001</v>
      </c>
      <c r="H13" s="48">
        <f t="shared" si="1"/>
        <v>-12041076.982100001</v>
      </c>
      <c r="I13" s="3"/>
      <c r="J13" s="3"/>
      <c r="K13" s="3"/>
      <c r="L13" s="3"/>
      <c r="M13" s="3"/>
      <c r="N13" s="3"/>
      <c r="O13" s="3"/>
    </row>
    <row r="14" spans="1:15">
      <c r="A14" s="11">
        <v>6</v>
      </c>
      <c r="B14" s="14" t="s">
        <v>19</v>
      </c>
      <c r="C14" s="103">
        <f>C12+C13</f>
        <v>75893227.65519999</v>
      </c>
      <c r="D14" s="103">
        <f>D12+D13</f>
        <v>24369132.907700002</v>
      </c>
      <c r="E14" s="43">
        <f t="shared" si="0"/>
        <v>100262360.56289999</v>
      </c>
      <c r="F14" s="103">
        <f>F12+F13</f>
        <v>68289013.210000008</v>
      </c>
      <c r="G14" s="103">
        <f>G12+G13</f>
        <v>34734004.641400002</v>
      </c>
      <c r="H14" s="48">
        <f t="shared" si="1"/>
        <v>103023017.85140002</v>
      </c>
      <c r="I14" s="3"/>
      <c r="J14" s="3"/>
      <c r="K14" s="3"/>
      <c r="L14" s="3"/>
      <c r="M14" s="3"/>
      <c r="N14" s="3"/>
      <c r="O14" s="3"/>
    </row>
    <row r="15" spans="1:15">
      <c r="A15" s="11">
        <v>7</v>
      </c>
      <c r="B15" s="14" t="s">
        <v>20</v>
      </c>
      <c r="C15" s="43">
        <v>1626933.56</v>
      </c>
      <c r="D15" s="43">
        <v>353967.52230000001</v>
      </c>
      <c r="E15" s="43">
        <f t="shared" si="0"/>
        <v>1980901.0823000001</v>
      </c>
      <c r="F15" s="16">
        <v>1018115.8899999999</v>
      </c>
      <c r="G15" s="15">
        <v>628500.571</v>
      </c>
      <c r="H15" s="48">
        <f t="shared" si="1"/>
        <v>1646616.4609999999</v>
      </c>
      <c r="I15" s="3"/>
      <c r="J15" s="3"/>
      <c r="K15" s="3"/>
      <c r="L15" s="3"/>
      <c r="M15" s="3"/>
      <c r="N15" s="3"/>
      <c r="O15" s="3"/>
    </row>
    <row r="16" spans="1:15">
      <c r="A16" s="11">
        <v>8</v>
      </c>
      <c r="B16" s="14" t="s">
        <v>21</v>
      </c>
      <c r="C16" s="43">
        <v>0</v>
      </c>
      <c r="D16" s="43">
        <v>0</v>
      </c>
      <c r="E16" s="43">
        <f t="shared" si="0"/>
        <v>0</v>
      </c>
      <c r="F16" s="16">
        <v>0</v>
      </c>
      <c r="G16" s="15">
        <v>0</v>
      </c>
      <c r="H16" s="48">
        <f t="shared" si="1"/>
        <v>0</v>
      </c>
      <c r="I16" s="3"/>
      <c r="J16" s="3"/>
      <c r="K16" s="3"/>
      <c r="L16" s="3"/>
      <c r="M16" s="3"/>
      <c r="N16" s="3"/>
      <c r="O16" s="3"/>
    </row>
    <row r="17" spans="1:15">
      <c r="A17" s="11">
        <v>9</v>
      </c>
      <c r="B17" s="14" t="s">
        <v>22</v>
      </c>
      <c r="C17" s="43">
        <v>0</v>
      </c>
      <c r="D17" s="43">
        <v>0</v>
      </c>
      <c r="E17" s="43">
        <f t="shared" si="0"/>
        <v>0</v>
      </c>
      <c r="F17" s="16">
        <v>0</v>
      </c>
      <c r="G17" s="15">
        <v>0</v>
      </c>
      <c r="H17" s="48">
        <f t="shared" si="1"/>
        <v>0</v>
      </c>
      <c r="I17" s="3"/>
      <c r="J17" s="3"/>
      <c r="K17" s="3"/>
      <c r="L17" s="3"/>
      <c r="M17" s="3"/>
      <c r="N17" s="3"/>
      <c r="O17" s="3"/>
    </row>
    <row r="18" spans="1:15">
      <c r="A18" s="11">
        <v>10</v>
      </c>
      <c r="B18" s="14" t="s">
        <v>23</v>
      </c>
      <c r="C18" s="43">
        <v>3906196.43</v>
      </c>
      <c r="D18" s="43">
        <v>0</v>
      </c>
      <c r="E18" s="43">
        <f t="shared" si="0"/>
        <v>3906196.43</v>
      </c>
      <c r="F18" s="16">
        <v>5269263.04</v>
      </c>
      <c r="G18" s="15">
        <v>0</v>
      </c>
      <c r="H18" s="48">
        <f t="shared" si="1"/>
        <v>5269263.04</v>
      </c>
      <c r="I18" s="3"/>
      <c r="J18" s="3"/>
      <c r="K18" s="3"/>
      <c r="L18" s="3"/>
      <c r="M18" s="3"/>
      <c r="N18" s="3"/>
      <c r="O18" s="3"/>
    </row>
    <row r="19" spans="1:15">
      <c r="A19" s="11">
        <v>11</v>
      </c>
      <c r="B19" s="14" t="s">
        <v>24</v>
      </c>
      <c r="C19" s="43">
        <v>931059.38</v>
      </c>
      <c r="D19" s="43">
        <v>3360.4481000000001</v>
      </c>
      <c r="E19" s="43">
        <f t="shared" si="0"/>
        <v>934419.82810000004</v>
      </c>
      <c r="F19" s="16">
        <v>547741.86</v>
      </c>
      <c r="G19" s="15">
        <v>1498576.686</v>
      </c>
      <c r="H19" s="48">
        <f t="shared" si="1"/>
        <v>2046318.5460000001</v>
      </c>
      <c r="I19" s="3"/>
      <c r="J19" s="3"/>
      <c r="K19" s="3"/>
      <c r="L19" s="3"/>
      <c r="M19" s="3"/>
      <c r="N19" s="3"/>
      <c r="O19" s="3"/>
    </row>
    <row r="20" spans="1:15">
      <c r="A20" s="11">
        <v>12</v>
      </c>
      <c r="B20" s="18" t="s">
        <v>25</v>
      </c>
      <c r="C20" s="104">
        <f>SUM(C7+C8+C9+C10+C11+C14+C15+C16+C17+C18+C19)</f>
        <v>143565858.92519999</v>
      </c>
      <c r="D20" s="104">
        <f>SUM(D7+D8+D9+D10+D11+D14+D15+D16+D17+D18+D19)</f>
        <v>147657000.891</v>
      </c>
      <c r="E20" s="104">
        <f>SUM(E7+E8+E9+E10+E11+E14+E15+E16+E17+E18+E19)</f>
        <v>291222859.81620002</v>
      </c>
      <c r="F20" s="104">
        <f>SUM(F7+F8+F9+F10+F11+F14+F15+F16+F17+F18+F19)</f>
        <v>149198798.35999998</v>
      </c>
      <c r="G20" s="104">
        <f>SUM(G7+G8+G9+G10+G11+G14+G15+G16+G17+G18+G19)</f>
        <v>101949721.7694</v>
      </c>
      <c r="H20" s="48">
        <f t="shared" si="1"/>
        <v>251148520.12939999</v>
      </c>
      <c r="I20" s="3"/>
      <c r="J20" s="3"/>
      <c r="K20" s="3"/>
      <c r="L20" s="3"/>
      <c r="M20" s="3"/>
      <c r="N20" s="3"/>
      <c r="O20" s="3"/>
    </row>
    <row r="21" spans="1:15" ht="15.75">
      <c r="A21" s="11"/>
      <c r="B21" s="12" t="s">
        <v>26</v>
      </c>
      <c r="C21" s="19"/>
      <c r="D21" s="19"/>
      <c r="E21" s="19"/>
      <c r="F21" s="20"/>
      <c r="G21" s="19"/>
      <c r="H21" s="41"/>
      <c r="I21" s="3"/>
      <c r="J21" s="3"/>
      <c r="K21" s="3"/>
      <c r="L21" s="3"/>
      <c r="M21" s="3"/>
      <c r="N21" s="3"/>
      <c r="O21" s="3"/>
    </row>
    <row r="22" spans="1:15">
      <c r="A22" s="11">
        <v>13</v>
      </c>
      <c r="B22" s="14" t="s">
        <v>27</v>
      </c>
      <c r="C22" s="43">
        <v>22408337.670000002</v>
      </c>
      <c r="D22" s="43">
        <v>96471947.970500007</v>
      </c>
      <c r="E22" s="43">
        <f t="shared" ref="E22:E30" si="2">C22+D22</f>
        <v>118880285.64050001</v>
      </c>
      <c r="F22" s="16">
        <v>12000363.84</v>
      </c>
      <c r="G22" s="15">
        <v>94656762.596000001</v>
      </c>
      <c r="H22" s="48">
        <f t="shared" ref="H22:H30" si="3">F22+G22</f>
        <v>106657126.436</v>
      </c>
      <c r="I22" s="3"/>
      <c r="J22" s="3"/>
      <c r="K22" s="3"/>
      <c r="L22" s="3"/>
      <c r="M22" s="3"/>
      <c r="N22" s="3"/>
      <c r="O22" s="3"/>
    </row>
    <row r="23" spans="1:15">
      <c r="A23" s="11">
        <v>14</v>
      </c>
      <c r="B23" s="14" t="s">
        <v>28</v>
      </c>
      <c r="C23" s="103">
        <v>740444.49</v>
      </c>
      <c r="D23" s="43">
        <v>15325642.8072</v>
      </c>
      <c r="E23" s="43">
        <f t="shared" si="2"/>
        <v>16066087.2972</v>
      </c>
      <c r="F23" s="16">
        <v>1576665.61</v>
      </c>
      <c r="G23" s="15">
        <v>5282527.7095999997</v>
      </c>
      <c r="H23" s="48">
        <f t="shared" si="3"/>
        <v>6859193.3196</v>
      </c>
      <c r="I23" s="3"/>
      <c r="J23" s="3"/>
      <c r="K23" s="3"/>
      <c r="L23" s="3"/>
      <c r="M23" s="3"/>
      <c r="N23" s="3"/>
      <c r="O23" s="3"/>
    </row>
    <row r="24" spans="1:15">
      <c r="A24" s="11">
        <v>15</v>
      </c>
      <c r="B24" s="14" t="s">
        <v>29</v>
      </c>
      <c r="C24" s="43">
        <v>0</v>
      </c>
      <c r="D24" s="43">
        <v>0</v>
      </c>
      <c r="E24" s="43">
        <f t="shared" si="2"/>
        <v>0</v>
      </c>
      <c r="F24" s="16">
        <v>0</v>
      </c>
      <c r="G24" s="15">
        <v>0</v>
      </c>
      <c r="H24" s="48">
        <f t="shared" si="3"/>
        <v>0</v>
      </c>
      <c r="I24" s="3"/>
      <c r="J24" s="3"/>
      <c r="K24" s="3"/>
      <c r="L24" s="3"/>
      <c r="M24" s="3"/>
      <c r="N24" s="3"/>
      <c r="O24" s="3"/>
    </row>
    <row r="25" spans="1:15">
      <c r="A25" s="11">
        <v>16</v>
      </c>
      <c r="B25" s="14" t="s">
        <v>30</v>
      </c>
      <c r="C25" s="103">
        <v>3484961.9</v>
      </c>
      <c r="D25" s="43">
        <v>25592379.889899999</v>
      </c>
      <c r="E25" s="43">
        <f t="shared" si="2"/>
        <v>29077341.789899997</v>
      </c>
      <c r="F25" s="16">
        <v>200000</v>
      </c>
      <c r="G25" s="15">
        <v>3574797</v>
      </c>
      <c r="H25" s="48">
        <f t="shared" si="3"/>
        <v>3774797</v>
      </c>
      <c r="I25" s="3"/>
      <c r="J25" s="3"/>
      <c r="K25" s="3"/>
      <c r="L25" s="3"/>
      <c r="M25" s="3"/>
      <c r="N25" s="3"/>
      <c r="O25" s="3"/>
    </row>
    <row r="26" spans="1:15">
      <c r="A26" s="11">
        <v>17</v>
      </c>
      <c r="B26" s="14" t="s">
        <v>31</v>
      </c>
      <c r="C26" s="43">
        <v>0</v>
      </c>
      <c r="D26" s="19">
        <v>0</v>
      </c>
      <c r="E26" s="43">
        <f t="shared" si="2"/>
        <v>0</v>
      </c>
      <c r="F26" s="20"/>
      <c r="G26" s="19"/>
      <c r="H26" s="48">
        <f t="shared" si="3"/>
        <v>0</v>
      </c>
      <c r="I26" s="3"/>
      <c r="J26" s="3"/>
      <c r="K26" s="3"/>
      <c r="L26" s="3"/>
      <c r="M26" s="3"/>
      <c r="N26" s="3"/>
      <c r="O26" s="3"/>
    </row>
    <row r="27" spans="1:15">
      <c r="A27" s="11">
        <v>18</v>
      </c>
      <c r="B27" s="14" t="s">
        <v>32</v>
      </c>
      <c r="C27" s="43">
        <v>21500000</v>
      </c>
      <c r="D27" s="43">
        <v>5996983.0244000005</v>
      </c>
      <c r="E27" s="43">
        <f t="shared" si="2"/>
        <v>27496983.0244</v>
      </c>
      <c r="F27" s="16">
        <v>43000000</v>
      </c>
      <c r="G27" s="15">
        <v>106490.4422</v>
      </c>
      <c r="H27" s="48">
        <f t="shared" si="3"/>
        <v>43106490.442199998</v>
      </c>
      <c r="I27" s="3"/>
      <c r="J27" s="3"/>
      <c r="K27" s="3"/>
      <c r="L27" s="3"/>
      <c r="M27" s="3"/>
      <c r="N27" s="3"/>
      <c r="O27" s="3"/>
    </row>
    <row r="28" spans="1:15">
      <c r="A28" s="11">
        <v>19</v>
      </c>
      <c r="B28" s="14" t="s">
        <v>33</v>
      </c>
      <c r="C28" s="43">
        <v>61459.85</v>
      </c>
      <c r="D28" s="43">
        <v>220655.90299999999</v>
      </c>
      <c r="E28" s="43">
        <f t="shared" si="2"/>
        <v>282115.75299999997</v>
      </c>
      <c r="F28" s="16">
        <v>62489.04</v>
      </c>
      <c r="G28" s="15">
        <v>266215.78330000001</v>
      </c>
      <c r="H28" s="48">
        <f t="shared" si="3"/>
        <v>328704.82329999999</v>
      </c>
      <c r="I28" s="3"/>
      <c r="J28" s="3"/>
      <c r="K28" s="3"/>
      <c r="L28" s="3"/>
      <c r="M28" s="3"/>
      <c r="N28" s="3"/>
      <c r="O28" s="3"/>
    </row>
    <row r="29" spans="1:15">
      <c r="A29" s="11">
        <v>20</v>
      </c>
      <c r="B29" s="14" t="s">
        <v>34</v>
      </c>
      <c r="C29" s="43">
        <v>990371.37</v>
      </c>
      <c r="D29" s="43">
        <v>237383.7738</v>
      </c>
      <c r="E29" s="43">
        <f t="shared" si="2"/>
        <v>1227755.1438</v>
      </c>
      <c r="F29" s="16">
        <v>412463.29999999993</v>
      </c>
      <c r="G29" s="15">
        <v>472669.19739999995</v>
      </c>
      <c r="H29" s="48">
        <f t="shared" si="3"/>
        <v>885132.49739999988</v>
      </c>
      <c r="I29" s="3"/>
      <c r="J29" s="3"/>
      <c r="K29" s="3"/>
      <c r="L29" s="3"/>
      <c r="M29" s="3"/>
      <c r="N29" s="3"/>
      <c r="O29" s="3"/>
    </row>
    <row r="30" spans="1:15">
      <c r="A30" s="11">
        <v>21</v>
      </c>
      <c r="B30" s="14" t="s">
        <v>35</v>
      </c>
      <c r="C30" s="43">
        <v>0</v>
      </c>
      <c r="D30" s="43">
        <v>0</v>
      </c>
      <c r="E30" s="43">
        <f t="shared" si="2"/>
        <v>0</v>
      </c>
      <c r="F30" s="16">
        <v>0</v>
      </c>
      <c r="G30" s="15">
        <v>0</v>
      </c>
      <c r="H30" s="48">
        <f t="shared" si="3"/>
        <v>0</v>
      </c>
      <c r="I30" s="3"/>
      <c r="J30" s="3"/>
      <c r="K30" s="3"/>
      <c r="L30" s="3"/>
      <c r="M30" s="3"/>
      <c r="N30" s="3"/>
      <c r="O30" s="3"/>
    </row>
    <row r="31" spans="1:15">
      <c r="A31" s="11">
        <v>22</v>
      </c>
      <c r="B31" s="18" t="s">
        <v>36</v>
      </c>
      <c r="C31" s="43">
        <f t="shared" ref="C31:H31" si="4">SUM(C22:C30)</f>
        <v>49185575.280000001</v>
      </c>
      <c r="D31" s="43">
        <f t="shared" si="4"/>
        <v>143844993.36879998</v>
      </c>
      <c r="E31" s="43">
        <f t="shared" si="4"/>
        <v>193030568.64879999</v>
      </c>
      <c r="F31" s="15">
        <f t="shared" si="4"/>
        <v>57251981.789999999</v>
      </c>
      <c r="G31" s="15">
        <f t="shared" si="4"/>
        <v>104359462.72850001</v>
      </c>
      <c r="H31" s="48">
        <f t="shared" si="4"/>
        <v>161611444.5185</v>
      </c>
      <c r="I31" s="3"/>
      <c r="J31" s="3"/>
      <c r="K31" s="3"/>
      <c r="L31" s="3"/>
      <c r="M31" s="3"/>
      <c r="N31" s="3"/>
      <c r="O31" s="3"/>
    </row>
    <row r="32" spans="1:15" ht="15.75">
      <c r="A32" s="11"/>
      <c r="B32" s="12" t="s">
        <v>37</v>
      </c>
      <c r="C32" s="19"/>
      <c r="D32" s="19"/>
      <c r="E32" s="19"/>
      <c r="F32" s="20"/>
      <c r="G32" s="19"/>
      <c r="H32" s="41"/>
      <c r="I32" s="3"/>
      <c r="J32" s="3"/>
      <c r="K32" s="3"/>
      <c r="L32" s="3"/>
      <c r="M32" s="3"/>
      <c r="N32" s="3"/>
      <c r="O32" s="3"/>
    </row>
    <row r="33" spans="1:47">
      <c r="A33" s="11">
        <v>23</v>
      </c>
      <c r="B33" s="14" t="s">
        <v>38</v>
      </c>
      <c r="C33" s="43">
        <v>103000000</v>
      </c>
      <c r="D33" s="21">
        <v>0</v>
      </c>
      <c r="E33" s="43">
        <f t="shared" ref="E33:E39" si="5">C33+D33</f>
        <v>103000000</v>
      </c>
      <c r="F33" s="16">
        <v>103000000</v>
      </c>
      <c r="G33" s="21">
        <v>0</v>
      </c>
      <c r="H33" s="48">
        <f t="shared" ref="H33:H39" si="6">F33+G33</f>
        <v>103000000</v>
      </c>
      <c r="I33" s="3"/>
      <c r="J33" s="3"/>
      <c r="K33" s="3"/>
      <c r="L33" s="3"/>
      <c r="M33" s="3"/>
      <c r="N33" s="3"/>
      <c r="O33" s="3"/>
    </row>
    <row r="34" spans="1:47">
      <c r="A34" s="11">
        <v>24</v>
      </c>
      <c r="B34" s="14" t="s">
        <v>39</v>
      </c>
      <c r="C34" s="43">
        <v>0</v>
      </c>
      <c r="D34" s="21">
        <v>0</v>
      </c>
      <c r="E34" s="43">
        <f t="shared" si="5"/>
        <v>0</v>
      </c>
      <c r="F34" s="16">
        <v>0</v>
      </c>
      <c r="G34" s="21">
        <v>0</v>
      </c>
      <c r="H34" s="48">
        <f t="shared" si="6"/>
        <v>0</v>
      </c>
      <c r="I34" s="3"/>
      <c r="J34" s="3"/>
      <c r="K34" s="3"/>
      <c r="L34" s="3"/>
      <c r="M34" s="3"/>
      <c r="N34" s="3"/>
      <c r="O34" s="3"/>
    </row>
    <row r="35" spans="1:47">
      <c r="A35" s="11">
        <v>25</v>
      </c>
      <c r="B35" s="17" t="s">
        <v>40</v>
      </c>
      <c r="C35" s="43">
        <v>0</v>
      </c>
      <c r="D35" s="21">
        <v>0</v>
      </c>
      <c r="E35" s="43">
        <f t="shared" si="5"/>
        <v>0</v>
      </c>
      <c r="F35" s="16">
        <v>0</v>
      </c>
      <c r="G35" s="21">
        <v>0</v>
      </c>
      <c r="H35" s="48">
        <f t="shared" si="6"/>
        <v>0</v>
      </c>
      <c r="I35" s="3"/>
      <c r="J35" s="3"/>
      <c r="K35" s="3"/>
      <c r="L35" s="3"/>
      <c r="M35" s="3"/>
      <c r="N35" s="3"/>
      <c r="O35" s="3"/>
    </row>
    <row r="36" spans="1:47">
      <c r="A36" s="11">
        <v>26</v>
      </c>
      <c r="B36" s="14" t="s">
        <v>41</v>
      </c>
      <c r="C36" s="43">
        <v>0</v>
      </c>
      <c r="D36" s="21">
        <v>0</v>
      </c>
      <c r="E36" s="43">
        <f t="shared" si="5"/>
        <v>0</v>
      </c>
      <c r="F36" s="16">
        <v>0</v>
      </c>
      <c r="G36" s="21">
        <v>0</v>
      </c>
      <c r="H36" s="48">
        <f t="shared" si="6"/>
        <v>0</v>
      </c>
      <c r="I36" s="3"/>
      <c r="J36" s="3"/>
      <c r="K36" s="3"/>
      <c r="L36" s="3"/>
      <c r="M36" s="3"/>
      <c r="N36" s="3"/>
      <c r="O36" s="3"/>
    </row>
    <row r="37" spans="1:47">
      <c r="A37" s="11">
        <v>27</v>
      </c>
      <c r="B37" s="14" t="s">
        <v>42</v>
      </c>
      <c r="C37" s="43">
        <v>0</v>
      </c>
      <c r="D37" s="21">
        <v>0</v>
      </c>
      <c r="E37" s="43">
        <f t="shared" si="5"/>
        <v>0</v>
      </c>
      <c r="F37" s="16">
        <v>0</v>
      </c>
      <c r="G37" s="21">
        <v>0</v>
      </c>
      <c r="H37" s="48">
        <f t="shared" si="6"/>
        <v>0</v>
      </c>
      <c r="I37" s="3"/>
      <c r="J37" s="3"/>
      <c r="K37" s="3"/>
      <c r="L37" s="3"/>
      <c r="M37" s="3"/>
      <c r="N37" s="3"/>
      <c r="O37" s="3"/>
    </row>
    <row r="38" spans="1:47">
      <c r="A38" s="11">
        <v>28</v>
      </c>
      <c r="B38" s="14" t="s">
        <v>43</v>
      </c>
      <c r="C38" s="43">
        <v>-4807708.87</v>
      </c>
      <c r="D38" s="21">
        <v>0</v>
      </c>
      <c r="E38" s="43">
        <f t="shared" si="5"/>
        <v>-4807708.87</v>
      </c>
      <c r="F38" s="16">
        <v>-13462924.370000001</v>
      </c>
      <c r="G38" s="21">
        <v>0</v>
      </c>
      <c r="H38" s="48">
        <f t="shared" si="6"/>
        <v>-13462924.370000001</v>
      </c>
      <c r="I38" s="3"/>
      <c r="J38" s="3"/>
      <c r="K38" s="3"/>
      <c r="L38" s="3"/>
      <c r="M38" s="3"/>
      <c r="N38" s="3"/>
      <c r="O38" s="3"/>
    </row>
    <row r="39" spans="1:47">
      <c r="A39" s="11">
        <v>29</v>
      </c>
      <c r="B39" s="14" t="s">
        <v>44</v>
      </c>
      <c r="C39" s="43">
        <v>0</v>
      </c>
      <c r="D39" s="21">
        <v>0</v>
      </c>
      <c r="E39" s="43">
        <f t="shared" si="5"/>
        <v>0</v>
      </c>
      <c r="F39" s="16">
        <v>0</v>
      </c>
      <c r="G39" s="21">
        <v>0</v>
      </c>
      <c r="H39" s="48">
        <f t="shared" si="6"/>
        <v>0</v>
      </c>
      <c r="I39" s="3"/>
      <c r="J39" s="3"/>
      <c r="K39" s="3"/>
      <c r="L39" s="3"/>
      <c r="M39" s="3"/>
      <c r="N39" s="3"/>
      <c r="O39" s="3"/>
    </row>
    <row r="40" spans="1:47">
      <c r="A40" s="11">
        <v>30</v>
      </c>
      <c r="B40" s="18" t="s">
        <v>45</v>
      </c>
      <c r="C40" s="43">
        <f t="shared" ref="C40:H40" si="7">C33+C34+C35+C36+C37+C38+C39</f>
        <v>98192291.129999995</v>
      </c>
      <c r="D40" s="43">
        <f t="shared" si="7"/>
        <v>0</v>
      </c>
      <c r="E40" s="43">
        <f t="shared" si="7"/>
        <v>98192291.129999995</v>
      </c>
      <c r="F40" s="15">
        <v>89537075.629999995</v>
      </c>
      <c r="G40" s="15">
        <f t="shared" si="7"/>
        <v>0</v>
      </c>
      <c r="H40" s="48">
        <f t="shared" si="7"/>
        <v>89537075.629999995</v>
      </c>
    </row>
    <row r="41" spans="1:47" ht="15.75" thickBot="1">
      <c r="A41" s="22">
        <v>31</v>
      </c>
      <c r="B41" s="23" t="s">
        <v>46</v>
      </c>
      <c r="C41" s="58">
        <f t="shared" ref="C41:H41" si="8">C31+C40</f>
        <v>147377866.41</v>
      </c>
      <c r="D41" s="58">
        <f t="shared" si="8"/>
        <v>143844993.36879998</v>
      </c>
      <c r="E41" s="58">
        <f t="shared" si="8"/>
        <v>291222859.77880001</v>
      </c>
      <c r="F41" s="24">
        <f t="shared" si="8"/>
        <v>146789057.41999999</v>
      </c>
      <c r="G41" s="24">
        <f t="shared" si="8"/>
        <v>104359462.72850001</v>
      </c>
      <c r="H41" s="59">
        <f t="shared" si="8"/>
        <v>251148520.1485</v>
      </c>
    </row>
    <row r="42" spans="1:47">
      <c r="A42" s="25"/>
      <c r="B42" s="3"/>
      <c r="C42" s="3"/>
      <c r="D42" s="26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1:47">
      <c r="A43" s="25"/>
      <c r="B43" s="27" t="s">
        <v>47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>
      <c r="A44" s="3"/>
      <c r="B44" s="3"/>
      <c r="C44" s="3"/>
      <c r="D44" s="3"/>
      <c r="E44" s="115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</sheetData>
  <mergeCells count="3">
    <mergeCell ref="C5:E5"/>
    <mergeCell ref="F5:H5"/>
    <mergeCell ref="B1:H1"/>
  </mergeCells>
  <dataValidations count="2">
    <dataValidation type="whole" operator="lessThanOrEqual" allowBlank="1" showInputMessage="1" showErrorMessage="1" sqref="D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E37"/>
  <sheetViews>
    <sheetView workbookViewId="0">
      <selection activeCell="B27" sqref="B27:H27"/>
    </sheetView>
  </sheetViews>
  <sheetFormatPr defaultColWidth="9.140625" defaultRowHeight="12.75"/>
  <cols>
    <col min="2" max="2" width="76.28515625" bestFit="1" customWidth="1"/>
    <col min="3" max="3" width="8.85546875" bestFit="1" customWidth="1"/>
    <col min="4" max="4" width="11.140625" bestFit="1" customWidth="1"/>
    <col min="5" max="5" width="9" bestFit="1" customWidth="1"/>
  </cols>
  <sheetData>
    <row r="1" spans="1:5" ht="13.5">
      <c r="A1" s="293" t="s">
        <v>0</v>
      </c>
      <c r="B1" s="294">
        <f>'RC'!B1</f>
        <v>0</v>
      </c>
      <c r="C1" s="295"/>
      <c r="D1" s="295"/>
      <c r="E1" s="295"/>
    </row>
    <row r="2" spans="1:5" ht="13.5">
      <c r="A2" s="293" t="s">
        <v>2</v>
      </c>
      <c r="B2" s="296" t="str">
        <f>'RC'!B2</f>
        <v>სს " პაშა ბანკი საქართველო"</v>
      </c>
      <c r="C2" s="295"/>
      <c r="D2" s="295"/>
      <c r="E2" s="295"/>
    </row>
    <row r="3" spans="1:5" ht="13.5">
      <c r="A3" s="297"/>
      <c r="B3" s="298"/>
      <c r="C3" s="297"/>
      <c r="D3" s="297"/>
      <c r="E3" s="297"/>
    </row>
    <row r="4" spans="1:5" ht="15.75">
      <c r="A4" s="299" t="s">
        <v>286</v>
      </c>
      <c r="B4" s="300" t="s">
        <v>287</v>
      </c>
      <c r="C4" s="297"/>
      <c r="D4" s="297"/>
      <c r="E4" s="301" t="s">
        <v>202</v>
      </c>
    </row>
    <row r="5" spans="1:5" ht="13.5">
      <c r="A5" s="302"/>
      <c r="B5" s="302"/>
      <c r="C5" s="303"/>
      <c r="D5" s="304"/>
      <c r="E5" s="304"/>
    </row>
    <row r="6" spans="1:5" ht="67.5">
      <c r="A6" s="305" t="s">
        <v>7</v>
      </c>
      <c r="B6" s="306"/>
      <c r="C6" s="307" t="s">
        <v>288</v>
      </c>
      <c r="D6" s="308" t="s">
        <v>289</v>
      </c>
      <c r="E6" s="309" t="s">
        <v>290</v>
      </c>
    </row>
    <row r="7" spans="1:5" ht="13.5">
      <c r="A7" s="310">
        <v>1</v>
      </c>
      <c r="B7" s="311" t="s">
        <v>291</v>
      </c>
      <c r="C7" s="334" t="s">
        <v>292</v>
      </c>
      <c r="D7" s="334">
        <f>D8+D9</f>
        <v>103000000</v>
      </c>
      <c r="E7" s="335">
        <f>SUM(E8:E9)</f>
        <v>103000000</v>
      </c>
    </row>
    <row r="8" spans="1:5" ht="13.5">
      <c r="A8" s="310">
        <v>1.1000000000000001</v>
      </c>
      <c r="B8" s="312" t="s">
        <v>38</v>
      </c>
      <c r="C8" s="313">
        <v>1</v>
      </c>
      <c r="D8" s="313">
        <v>103000000</v>
      </c>
      <c r="E8" s="335">
        <f>C8*D8</f>
        <v>103000000</v>
      </c>
    </row>
    <row r="9" spans="1:5" ht="13.5">
      <c r="A9" s="310">
        <v>1.2</v>
      </c>
      <c r="B9" s="312" t="s">
        <v>39</v>
      </c>
      <c r="C9" s="313"/>
      <c r="D9" s="313"/>
      <c r="E9" s="335">
        <f>C9*D9</f>
        <v>0</v>
      </c>
    </row>
    <row r="10" spans="1:5" ht="13.5">
      <c r="A10" s="310">
        <v>2</v>
      </c>
      <c r="B10" s="311" t="s">
        <v>293</v>
      </c>
      <c r="C10" s="334" t="s">
        <v>292</v>
      </c>
      <c r="D10" s="334">
        <f>D11+D12</f>
        <v>103000000</v>
      </c>
      <c r="E10" s="335">
        <f>SUM(E11:E12)</f>
        <v>103000000</v>
      </c>
    </row>
    <row r="11" spans="1:5" ht="13.5">
      <c r="A11" s="310">
        <v>2.1</v>
      </c>
      <c r="B11" s="312" t="s">
        <v>38</v>
      </c>
      <c r="C11" s="313">
        <v>1</v>
      </c>
      <c r="D11" s="313">
        <v>103000000</v>
      </c>
      <c r="E11" s="335">
        <f>C11*D11</f>
        <v>103000000</v>
      </c>
    </row>
    <row r="12" spans="1:5" ht="13.5">
      <c r="A12" s="310">
        <v>2.2000000000000002</v>
      </c>
      <c r="B12" s="312" t="s">
        <v>39</v>
      </c>
      <c r="C12" s="313"/>
      <c r="D12" s="313"/>
      <c r="E12" s="335">
        <f>C12*D12</f>
        <v>0</v>
      </c>
    </row>
    <row r="13" spans="1:5" ht="13.5">
      <c r="A13" s="310">
        <v>3</v>
      </c>
      <c r="B13" s="311" t="s">
        <v>294</v>
      </c>
      <c r="C13" s="334" t="s">
        <v>292</v>
      </c>
      <c r="D13" s="336">
        <f t="shared" ref="D13:E15" si="0">D7-D10</f>
        <v>0</v>
      </c>
      <c r="E13" s="335">
        <f t="shared" si="0"/>
        <v>0</v>
      </c>
    </row>
    <row r="14" spans="1:5" ht="13.5">
      <c r="A14" s="310">
        <v>3.1</v>
      </c>
      <c r="B14" s="312" t="s">
        <v>38</v>
      </c>
      <c r="C14" s="313"/>
      <c r="D14" s="336">
        <f t="shared" si="0"/>
        <v>0</v>
      </c>
      <c r="E14" s="335">
        <f t="shared" si="0"/>
        <v>0</v>
      </c>
    </row>
    <row r="15" spans="1:5" ht="13.5">
      <c r="A15" s="314">
        <v>3.2</v>
      </c>
      <c r="B15" s="315" t="s">
        <v>39</v>
      </c>
      <c r="C15" s="316"/>
      <c r="D15" s="337">
        <f t="shared" si="0"/>
        <v>0</v>
      </c>
      <c r="E15" s="338">
        <f t="shared" si="0"/>
        <v>0</v>
      </c>
    </row>
    <row r="16" spans="1:5" ht="13.5">
      <c r="A16" s="317"/>
      <c r="B16" s="318"/>
      <c r="C16" s="319"/>
      <c r="D16" s="319"/>
      <c r="E16" s="319"/>
    </row>
    <row r="17" spans="1:5" ht="15.75">
      <c r="A17" s="320" t="s">
        <v>295</v>
      </c>
      <c r="B17" s="300" t="s">
        <v>296</v>
      </c>
      <c r="C17" s="319"/>
      <c r="D17" s="319"/>
      <c r="E17" s="319"/>
    </row>
    <row r="18" spans="1:5" ht="13.5">
      <c r="A18" s="321"/>
      <c r="B18" s="321"/>
      <c r="C18" s="322"/>
      <c r="D18" s="322"/>
      <c r="E18" s="323"/>
    </row>
    <row r="19" spans="1:5" ht="67.5">
      <c r="A19" s="305" t="s">
        <v>7</v>
      </c>
      <c r="B19" s="324"/>
      <c r="C19" s="325" t="s">
        <v>297</v>
      </c>
      <c r="D19" s="325" t="s">
        <v>298</v>
      </c>
      <c r="E19" s="326" t="s">
        <v>299</v>
      </c>
    </row>
    <row r="20" spans="1:5" ht="13.5">
      <c r="A20" s="327">
        <v>1</v>
      </c>
      <c r="B20" s="312" t="s">
        <v>38</v>
      </c>
      <c r="C20" s="328">
        <v>103000000</v>
      </c>
      <c r="D20" s="328"/>
      <c r="E20" s="339">
        <f t="shared" ref="E20:E30" si="1">C20+D20</f>
        <v>103000000</v>
      </c>
    </row>
    <row r="21" spans="1:5" ht="13.5">
      <c r="A21" s="327">
        <v>2</v>
      </c>
      <c r="B21" s="312" t="s">
        <v>39</v>
      </c>
      <c r="C21" s="328">
        <v>0</v>
      </c>
      <c r="D21" s="328"/>
      <c r="E21" s="339">
        <f t="shared" si="1"/>
        <v>0</v>
      </c>
    </row>
    <row r="22" spans="1:5" ht="13.5">
      <c r="A22" s="327">
        <v>3</v>
      </c>
      <c r="B22" s="312" t="s">
        <v>300</v>
      </c>
      <c r="C22" s="328">
        <v>0</v>
      </c>
      <c r="D22" s="328"/>
      <c r="E22" s="339">
        <f t="shared" si="1"/>
        <v>0</v>
      </c>
    </row>
    <row r="23" spans="1:5" ht="13.5">
      <c r="A23" s="327">
        <v>4</v>
      </c>
      <c r="B23" s="312" t="s">
        <v>301</v>
      </c>
      <c r="C23" s="328">
        <v>0</v>
      </c>
      <c r="D23" s="328"/>
      <c r="E23" s="339">
        <f t="shared" si="1"/>
        <v>0</v>
      </c>
    </row>
    <row r="24" spans="1:5" ht="13.5">
      <c r="A24" s="327">
        <v>5</v>
      </c>
      <c r="B24" s="312" t="s">
        <v>302</v>
      </c>
      <c r="C24" s="328">
        <v>0</v>
      </c>
      <c r="D24" s="328"/>
      <c r="E24" s="339">
        <f t="shared" si="1"/>
        <v>0</v>
      </c>
    </row>
    <row r="25" spans="1:5" ht="13.5">
      <c r="A25" s="327">
        <v>6</v>
      </c>
      <c r="B25" s="312" t="s">
        <v>303</v>
      </c>
      <c r="C25" s="328">
        <v>0</v>
      </c>
      <c r="D25" s="328"/>
      <c r="E25" s="339">
        <f t="shared" si="1"/>
        <v>0</v>
      </c>
    </row>
    <row r="26" spans="1:5" ht="13.5">
      <c r="A26" s="327">
        <v>7</v>
      </c>
      <c r="B26" s="312" t="s">
        <v>42</v>
      </c>
      <c r="C26" s="340">
        <f>C27+C28</f>
        <v>0</v>
      </c>
      <c r="D26" s="340">
        <f>D27+D28</f>
        <v>0</v>
      </c>
      <c r="E26" s="339">
        <f t="shared" si="1"/>
        <v>0</v>
      </c>
    </row>
    <row r="27" spans="1:5" ht="13.5">
      <c r="A27" s="327">
        <v>7.1</v>
      </c>
      <c r="B27" s="329" t="s">
        <v>210</v>
      </c>
      <c r="C27" s="328">
        <v>0</v>
      </c>
      <c r="D27" s="328"/>
      <c r="E27" s="339">
        <f t="shared" si="1"/>
        <v>0</v>
      </c>
    </row>
    <row r="28" spans="1:5" ht="13.5">
      <c r="A28" s="327">
        <v>7.2</v>
      </c>
      <c r="B28" s="329" t="s">
        <v>216</v>
      </c>
      <c r="C28" s="328">
        <v>0</v>
      </c>
      <c r="D28" s="328"/>
      <c r="E28" s="339">
        <f t="shared" si="1"/>
        <v>0</v>
      </c>
    </row>
    <row r="29" spans="1:5" ht="13.5">
      <c r="A29" s="327">
        <v>8</v>
      </c>
      <c r="B29" s="312" t="s">
        <v>43</v>
      </c>
      <c r="C29" s="340">
        <f>C30</f>
        <v>-11851822.41</v>
      </c>
      <c r="D29" s="340">
        <f>D30+D31</f>
        <v>-1611101.959999999</v>
      </c>
      <c r="E29" s="339">
        <f t="shared" si="1"/>
        <v>-13462924.369999999</v>
      </c>
    </row>
    <row r="30" spans="1:5" ht="13.5">
      <c r="A30" s="327">
        <v>8.1</v>
      </c>
      <c r="B30" s="329" t="s">
        <v>304</v>
      </c>
      <c r="C30" s="328">
        <v>-11851822.41</v>
      </c>
      <c r="D30" s="328"/>
      <c r="E30" s="339">
        <f t="shared" si="1"/>
        <v>-11851822.41</v>
      </c>
    </row>
    <row r="31" spans="1:5" ht="13.5">
      <c r="A31" s="327">
        <v>8.1999999999999993</v>
      </c>
      <c r="B31" s="329" t="s">
        <v>305</v>
      </c>
      <c r="C31" s="336" t="s">
        <v>292</v>
      </c>
      <c r="D31" s="340">
        <f>RI!H67</f>
        <v>-1611101.959999999</v>
      </c>
      <c r="E31" s="339">
        <f>D31</f>
        <v>-1611101.959999999</v>
      </c>
    </row>
    <row r="32" spans="1:5" ht="13.5">
      <c r="A32" s="327">
        <v>9</v>
      </c>
      <c r="B32" s="312" t="s">
        <v>306</v>
      </c>
      <c r="C32" s="328"/>
      <c r="D32" s="328"/>
      <c r="E32" s="339">
        <f>C32+D32</f>
        <v>0</v>
      </c>
    </row>
    <row r="33" spans="1:5" ht="13.5">
      <c r="A33" s="330">
        <v>10</v>
      </c>
      <c r="B33" s="331" t="s">
        <v>45</v>
      </c>
      <c r="C33" s="341">
        <f>SUM(C20+C21+C22+C23+C24+C25+C26+C29+C32)</f>
        <v>91148177.590000004</v>
      </c>
      <c r="D33" s="341">
        <f>SUM(D20+D21+D22+D23+D24+D25+D26+D29+D32)</f>
        <v>-1611101.959999999</v>
      </c>
      <c r="E33" s="342">
        <f>C33+D33</f>
        <v>89537075.63000001</v>
      </c>
    </row>
    <row r="34" spans="1:5" ht="13.5">
      <c r="A34" s="332"/>
      <c r="B34" s="332"/>
      <c r="C34" s="333"/>
      <c r="D34" s="333"/>
      <c r="E34" s="333"/>
    </row>
    <row r="35" spans="1:5" ht="13.5">
      <c r="A35" s="294"/>
      <c r="B35" s="291">
        <f>info!$B$31</f>
        <v>0</v>
      </c>
      <c r="C35" s="333"/>
      <c r="D35" s="333"/>
      <c r="E35" s="333"/>
    </row>
    <row r="36" spans="1:5" ht="13.5">
      <c r="A36" s="294"/>
      <c r="B36" s="291"/>
      <c r="C36" s="333"/>
      <c r="D36" s="333"/>
      <c r="E36" s="333"/>
    </row>
    <row r="37" spans="1:5" ht="13.5">
      <c r="A37" s="294"/>
      <c r="B37" s="291">
        <f>info!$B$33</f>
        <v>0</v>
      </c>
      <c r="C37" s="333"/>
      <c r="D37" s="333"/>
      <c r="E37" s="3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71"/>
  <sheetViews>
    <sheetView topLeftCell="A46" workbookViewId="0">
      <selection activeCell="M16" sqref="M16"/>
    </sheetView>
  </sheetViews>
  <sheetFormatPr defaultColWidth="9.140625" defaultRowHeight="15"/>
  <cols>
    <col min="1" max="1" width="5.7109375" style="28" customWidth="1"/>
    <col min="2" max="2" width="49.42578125" style="28" customWidth="1"/>
    <col min="3" max="3" width="13.42578125" style="28" bestFit="1" customWidth="1"/>
    <col min="4" max="4" width="12.7109375" style="28" bestFit="1" customWidth="1"/>
    <col min="5" max="5" width="13.42578125" style="28" bestFit="1" customWidth="1"/>
    <col min="6" max="6" width="12.5703125" style="29" bestFit="1" customWidth="1"/>
    <col min="7" max="7" width="12.7109375" style="29" bestFit="1" customWidth="1"/>
    <col min="8" max="8" width="13.28515625" style="29" bestFit="1" customWidth="1"/>
    <col min="9" max="9" width="9.140625" style="29" customWidth="1"/>
    <col min="10" max="10" width="9.140625" style="29"/>
    <col min="11" max="11" width="9.42578125" style="29" bestFit="1" customWidth="1"/>
    <col min="12" max="16384" width="9.140625" style="29"/>
  </cols>
  <sheetData>
    <row r="1" spans="1:8">
      <c r="D1" s="396"/>
      <c r="E1" s="397"/>
      <c r="F1" s="397"/>
      <c r="G1" s="397"/>
      <c r="H1" s="397"/>
    </row>
    <row r="2" spans="1:8">
      <c r="A2" s="7" t="s">
        <v>0</v>
      </c>
      <c r="B2" s="63" t="s">
        <v>1</v>
      </c>
      <c r="C2" s="3"/>
      <c r="D2" s="3"/>
      <c r="E2" s="3"/>
      <c r="H2" s="3"/>
    </row>
    <row r="3" spans="1:8">
      <c r="A3" s="7" t="s">
        <v>2</v>
      </c>
      <c r="B3" s="4" t="s">
        <v>324</v>
      </c>
      <c r="C3" s="3"/>
      <c r="D3" s="3"/>
      <c r="E3" s="3"/>
      <c r="H3" s="1"/>
    </row>
    <row r="4" spans="1:8" ht="15.75" thickBot="1">
      <c r="A4" s="31"/>
      <c r="B4" s="32" t="s">
        <v>48</v>
      </c>
      <c r="C4" s="3"/>
      <c r="D4" s="3"/>
      <c r="E4" s="3"/>
      <c r="H4" s="33" t="s">
        <v>4</v>
      </c>
    </row>
    <row r="5" spans="1:8" ht="18">
      <c r="A5" s="34"/>
      <c r="B5" s="35"/>
      <c r="C5" s="391" t="s">
        <v>5</v>
      </c>
      <c r="D5" s="394"/>
      <c r="E5" s="394"/>
      <c r="F5" s="391" t="s">
        <v>6</v>
      </c>
      <c r="G5" s="394"/>
      <c r="H5" s="395"/>
    </row>
    <row r="6" spans="1:8" s="31" customFormat="1" ht="12.75">
      <c r="A6" s="36" t="s">
        <v>7</v>
      </c>
      <c r="B6" s="37"/>
      <c r="C6" s="13" t="s">
        <v>9</v>
      </c>
      <c r="D6" s="13" t="s">
        <v>10</v>
      </c>
      <c r="E6" s="13" t="s">
        <v>11</v>
      </c>
      <c r="F6" s="13" t="s">
        <v>9</v>
      </c>
      <c r="G6" s="13" t="s">
        <v>10</v>
      </c>
      <c r="H6" s="105" t="s">
        <v>11</v>
      </c>
    </row>
    <row r="7" spans="1:8">
      <c r="A7" s="38"/>
      <c r="B7" s="39" t="s">
        <v>49</v>
      </c>
      <c r="C7" s="40"/>
      <c r="D7" s="40"/>
      <c r="E7" s="40"/>
      <c r="F7" s="19"/>
      <c r="G7" s="19"/>
      <c r="H7" s="41"/>
    </row>
    <row r="8" spans="1:8" ht="30">
      <c r="A8" s="38">
        <v>1</v>
      </c>
      <c r="B8" s="42" t="s">
        <v>50</v>
      </c>
      <c r="C8" s="19">
        <v>137378.21</v>
      </c>
      <c r="D8" s="19">
        <v>494194.1</v>
      </c>
      <c r="E8" s="43">
        <f>C8+D8</f>
        <v>631572.30999999994</v>
      </c>
      <c r="F8" s="118">
        <v>415093.58</v>
      </c>
      <c r="G8" s="118">
        <v>475977.94</v>
      </c>
      <c r="H8" s="48">
        <f>F8+G8</f>
        <v>891071.52</v>
      </c>
    </row>
    <row r="9" spans="1:8">
      <c r="A9" s="38">
        <v>2</v>
      </c>
      <c r="B9" s="42" t="s">
        <v>51</v>
      </c>
      <c r="C9" s="43">
        <f t="shared" ref="C9:H9" si="0">SUM(C10:C18)</f>
        <v>5075073.18</v>
      </c>
      <c r="D9" s="43">
        <f t="shared" si="0"/>
        <v>1278149.33</v>
      </c>
      <c r="E9" s="43">
        <f t="shared" si="0"/>
        <v>6353222.5099999998</v>
      </c>
      <c r="F9" s="43">
        <f t="shared" si="0"/>
        <v>1784935.6600000001</v>
      </c>
      <c r="G9" s="43">
        <f t="shared" si="0"/>
        <v>2166803.0299999998</v>
      </c>
      <c r="H9" s="48">
        <f t="shared" si="0"/>
        <v>3951738.6900000004</v>
      </c>
    </row>
    <row r="10" spans="1:8">
      <c r="A10" s="38">
        <v>2.1</v>
      </c>
      <c r="B10" s="45" t="s">
        <v>52</v>
      </c>
      <c r="C10" s="19"/>
      <c r="D10" s="19"/>
      <c r="E10" s="43">
        <f t="shared" ref="E10:E21" si="1">C10+D10</f>
        <v>0</v>
      </c>
      <c r="F10" s="20"/>
      <c r="G10" s="19">
        <v>32.9</v>
      </c>
      <c r="H10" s="48">
        <f t="shared" ref="H10:H21" si="2">F10+G10</f>
        <v>32.9</v>
      </c>
    </row>
    <row r="11" spans="1:8" ht="30">
      <c r="A11" s="38">
        <v>2.2000000000000002</v>
      </c>
      <c r="B11" s="45" t="s">
        <v>53</v>
      </c>
      <c r="C11" s="19">
        <v>2689746.62</v>
      </c>
      <c r="D11" s="19">
        <v>942536.89</v>
      </c>
      <c r="E11" s="43">
        <f t="shared" si="1"/>
        <v>3632283.5100000002</v>
      </c>
      <c r="F11" s="118">
        <v>332731.99</v>
      </c>
      <c r="G11" s="118">
        <v>1050691.18</v>
      </c>
      <c r="H11" s="48">
        <f t="shared" si="2"/>
        <v>1383423.17</v>
      </c>
    </row>
    <row r="12" spans="1:8">
      <c r="A12" s="38">
        <v>2.2999999999999998</v>
      </c>
      <c r="B12" s="45" t="s">
        <v>54</v>
      </c>
      <c r="C12" s="19">
        <v>1386379.2</v>
      </c>
      <c r="D12" s="19"/>
      <c r="E12" s="43">
        <f t="shared" si="1"/>
        <v>1386379.2</v>
      </c>
      <c r="F12" s="20">
        <v>1267287.8400000001</v>
      </c>
      <c r="G12" s="19"/>
      <c r="H12" s="48">
        <f t="shared" si="2"/>
        <v>1267287.8400000001</v>
      </c>
    </row>
    <row r="13" spans="1:8" ht="30">
      <c r="A13" s="38">
        <v>2.4</v>
      </c>
      <c r="B13" s="45" t="s">
        <v>55</v>
      </c>
      <c r="C13" s="19"/>
      <c r="D13" s="19"/>
      <c r="E13" s="43">
        <f t="shared" si="1"/>
        <v>0</v>
      </c>
      <c r="F13" s="20"/>
      <c r="G13" s="19"/>
      <c r="H13" s="48">
        <f t="shared" si="2"/>
        <v>0</v>
      </c>
    </row>
    <row r="14" spans="1:8">
      <c r="A14" s="38">
        <v>2.5</v>
      </c>
      <c r="B14" s="45" t="s">
        <v>56</v>
      </c>
      <c r="C14" s="19">
        <v>1835.61</v>
      </c>
      <c r="D14" s="19">
        <v>73727.899999999994</v>
      </c>
      <c r="E14" s="43">
        <f t="shared" si="1"/>
        <v>75563.509999999995</v>
      </c>
      <c r="F14" s="20"/>
      <c r="G14" s="19">
        <v>57383.82</v>
      </c>
      <c r="H14" s="48">
        <f t="shared" si="2"/>
        <v>57383.82</v>
      </c>
    </row>
    <row r="15" spans="1:8" ht="30">
      <c r="A15" s="38">
        <v>2.6</v>
      </c>
      <c r="B15" s="45" t="s">
        <v>57</v>
      </c>
      <c r="C15" s="19"/>
      <c r="D15" s="19"/>
      <c r="E15" s="43">
        <f t="shared" si="1"/>
        <v>0</v>
      </c>
      <c r="F15" s="20"/>
      <c r="G15" s="19"/>
      <c r="H15" s="48">
        <f t="shared" si="2"/>
        <v>0</v>
      </c>
    </row>
    <row r="16" spans="1:8" ht="30">
      <c r="A16" s="38">
        <v>2.7</v>
      </c>
      <c r="B16" s="45" t="s">
        <v>58</v>
      </c>
      <c r="C16" s="19"/>
      <c r="D16" s="19"/>
      <c r="E16" s="43">
        <f t="shared" si="1"/>
        <v>0</v>
      </c>
      <c r="F16" s="20"/>
      <c r="G16" s="19">
        <v>1006572.62</v>
      </c>
      <c r="H16" s="48">
        <f t="shared" si="2"/>
        <v>1006572.62</v>
      </c>
    </row>
    <row r="17" spans="1:11">
      <c r="A17" s="38">
        <v>2.8</v>
      </c>
      <c r="B17" s="45" t="s">
        <v>59</v>
      </c>
      <c r="C17" s="19">
        <v>12247.09</v>
      </c>
      <c r="D17" s="19">
        <v>85909.7</v>
      </c>
      <c r="E17" s="43">
        <f t="shared" si="1"/>
        <v>98156.79</v>
      </c>
      <c r="F17" s="20">
        <v>578.1</v>
      </c>
      <c r="G17" s="19"/>
      <c r="H17" s="48">
        <f t="shared" si="2"/>
        <v>578.1</v>
      </c>
    </row>
    <row r="18" spans="1:11">
      <c r="A18" s="38">
        <v>2.9</v>
      </c>
      <c r="B18" s="45" t="s">
        <v>60</v>
      </c>
      <c r="C18" s="19">
        <v>984864.66</v>
      </c>
      <c r="D18" s="19">
        <v>175974.84</v>
      </c>
      <c r="E18" s="43">
        <f t="shared" si="1"/>
        <v>1160839.5</v>
      </c>
      <c r="F18" s="118">
        <v>184337.73</v>
      </c>
      <c r="G18" s="118">
        <v>52122.51</v>
      </c>
      <c r="H18" s="48">
        <f t="shared" si="2"/>
        <v>236460.24000000002</v>
      </c>
    </row>
    <row r="19" spans="1:11" ht="30">
      <c r="A19" s="38">
        <v>3</v>
      </c>
      <c r="B19" s="42" t="s">
        <v>61</v>
      </c>
      <c r="C19" s="19">
        <v>43695.79</v>
      </c>
      <c r="D19" s="19">
        <v>4032.02</v>
      </c>
      <c r="E19" s="43">
        <f t="shared" si="1"/>
        <v>47727.81</v>
      </c>
      <c r="F19" s="20">
        <v>651.16</v>
      </c>
      <c r="G19" s="19">
        <v>12533.7</v>
      </c>
      <c r="H19" s="48">
        <f t="shared" si="2"/>
        <v>13184.86</v>
      </c>
    </row>
    <row r="20" spans="1:11" ht="30">
      <c r="A20" s="38">
        <v>4</v>
      </c>
      <c r="B20" s="42" t="s">
        <v>62</v>
      </c>
      <c r="C20" s="19">
        <v>3867292.34</v>
      </c>
      <c r="D20" s="19">
        <v>835545.38</v>
      </c>
      <c r="E20" s="43">
        <f t="shared" si="1"/>
        <v>4702837.72</v>
      </c>
      <c r="F20" s="118">
        <v>1920202.13</v>
      </c>
      <c r="G20" s="118">
        <v>803187.07</v>
      </c>
      <c r="H20" s="48">
        <f t="shared" si="2"/>
        <v>2723389.1999999997</v>
      </c>
    </row>
    <row r="21" spans="1:11">
      <c r="A21" s="38">
        <v>5</v>
      </c>
      <c r="B21" s="42" t="s">
        <v>63</v>
      </c>
      <c r="C21" s="19"/>
      <c r="D21" s="19"/>
      <c r="E21" s="43">
        <f t="shared" si="1"/>
        <v>0</v>
      </c>
      <c r="F21" s="20"/>
      <c r="G21" s="19"/>
      <c r="H21" s="48">
        <f t="shared" si="2"/>
        <v>0</v>
      </c>
    </row>
    <row r="22" spans="1:11">
      <c r="A22" s="38">
        <v>6</v>
      </c>
      <c r="B22" s="46" t="s">
        <v>64</v>
      </c>
      <c r="C22" s="43">
        <f t="shared" ref="C22:H22" si="3">C8+C9+C19+C20+C21</f>
        <v>9123439.5199999996</v>
      </c>
      <c r="D22" s="43">
        <f t="shared" si="3"/>
        <v>2611920.83</v>
      </c>
      <c r="E22" s="43">
        <f t="shared" si="3"/>
        <v>11735360.349999998</v>
      </c>
      <c r="F22" s="43">
        <f t="shared" si="3"/>
        <v>4120882.5300000003</v>
      </c>
      <c r="G22" s="43">
        <f t="shared" si="3"/>
        <v>3458501.7399999998</v>
      </c>
      <c r="H22" s="48">
        <f t="shared" si="3"/>
        <v>7579384.2700000014</v>
      </c>
    </row>
    <row r="23" spans="1:11">
      <c r="A23" s="38"/>
      <c r="B23" s="47" t="s">
        <v>65</v>
      </c>
      <c r="C23" s="19"/>
      <c r="D23" s="19"/>
      <c r="E23" s="19"/>
      <c r="F23" s="20"/>
      <c r="G23" s="19"/>
      <c r="H23" s="41"/>
    </row>
    <row r="24" spans="1:11" ht="30">
      <c r="A24" s="38">
        <v>7</v>
      </c>
      <c r="B24" s="42" t="s">
        <v>66</v>
      </c>
      <c r="C24" s="19">
        <v>38679.78</v>
      </c>
      <c r="D24" s="19">
        <v>63794.97</v>
      </c>
      <c r="E24" s="43">
        <f t="shared" ref="E24:E29" si="4">C24+D24</f>
        <v>102474.75</v>
      </c>
      <c r="F24" s="20">
        <v>9648.5</v>
      </c>
      <c r="G24" s="19">
        <v>7265.34</v>
      </c>
      <c r="H24" s="48">
        <f t="shared" ref="H24:H29" si="5">F24+G24</f>
        <v>16913.84</v>
      </c>
    </row>
    <row r="25" spans="1:11">
      <c r="A25" s="38">
        <v>8</v>
      </c>
      <c r="B25" s="42" t="s">
        <v>67</v>
      </c>
      <c r="C25" s="19">
        <v>63853.2</v>
      </c>
      <c r="D25" s="19">
        <v>184166.31</v>
      </c>
      <c r="E25" s="43">
        <f t="shared" si="4"/>
        <v>248019.51</v>
      </c>
      <c r="F25" s="20">
        <v>7438.35</v>
      </c>
      <c r="G25" s="19">
        <v>75094.17</v>
      </c>
      <c r="H25" s="48">
        <f t="shared" si="5"/>
        <v>82532.52</v>
      </c>
    </row>
    <row r="26" spans="1:11">
      <c r="A26" s="38">
        <v>9</v>
      </c>
      <c r="B26" s="42" t="s">
        <v>68</v>
      </c>
      <c r="C26" s="19">
        <v>695965.69</v>
      </c>
      <c r="D26" s="19">
        <v>775008.15</v>
      </c>
      <c r="E26" s="43">
        <f t="shared" si="4"/>
        <v>1470973.8399999999</v>
      </c>
      <c r="F26" s="20">
        <v>122714.52</v>
      </c>
      <c r="G26" s="19">
        <v>1105963.8</v>
      </c>
      <c r="H26" s="48">
        <f t="shared" si="5"/>
        <v>1228678.32</v>
      </c>
    </row>
    <row r="27" spans="1:11" ht="30">
      <c r="A27" s="38">
        <v>10</v>
      </c>
      <c r="B27" s="42" t="s">
        <v>69</v>
      </c>
      <c r="C27" s="19"/>
      <c r="D27" s="19"/>
      <c r="E27" s="43">
        <f t="shared" si="4"/>
        <v>0</v>
      </c>
      <c r="F27" s="20"/>
      <c r="G27" s="19"/>
      <c r="H27" s="48">
        <f t="shared" si="5"/>
        <v>0</v>
      </c>
    </row>
    <row r="28" spans="1:11">
      <c r="A28" s="38">
        <v>11</v>
      </c>
      <c r="B28" s="42" t="s">
        <v>70</v>
      </c>
      <c r="C28" s="19">
        <v>2080087.42</v>
      </c>
      <c r="D28" s="19">
        <v>95376.79</v>
      </c>
      <c r="E28" s="43">
        <f t="shared" si="4"/>
        <v>2175464.21</v>
      </c>
      <c r="F28" s="20">
        <v>215470.96</v>
      </c>
      <c r="G28" s="19">
        <v>63969.11</v>
      </c>
      <c r="H28" s="48">
        <f t="shared" si="5"/>
        <v>279440.07</v>
      </c>
    </row>
    <row r="29" spans="1:11">
      <c r="A29" s="38">
        <v>12</v>
      </c>
      <c r="B29" s="42" t="s">
        <v>71</v>
      </c>
      <c r="C29" s="19">
        <v>6514.81</v>
      </c>
      <c r="D29" s="19">
        <v>13205.71</v>
      </c>
      <c r="E29" s="43">
        <f t="shared" si="4"/>
        <v>19720.52</v>
      </c>
      <c r="F29" s="20">
        <v>4739.45</v>
      </c>
      <c r="G29" s="19">
        <v>26719.78</v>
      </c>
      <c r="H29" s="48">
        <f t="shared" si="5"/>
        <v>31459.23</v>
      </c>
    </row>
    <row r="30" spans="1:11">
      <c r="A30" s="38">
        <v>13</v>
      </c>
      <c r="B30" s="49" t="s">
        <v>72</v>
      </c>
      <c r="C30" s="43">
        <f t="shared" ref="C30:H30" si="6">SUM(C24:C29)</f>
        <v>2885100.9</v>
      </c>
      <c r="D30" s="43">
        <f t="shared" si="6"/>
        <v>1131551.93</v>
      </c>
      <c r="E30" s="43">
        <f t="shared" si="6"/>
        <v>4016652.8299999996</v>
      </c>
      <c r="F30" s="43">
        <f t="shared" si="6"/>
        <v>360011.77999999997</v>
      </c>
      <c r="G30" s="43">
        <f t="shared" si="6"/>
        <v>1279012.2000000002</v>
      </c>
      <c r="H30" s="48">
        <f t="shared" si="6"/>
        <v>1639023.9800000002</v>
      </c>
    </row>
    <row r="31" spans="1:11">
      <c r="A31" s="38">
        <v>14</v>
      </c>
      <c r="B31" s="49" t="s">
        <v>73</v>
      </c>
      <c r="C31" s="43">
        <f t="shared" ref="C31:H31" si="7">C22-C30</f>
        <v>6238338.6199999992</v>
      </c>
      <c r="D31" s="43">
        <f t="shared" si="7"/>
        <v>1480368.9000000001</v>
      </c>
      <c r="E31" s="43">
        <f t="shared" si="7"/>
        <v>7718707.5199999977</v>
      </c>
      <c r="F31" s="43">
        <f t="shared" si="7"/>
        <v>3760870.7500000005</v>
      </c>
      <c r="G31" s="43">
        <f t="shared" si="7"/>
        <v>2179489.5399999996</v>
      </c>
      <c r="H31" s="48">
        <f t="shared" si="7"/>
        <v>5940360.290000001</v>
      </c>
      <c r="K31" s="95"/>
    </row>
    <row r="32" spans="1:11">
      <c r="A32" s="38"/>
      <c r="B32" s="47"/>
      <c r="C32" s="19"/>
      <c r="D32" s="19"/>
      <c r="E32" s="43"/>
      <c r="F32" s="20"/>
      <c r="G32" s="19"/>
      <c r="H32" s="48"/>
    </row>
    <row r="33" spans="1:8">
      <c r="A33" s="38"/>
      <c r="B33" s="47" t="s">
        <v>74</v>
      </c>
      <c r="C33" s="19"/>
      <c r="D33" s="19"/>
      <c r="E33" s="43"/>
      <c r="F33" s="20"/>
      <c r="G33" s="19"/>
      <c r="H33" s="48"/>
    </row>
    <row r="34" spans="1:8">
      <c r="A34" s="38">
        <v>15</v>
      </c>
      <c r="B34" s="50" t="s">
        <v>75</v>
      </c>
      <c r="C34" s="106">
        <f t="shared" ref="C34:H34" si="8">C35-C36</f>
        <v>-42316.67</v>
      </c>
      <c r="D34" s="106">
        <f t="shared" si="8"/>
        <v>14698.669999999998</v>
      </c>
      <c r="E34" s="43">
        <f t="shared" si="8"/>
        <v>-27617.999999999993</v>
      </c>
      <c r="F34" s="106">
        <f t="shared" si="8"/>
        <v>-34929.730000000003</v>
      </c>
      <c r="G34" s="106">
        <f t="shared" si="8"/>
        <v>-825.85999999999694</v>
      </c>
      <c r="H34" s="48">
        <f t="shared" si="8"/>
        <v>-35755.590000000004</v>
      </c>
    </row>
    <row r="35" spans="1:8" ht="30">
      <c r="A35" s="38">
        <v>15.1</v>
      </c>
      <c r="B35" s="45" t="s">
        <v>76</v>
      </c>
      <c r="C35" s="19">
        <v>5979.61</v>
      </c>
      <c r="D35" s="19">
        <v>53465.63</v>
      </c>
      <c r="E35" s="43">
        <f t="shared" ref="E35:E44" si="9">C35+D35</f>
        <v>59445.24</v>
      </c>
      <c r="F35" s="118">
        <v>4879.03</v>
      </c>
      <c r="G35" s="118">
        <v>29137.9</v>
      </c>
      <c r="H35" s="48">
        <f t="shared" ref="H35:H44" si="10">F35+G35</f>
        <v>34016.93</v>
      </c>
    </row>
    <row r="36" spans="1:8" ht="30">
      <c r="A36" s="38">
        <v>15.2</v>
      </c>
      <c r="B36" s="45" t="s">
        <v>77</v>
      </c>
      <c r="C36" s="19">
        <v>48296.28</v>
      </c>
      <c r="D36" s="19">
        <v>38766.959999999999</v>
      </c>
      <c r="E36" s="43">
        <f t="shared" si="9"/>
        <v>87063.239999999991</v>
      </c>
      <c r="F36" s="118">
        <v>39808.76</v>
      </c>
      <c r="G36" s="118">
        <v>29963.759999999998</v>
      </c>
      <c r="H36" s="48">
        <f t="shared" si="10"/>
        <v>69772.52</v>
      </c>
    </row>
    <row r="37" spans="1:8">
      <c r="A37" s="38">
        <v>16</v>
      </c>
      <c r="B37" s="42" t="s">
        <v>78</v>
      </c>
      <c r="C37" s="19"/>
      <c r="D37" s="19"/>
      <c r="E37" s="43">
        <f t="shared" si="9"/>
        <v>0</v>
      </c>
      <c r="F37" s="19"/>
      <c r="G37" s="19"/>
      <c r="H37" s="48">
        <f t="shared" si="10"/>
        <v>0</v>
      </c>
    </row>
    <row r="38" spans="1:8" ht="30">
      <c r="A38" s="38">
        <v>17</v>
      </c>
      <c r="B38" s="42" t="s">
        <v>79</v>
      </c>
      <c r="C38" s="19"/>
      <c r="D38" s="19"/>
      <c r="E38" s="43">
        <f t="shared" si="9"/>
        <v>0</v>
      </c>
      <c r="F38" s="19"/>
      <c r="G38" s="19"/>
      <c r="H38" s="48">
        <f t="shared" si="10"/>
        <v>0</v>
      </c>
    </row>
    <row r="39" spans="1:8" ht="30">
      <c r="A39" s="38">
        <v>18</v>
      </c>
      <c r="B39" s="42" t="s">
        <v>80</v>
      </c>
      <c r="C39" s="19"/>
      <c r="D39" s="19"/>
      <c r="E39" s="43">
        <f t="shared" si="9"/>
        <v>0</v>
      </c>
      <c r="F39" s="19"/>
      <c r="G39" s="19"/>
      <c r="H39" s="48">
        <f t="shared" si="10"/>
        <v>0</v>
      </c>
    </row>
    <row r="40" spans="1:8" ht="30">
      <c r="A40" s="38">
        <v>19</v>
      </c>
      <c r="B40" s="42" t="s">
        <v>81</v>
      </c>
      <c r="C40" s="19">
        <v>288179.03999999998</v>
      </c>
      <c r="D40" s="19">
        <v>0</v>
      </c>
      <c r="E40" s="43">
        <f t="shared" si="9"/>
        <v>288179.03999999998</v>
      </c>
      <c r="F40" s="118">
        <v>23675.27</v>
      </c>
      <c r="G40" s="19">
        <v>0</v>
      </c>
      <c r="H40" s="48">
        <f t="shared" si="10"/>
        <v>23675.27</v>
      </c>
    </row>
    <row r="41" spans="1:8" ht="30">
      <c r="A41" s="38">
        <v>20</v>
      </c>
      <c r="B41" s="42" t="s">
        <v>82</v>
      </c>
      <c r="C41" s="19">
        <v>8495.86</v>
      </c>
      <c r="D41" s="19">
        <v>0</v>
      </c>
      <c r="E41" s="43">
        <f t="shared" si="9"/>
        <v>8495.86</v>
      </c>
      <c r="F41" s="118">
        <v>-272128.83</v>
      </c>
      <c r="G41" s="19">
        <v>0</v>
      </c>
      <c r="H41" s="48">
        <f t="shared" si="10"/>
        <v>-272128.83</v>
      </c>
    </row>
    <row r="42" spans="1:8">
      <c r="A42" s="38">
        <v>21</v>
      </c>
      <c r="B42" s="42" t="s">
        <v>83</v>
      </c>
      <c r="C42" s="19">
        <v>-1293.6199999999999</v>
      </c>
      <c r="D42" s="19"/>
      <c r="E42" s="43">
        <f t="shared" si="9"/>
        <v>-1293.6199999999999</v>
      </c>
      <c r="F42" s="19"/>
      <c r="G42" s="19"/>
      <c r="H42" s="48">
        <f t="shared" si="10"/>
        <v>0</v>
      </c>
    </row>
    <row r="43" spans="1:8" ht="30">
      <c r="A43" s="38">
        <v>22</v>
      </c>
      <c r="B43" s="42" t="s">
        <v>84</v>
      </c>
      <c r="C43" s="19">
        <v>58803.54</v>
      </c>
      <c r="D43" s="19">
        <v>141091.32999999999</v>
      </c>
      <c r="E43" s="43">
        <f t="shared" si="9"/>
        <v>199894.87</v>
      </c>
      <c r="F43" s="19">
        <v>84369.73</v>
      </c>
      <c r="G43" s="19">
        <v>152054.07999999999</v>
      </c>
      <c r="H43" s="48">
        <f t="shared" si="10"/>
        <v>236423.81</v>
      </c>
    </row>
    <row r="44" spans="1:8">
      <c r="A44" s="38">
        <v>23</v>
      </c>
      <c r="B44" s="42" t="s">
        <v>85</v>
      </c>
      <c r="C44" s="19"/>
      <c r="D44" s="19"/>
      <c r="E44" s="43">
        <f t="shared" si="9"/>
        <v>0</v>
      </c>
      <c r="F44" s="19"/>
      <c r="G44" s="19"/>
      <c r="H44" s="48">
        <f t="shared" si="10"/>
        <v>0</v>
      </c>
    </row>
    <row r="45" spans="1:8">
      <c r="A45" s="38">
        <v>24</v>
      </c>
      <c r="B45" s="49" t="s">
        <v>86</v>
      </c>
      <c r="C45" s="43">
        <f t="shared" ref="C45:H45" si="11">C34+C37+C38+C39+C40+C41+C42+C43+C44</f>
        <v>311868.14999999997</v>
      </c>
      <c r="D45" s="43">
        <f t="shared" si="11"/>
        <v>155790</v>
      </c>
      <c r="E45" s="43">
        <f t="shared" si="11"/>
        <v>467658.14999999997</v>
      </c>
      <c r="F45" s="43">
        <f t="shared" si="11"/>
        <v>-199013.56000000006</v>
      </c>
      <c r="G45" s="43">
        <f t="shared" si="11"/>
        <v>151228.22</v>
      </c>
      <c r="H45" s="48">
        <f t="shared" si="11"/>
        <v>-47785.340000000026</v>
      </c>
    </row>
    <row r="46" spans="1:8">
      <c r="A46" s="38"/>
      <c r="B46" s="47" t="s">
        <v>87</v>
      </c>
      <c r="C46" s="19"/>
      <c r="D46" s="19"/>
      <c r="E46" s="43">
        <f t="shared" ref="E46:E52" si="12">C46+D46</f>
        <v>0</v>
      </c>
      <c r="F46" s="19"/>
      <c r="G46" s="19"/>
      <c r="H46" s="48">
        <f t="shared" ref="H46:H52" si="13">F46+G46</f>
        <v>0</v>
      </c>
    </row>
    <row r="47" spans="1:8" ht="30">
      <c r="A47" s="38">
        <v>25</v>
      </c>
      <c r="B47" s="42" t="s">
        <v>88</v>
      </c>
      <c r="C47" s="19">
        <v>761759.58</v>
      </c>
      <c r="D47" s="19">
        <v>53614.96</v>
      </c>
      <c r="E47" s="43">
        <f t="shared" si="12"/>
        <v>815374.53999999992</v>
      </c>
      <c r="F47" s="118">
        <v>636194.71</v>
      </c>
      <c r="G47" s="19">
        <v>17039.54</v>
      </c>
      <c r="H47" s="48">
        <f t="shared" si="13"/>
        <v>653234.25</v>
      </c>
    </row>
    <row r="48" spans="1:8" ht="30">
      <c r="A48" s="38">
        <v>26</v>
      </c>
      <c r="B48" s="42" t="s">
        <v>89</v>
      </c>
      <c r="C48" s="19">
        <v>966451.77</v>
      </c>
      <c r="D48" s="19"/>
      <c r="E48" s="43">
        <f t="shared" si="12"/>
        <v>966451.77</v>
      </c>
      <c r="F48" s="118">
        <v>614637.04</v>
      </c>
      <c r="G48" s="19">
        <v>40944.61</v>
      </c>
      <c r="H48" s="48">
        <f t="shared" si="13"/>
        <v>655581.65</v>
      </c>
    </row>
    <row r="49" spans="1:8">
      <c r="A49" s="38">
        <v>27</v>
      </c>
      <c r="B49" s="42" t="s">
        <v>90</v>
      </c>
      <c r="C49" s="19">
        <v>2544636.6</v>
      </c>
      <c r="D49" s="19">
        <v>0</v>
      </c>
      <c r="E49" s="43">
        <f t="shared" si="12"/>
        <v>2544636.6</v>
      </c>
      <c r="F49" s="118">
        <v>1765366.29</v>
      </c>
      <c r="G49" s="19">
        <v>0</v>
      </c>
      <c r="H49" s="48">
        <f t="shared" si="13"/>
        <v>1765366.29</v>
      </c>
    </row>
    <row r="50" spans="1:8" ht="30">
      <c r="A50" s="38">
        <v>28</v>
      </c>
      <c r="B50" s="42" t="s">
        <v>91</v>
      </c>
      <c r="C50" s="19">
        <v>4861.25</v>
      </c>
      <c r="D50" s="19">
        <v>0</v>
      </c>
      <c r="E50" s="43">
        <f t="shared" si="12"/>
        <v>4861.25</v>
      </c>
      <c r="F50" s="118">
        <v>7660.14</v>
      </c>
      <c r="G50" s="19">
        <v>0</v>
      </c>
      <c r="H50" s="48">
        <f t="shared" si="13"/>
        <v>7660.14</v>
      </c>
    </row>
    <row r="51" spans="1:8">
      <c r="A51" s="38">
        <v>29</v>
      </c>
      <c r="B51" s="42" t="s">
        <v>92</v>
      </c>
      <c r="C51" s="19">
        <v>956862.85</v>
      </c>
      <c r="D51" s="19">
        <v>0</v>
      </c>
      <c r="E51" s="43">
        <f t="shared" si="12"/>
        <v>956862.85</v>
      </c>
      <c r="F51" s="118">
        <v>883160.72</v>
      </c>
      <c r="G51" s="19">
        <v>0</v>
      </c>
      <c r="H51" s="48">
        <f t="shared" si="13"/>
        <v>883160.72</v>
      </c>
    </row>
    <row r="52" spans="1:8">
      <c r="A52" s="38">
        <v>30</v>
      </c>
      <c r="B52" s="42" t="s">
        <v>93</v>
      </c>
      <c r="C52" s="19">
        <v>330048.33</v>
      </c>
      <c r="D52" s="19"/>
      <c r="E52" s="43">
        <f t="shared" si="12"/>
        <v>330048.33</v>
      </c>
      <c r="F52" s="118">
        <v>324252.65999999997</v>
      </c>
      <c r="G52" s="19"/>
      <c r="H52" s="48">
        <f t="shared" si="13"/>
        <v>324252.65999999997</v>
      </c>
    </row>
    <row r="53" spans="1:8">
      <c r="A53" s="38">
        <v>31</v>
      </c>
      <c r="B53" s="49" t="s">
        <v>94</v>
      </c>
      <c r="C53" s="43">
        <f t="shared" ref="C53:H53" si="14">SUM(C47:C52)</f>
        <v>5564620.3799999999</v>
      </c>
      <c r="D53" s="43">
        <f t="shared" si="14"/>
        <v>53614.96</v>
      </c>
      <c r="E53" s="43">
        <f t="shared" si="14"/>
        <v>5618235.3399999999</v>
      </c>
      <c r="F53" s="43">
        <f t="shared" si="14"/>
        <v>4231271.5600000005</v>
      </c>
      <c r="G53" s="43">
        <f t="shared" si="14"/>
        <v>57984.15</v>
      </c>
      <c r="H53" s="48">
        <f t="shared" si="14"/>
        <v>4289255.71</v>
      </c>
    </row>
    <row r="54" spans="1:8">
      <c r="A54" s="38">
        <v>32</v>
      </c>
      <c r="B54" s="49" t="s">
        <v>95</v>
      </c>
      <c r="C54" s="43">
        <f t="shared" ref="C54:H54" si="15">C45-C53</f>
        <v>-5252752.2299999995</v>
      </c>
      <c r="D54" s="43">
        <f t="shared" si="15"/>
        <v>102175.04000000001</v>
      </c>
      <c r="E54" s="43">
        <f t="shared" si="15"/>
        <v>-5150577.1899999995</v>
      </c>
      <c r="F54" s="43">
        <f t="shared" si="15"/>
        <v>-4430285.120000001</v>
      </c>
      <c r="G54" s="43">
        <f t="shared" si="15"/>
        <v>93244.07</v>
      </c>
      <c r="H54" s="48">
        <f t="shared" si="15"/>
        <v>-4337041.05</v>
      </c>
    </row>
    <row r="55" spans="1:8">
      <c r="A55" s="38"/>
      <c r="B55" s="47"/>
      <c r="C55" s="51"/>
      <c r="D55" s="51"/>
      <c r="E55" s="43"/>
      <c r="F55" s="51"/>
      <c r="G55" s="51"/>
      <c r="H55" s="48"/>
    </row>
    <row r="56" spans="1:8">
      <c r="A56" s="38">
        <v>33</v>
      </c>
      <c r="B56" s="49" t="s">
        <v>96</v>
      </c>
      <c r="C56" s="43">
        <f t="shared" ref="C56:H56" si="16">C31+C54</f>
        <v>985586.38999999966</v>
      </c>
      <c r="D56" s="43">
        <f t="shared" si="16"/>
        <v>1582543.9400000002</v>
      </c>
      <c r="E56" s="43">
        <f t="shared" si="16"/>
        <v>2568130.3299999982</v>
      </c>
      <c r="F56" s="43">
        <f t="shared" si="16"/>
        <v>-669414.37000000058</v>
      </c>
      <c r="G56" s="43">
        <f t="shared" si="16"/>
        <v>2272733.6099999994</v>
      </c>
      <c r="H56" s="48">
        <f t="shared" si="16"/>
        <v>1603319.2400000012</v>
      </c>
    </row>
    <row r="57" spans="1:8">
      <c r="A57" s="38"/>
      <c r="B57" s="49"/>
      <c r="C57" s="43"/>
      <c r="D57" s="43"/>
      <c r="E57" s="43"/>
      <c r="F57" s="43"/>
      <c r="G57" s="43"/>
      <c r="H57" s="48"/>
    </row>
    <row r="58" spans="1:8" ht="22.5" customHeight="1">
      <c r="A58" s="38">
        <v>34</v>
      </c>
      <c r="B58" s="42" t="s">
        <v>97</v>
      </c>
      <c r="C58" s="19">
        <v>-1504398.12</v>
      </c>
      <c r="D58" s="19">
        <v>0</v>
      </c>
      <c r="E58" s="43">
        <f>C58+D58</f>
        <v>-1504398.12</v>
      </c>
      <c r="F58" s="117">
        <v>3248889.85</v>
      </c>
      <c r="G58" s="19">
        <v>0</v>
      </c>
      <c r="H58" s="48">
        <f>F58+G58</f>
        <v>3248889.85</v>
      </c>
    </row>
    <row r="59" spans="1:8" ht="16.5" customHeight="1">
      <c r="A59" s="38">
        <v>35</v>
      </c>
      <c r="B59" s="42" t="s">
        <v>98</v>
      </c>
      <c r="C59" s="19"/>
      <c r="D59" s="19">
        <v>0</v>
      </c>
      <c r="E59" s="43">
        <f>C59+D59</f>
        <v>0</v>
      </c>
      <c r="F59" s="19"/>
      <c r="G59" s="19">
        <v>0</v>
      </c>
      <c r="H59" s="48">
        <f>F59+G59</f>
        <v>0</v>
      </c>
    </row>
    <row r="60" spans="1:8" ht="24" customHeight="1">
      <c r="A60" s="38">
        <v>36</v>
      </c>
      <c r="B60" s="386" t="s">
        <v>99</v>
      </c>
      <c r="C60" s="19">
        <v>-278771.81</v>
      </c>
      <c r="D60" s="19">
        <v>0</v>
      </c>
      <c r="E60" s="43">
        <f>C60+D60</f>
        <v>-278771.81</v>
      </c>
      <c r="F60" s="19">
        <v>-34468.65</v>
      </c>
      <c r="G60" s="19">
        <v>0</v>
      </c>
      <c r="H60" s="48">
        <f>F60+G60</f>
        <v>-34468.65</v>
      </c>
    </row>
    <row r="61" spans="1:8">
      <c r="A61" s="38">
        <v>37</v>
      </c>
      <c r="B61" s="49" t="s">
        <v>100</v>
      </c>
      <c r="C61" s="43">
        <f t="shared" ref="C61:H61" si="17">SUM(C58:C60)</f>
        <v>-1783169.9300000002</v>
      </c>
      <c r="D61" s="43">
        <f t="shared" si="17"/>
        <v>0</v>
      </c>
      <c r="E61" s="43">
        <f t="shared" si="17"/>
        <v>-1783169.9300000002</v>
      </c>
      <c r="F61" s="43">
        <f t="shared" si="17"/>
        <v>3214421.2</v>
      </c>
      <c r="G61" s="43">
        <f t="shared" si="17"/>
        <v>0</v>
      </c>
      <c r="H61" s="48">
        <f t="shared" si="17"/>
        <v>3214421.2</v>
      </c>
    </row>
    <row r="62" spans="1:8">
      <c r="A62" s="38"/>
      <c r="B62" s="52"/>
      <c r="C62" s="19"/>
      <c r="D62" s="19"/>
      <c r="E62" s="43"/>
      <c r="F62" s="19"/>
      <c r="G62" s="19"/>
      <c r="H62" s="48"/>
    </row>
    <row r="63" spans="1:8" ht="30">
      <c r="A63" s="38">
        <v>38</v>
      </c>
      <c r="B63" s="53" t="s">
        <v>101</v>
      </c>
      <c r="C63" s="43">
        <f t="shared" ref="C63:H63" si="18">C56-C61</f>
        <v>2768756.32</v>
      </c>
      <c r="D63" s="43">
        <f t="shared" si="18"/>
        <v>1582543.9400000002</v>
      </c>
      <c r="E63" s="43">
        <f t="shared" si="18"/>
        <v>4351300.2599999979</v>
      </c>
      <c r="F63" s="43">
        <f t="shared" si="18"/>
        <v>-3883835.5700000008</v>
      </c>
      <c r="G63" s="43">
        <f t="shared" si="18"/>
        <v>2272733.6099999994</v>
      </c>
      <c r="H63" s="48">
        <f t="shared" si="18"/>
        <v>-1611101.959999999</v>
      </c>
    </row>
    <row r="64" spans="1:8" s="55" customFormat="1">
      <c r="A64" s="36">
        <v>39</v>
      </c>
      <c r="B64" s="42" t="s">
        <v>102</v>
      </c>
      <c r="C64" s="54"/>
      <c r="D64" s="54">
        <v>0</v>
      </c>
      <c r="E64" s="43">
        <f>C64+D64</f>
        <v>0</v>
      </c>
      <c r="F64" s="54"/>
      <c r="G64" s="54">
        <v>0</v>
      </c>
      <c r="H64" s="48">
        <f>F64+G64</f>
        <v>0</v>
      </c>
    </row>
    <row r="65" spans="1:8">
      <c r="A65" s="38">
        <v>40</v>
      </c>
      <c r="B65" s="49" t="s">
        <v>103</v>
      </c>
      <c r="C65" s="43">
        <f t="shared" ref="C65:H65" si="19">C63-C64</f>
        <v>2768756.32</v>
      </c>
      <c r="D65" s="43">
        <f t="shared" si="19"/>
        <v>1582543.9400000002</v>
      </c>
      <c r="E65" s="43">
        <f t="shared" si="19"/>
        <v>4351300.2599999979</v>
      </c>
      <c r="F65" s="43">
        <f t="shared" si="19"/>
        <v>-3883835.5700000008</v>
      </c>
      <c r="G65" s="43">
        <f t="shared" si="19"/>
        <v>2272733.6099999994</v>
      </c>
      <c r="H65" s="48">
        <f t="shared" si="19"/>
        <v>-1611101.959999999</v>
      </c>
    </row>
    <row r="66" spans="1:8" s="55" customFormat="1">
      <c r="A66" s="36">
        <v>41</v>
      </c>
      <c r="B66" s="42" t="s">
        <v>104</v>
      </c>
      <c r="C66" s="54"/>
      <c r="D66" s="54">
        <v>0</v>
      </c>
      <c r="E66" s="43">
        <f>C66+D66</f>
        <v>0</v>
      </c>
      <c r="F66" s="54"/>
      <c r="G66" s="54">
        <v>0</v>
      </c>
      <c r="H66" s="48">
        <f>F66+G66</f>
        <v>0</v>
      </c>
    </row>
    <row r="67" spans="1:8" ht="15.75" thickBot="1">
      <c r="A67" s="56">
        <v>42</v>
      </c>
      <c r="B67" s="57" t="s">
        <v>105</v>
      </c>
      <c r="C67" s="58">
        <f t="shared" ref="C67:H67" si="20">C65+C66</f>
        <v>2768756.32</v>
      </c>
      <c r="D67" s="58">
        <f t="shared" si="20"/>
        <v>1582543.9400000002</v>
      </c>
      <c r="E67" s="58">
        <f t="shared" si="20"/>
        <v>4351300.2599999979</v>
      </c>
      <c r="F67" s="58">
        <f t="shared" si="20"/>
        <v>-3883835.5700000008</v>
      </c>
      <c r="G67" s="58">
        <f t="shared" si="20"/>
        <v>2272733.6099999994</v>
      </c>
      <c r="H67" s="59">
        <f t="shared" si="20"/>
        <v>-1611101.959999999</v>
      </c>
    </row>
    <row r="68" spans="1:8">
      <c r="A68" s="60"/>
      <c r="B68" s="61"/>
      <c r="C68" s="62"/>
      <c r="D68" s="62"/>
      <c r="E68" s="62"/>
      <c r="F68" s="62"/>
      <c r="G68" s="62"/>
      <c r="H68" s="62"/>
    </row>
    <row r="69" spans="1:8">
      <c r="A69" s="25"/>
      <c r="B69" s="27" t="s">
        <v>47</v>
      </c>
      <c r="C69" s="63"/>
      <c r="D69" s="63"/>
      <c r="E69" s="63"/>
    </row>
    <row r="70" spans="1:8">
      <c r="A70" s="25"/>
      <c r="B70" s="3"/>
      <c r="C70" s="63"/>
      <c r="D70" s="63"/>
      <c r="E70" s="64"/>
    </row>
    <row r="71" spans="1:8">
      <c r="A71" s="63"/>
      <c r="B71" s="63"/>
      <c r="C71" s="63"/>
      <c r="D71" s="63"/>
      <c r="E71" s="63"/>
    </row>
  </sheetData>
  <mergeCells count="3">
    <mergeCell ref="C5:E5"/>
    <mergeCell ref="F5:H5"/>
    <mergeCell ref="D1:H1"/>
  </mergeCells>
  <dataValidations count="1">
    <dataValidation type="date" operator="greaterThanOrEqual" allowBlank="1" showInputMessage="1" showErrorMessage="1" error="Date" promptTitle="Reporting Period" sqref="B3">
      <formula1>36526</formula1>
    </dataValidation>
  </dataValidations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V58"/>
  <sheetViews>
    <sheetView topLeftCell="A34" workbookViewId="0">
      <selection activeCell="F50" sqref="F50:F53"/>
    </sheetView>
  </sheetViews>
  <sheetFormatPr defaultColWidth="9.140625" defaultRowHeight="15"/>
  <cols>
    <col min="1" max="1" width="5.42578125" style="28" customWidth="1"/>
    <col min="2" max="2" width="47.28515625" style="28" customWidth="1"/>
    <col min="3" max="3" width="14.85546875" style="28" bestFit="1" customWidth="1"/>
    <col min="4" max="4" width="17" style="28" customWidth="1"/>
    <col min="5" max="5" width="15.140625" style="28" bestFit="1" customWidth="1"/>
    <col min="6" max="6" width="14" style="28" bestFit="1" customWidth="1"/>
    <col min="7" max="7" width="15.140625" style="28" bestFit="1" customWidth="1"/>
    <col min="8" max="8" width="15.42578125" style="28" bestFit="1" customWidth="1"/>
    <col min="9" max="9" width="9.140625" style="28" customWidth="1"/>
    <col min="10" max="16384" width="9.140625" style="28"/>
  </cols>
  <sheetData>
    <row r="1" spans="1:48">
      <c r="A1" s="7" t="s">
        <v>0</v>
      </c>
      <c r="B1" s="3" t="s">
        <v>1</v>
      </c>
      <c r="C1" s="3"/>
      <c r="D1" s="3"/>
      <c r="E1" s="3"/>
      <c r="F1" s="63"/>
      <c r="G1" s="63"/>
      <c r="H1" s="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</row>
    <row r="2" spans="1:48">
      <c r="A2" s="7" t="s">
        <v>2</v>
      </c>
      <c r="B2" s="65" t="s">
        <v>324</v>
      </c>
      <c r="C2" s="3"/>
      <c r="D2" s="3"/>
      <c r="E2" s="3"/>
      <c r="F2" s="63"/>
      <c r="G2" s="63"/>
      <c r="H2" s="1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</row>
    <row r="3" spans="1:48" ht="15.75">
      <c r="B3" s="66" t="s">
        <v>106</v>
      </c>
      <c r="C3" s="29"/>
      <c r="D3" s="29"/>
      <c r="E3" s="29"/>
      <c r="H3" s="33" t="s">
        <v>4</v>
      </c>
    </row>
    <row r="4" spans="1:48" ht="18">
      <c r="A4" s="67"/>
      <c r="B4" s="35"/>
      <c r="C4" s="391" t="s">
        <v>5</v>
      </c>
      <c r="D4" s="394"/>
      <c r="E4" s="394"/>
      <c r="F4" s="391" t="s">
        <v>6</v>
      </c>
      <c r="G4" s="394"/>
      <c r="H4" s="395"/>
    </row>
    <row r="5" spans="1:48" s="70" customFormat="1" ht="11.25">
      <c r="A5" s="38" t="s">
        <v>7</v>
      </c>
      <c r="B5" s="68"/>
      <c r="C5" s="13" t="s">
        <v>9</v>
      </c>
      <c r="D5" s="13" t="s">
        <v>10</v>
      </c>
      <c r="E5" s="13" t="s">
        <v>11</v>
      </c>
      <c r="F5" s="13" t="s">
        <v>9</v>
      </c>
      <c r="G5" s="13" t="s">
        <v>10</v>
      </c>
      <c r="H5" s="105" t="s">
        <v>11</v>
      </c>
      <c r="I5" s="69"/>
      <c r="J5" s="69"/>
      <c r="K5" s="69"/>
      <c r="L5" s="69"/>
    </row>
    <row r="6" spans="1:48">
      <c r="A6" s="38">
        <v>1</v>
      </c>
      <c r="B6" s="71" t="s">
        <v>107</v>
      </c>
      <c r="C6" s="15">
        <f t="shared" ref="C6:H6" si="0">SUM(C7:C12)</f>
        <v>204522439.18000001</v>
      </c>
      <c r="D6" s="15">
        <f t="shared" si="0"/>
        <v>314981193.1688</v>
      </c>
      <c r="E6" s="15">
        <f t="shared" si="0"/>
        <v>519503632.3488</v>
      </c>
      <c r="F6" s="15">
        <f t="shared" si="0"/>
        <v>192747693.59999999</v>
      </c>
      <c r="G6" s="15">
        <f t="shared" si="0"/>
        <v>126305195.54010001</v>
      </c>
      <c r="H6" s="48">
        <f t="shared" si="0"/>
        <v>319052889.1401</v>
      </c>
      <c r="I6" s="63"/>
      <c r="J6" s="63"/>
      <c r="K6" s="63"/>
      <c r="L6" s="63"/>
    </row>
    <row r="7" spans="1:48">
      <c r="A7" s="38">
        <v>1.1000000000000001</v>
      </c>
      <c r="B7" s="72" t="s">
        <v>108</v>
      </c>
      <c r="C7" s="19"/>
      <c r="D7" s="19"/>
      <c r="E7" s="15">
        <f t="shared" ref="E7:E12" si="1">C7+D7</f>
        <v>0</v>
      </c>
      <c r="F7" s="19"/>
      <c r="G7" s="19"/>
      <c r="H7" s="48">
        <f t="shared" ref="H7:H12" si="2">F7+G7</f>
        <v>0</v>
      </c>
      <c r="I7" s="63"/>
      <c r="J7" s="63"/>
      <c r="K7" s="63"/>
      <c r="L7" s="63"/>
    </row>
    <row r="8" spans="1:48">
      <c r="A8" s="38">
        <v>1.2</v>
      </c>
      <c r="B8" s="72" t="s">
        <v>109</v>
      </c>
      <c r="C8" s="19">
        <v>4723424.9800000004</v>
      </c>
      <c r="D8" s="19">
        <v>3390815.5515999999</v>
      </c>
      <c r="E8" s="15">
        <f t="shared" si="1"/>
        <v>8114240.5316000003</v>
      </c>
      <c r="F8" s="19">
        <v>1055761</v>
      </c>
      <c r="G8" s="19">
        <v>3989258.5112999999</v>
      </c>
      <c r="H8" s="48">
        <f t="shared" si="2"/>
        <v>5045019.5112999994</v>
      </c>
      <c r="I8" s="63"/>
      <c r="J8" s="63"/>
      <c r="K8" s="63"/>
      <c r="L8" s="63"/>
    </row>
    <row r="9" spans="1:48">
      <c r="A9" s="38">
        <v>1.3</v>
      </c>
      <c r="B9" s="72" t="s">
        <v>110</v>
      </c>
      <c r="C9" s="19">
        <v>97300250</v>
      </c>
      <c r="D9" s="19">
        <v>154810693.51050001</v>
      </c>
      <c r="E9" s="15">
        <f t="shared" si="1"/>
        <v>252110943.51050001</v>
      </c>
      <c r="F9" s="19">
        <v>95200000</v>
      </c>
      <c r="G9" s="19">
        <v>45631709.782099999</v>
      </c>
      <c r="H9" s="48">
        <f t="shared" si="2"/>
        <v>140831709.78209999</v>
      </c>
      <c r="I9" s="63"/>
      <c r="J9" s="63"/>
      <c r="K9" s="63"/>
      <c r="L9" s="63"/>
    </row>
    <row r="10" spans="1:48">
      <c r="A10" s="38">
        <v>1.4</v>
      </c>
      <c r="B10" s="72" t="s">
        <v>111</v>
      </c>
      <c r="C10" s="19"/>
      <c r="D10" s="19"/>
      <c r="E10" s="15">
        <f t="shared" si="1"/>
        <v>0</v>
      </c>
      <c r="F10" s="19"/>
      <c r="G10" s="19"/>
      <c r="H10" s="48">
        <f t="shared" si="2"/>
        <v>0</v>
      </c>
      <c r="I10" s="63"/>
      <c r="J10" s="63"/>
      <c r="K10" s="63"/>
      <c r="L10" s="63"/>
    </row>
    <row r="11" spans="1:48">
      <c r="A11" s="38">
        <v>1.5</v>
      </c>
      <c r="B11" s="72" t="s">
        <v>112</v>
      </c>
      <c r="C11" s="19">
        <v>102498764.2</v>
      </c>
      <c r="D11" s="19">
        <v>156779684.1067</v>
      </c>
      <c r="E11" s="15">
        <f t="shared" si="1"/>
        <v>259278448.30669999</v>
      </c>
      <c r="F11" s="19">
        <v>96491932.599999994</v>
      </c>
      <c r="G11" s="19">
        <v>76684227.246700004</v>
      </c>
      <c r="H11" s="48">
        <f t="shared" si="2"/>
        <v>173176159.84670001</v>
      </c>
      <c r="I11" s="63"/>
      <c r="J11" s="63"/>
      <c r="K11" s="63"/>
      <c r="L11" s="63"/>
    </row>
    <row r="12" spans="1:48">
      <c r="A12" s="38">
        <v>1.6</v>
      </c>
      <c r="B12" s="72" t="s">
        <v>113</v>
      </c>
      <c r="C12" s="19"/>
      <c r="D12" s="19"/>
      <c r="E12" s="15">
        <f t="shared" si="1"/>
        <v>0</v>
      </c>
      <c r="F12" s="19"/>
      <c r="G12" s="19"/>
      <c r="H12" s="48">
        <f t="shared" si="2"/>
        <v>0</v>
      </c>
      <c r="I12" s="63"/>
      <c r="J12" s="63"/>
      <c r="K12" s="63"/>
      <c r="L12" s="63"/>
    </row>
    <row r="13" spans="1:48">
      <c r="A13" s="38">
        <v>2</v>
      </c>
      <c r="B13" s="71" t="s">
        <v>114</v>
      </c>
      <c r="C13" s="15">
        <f t="shared" ref="C13:H13" si="3">SUM(C14:C20)</f>
        <v>604062.62</v>
      </c>
      <c r="D13" s="15">
        <f t="shared" si="3"/>
        <v>632421</v>
      </c>
      <c r="E13" s="15">
        <f t="shared" si="3"/>
        <v>1236483.6200000001</v>
      </c>
      <c r="F13" s="15">
        <f t="shared" si="3"/>
        <v>5430341.2400000002</v>
      </c>
      <c r="G13" s="15">
        <f t="shared" si="3"/>
        <v>1418645.1717999999</v>
      </c>
      <c r="H13" s="48">
        <f t="shared" si="3"/>
        <v>6848986.4117999999</v>
      </c>
      <c r="I13" s="63"/>
      <c r="J13" s="63"/>
      <c r="K13" s="63"/>
      <c r="L13" s="63"/>
    </row>
    <row r="14" spans="1:48">
      <c r="A14" s="38">
        <v>2.1</v>
      </c>
      <c r="B14" s="72" t="s">
        <v>115</v>
      </c>
      <c r="C14" s="119">
        <v>604062.62</v>
      </c>
      <c r="D14" s="119">
        <v>632421</v>
      </c>
      <c r="E14" s="15">
        <f t="shared" ref="E14:E20" si="4">C14+D14</f>
        <v>1236483.6200000001</v>
      </c>
      <c r="F14" s="19">
        <v>430341.24</v>
      </c>
      <c r="G14" s="19">
        <v>1418645.1717999999</v>
      </c>
      <c r="H14" s="48">
        <f t="shared" ref="H14:H20" si="5">F14+G14</f>
        <v>1848986.4117999999</v>
      </c>
      <c r="I14" s="63"/>
      <c r="J14" s="63"/>
      <c r="K14" s="63"/>
      <c r="L14" s="63"/>
    </row>
    <row r="15" spans="1:48">
      <c r="A15" s="38">
        <v>2.2000000000000002</v>
      </c>
      <c r="B15" s="72" t="s">
        <v>116</v>
      </c>
      <c r="C15" s="107"/>
      <c r="D15" s="19"/>
      <c r="E15" s="15">
        <f t="shared" si="4"/>
        <v>0</v>
      </c>
      <c r="F15" s="19"/>
      <c r="G15" s="19"/>
      <c r="H15" s="48">
        <f t="shared" si="5"/>
        <v>0</v>
      </c>
      <c r="I15" s="63"/>
      <c r="J15" s="63"/>
      <c r="K15" s="63"/>
      <c r="L15" s="63"/>
    </row>
    <row r="16" spans="1:48">
      <c r="A16" s="38">
        <v>2.2999999999999998</v>
      </c>
      <c r="B16" s="72" t="s">
        <v>117</v>
      </c>
      <c r="C16" s="107"/>
      <c r="D16" s="19"/>
      <c r="E16" s="15">
        <f t="shared" si="4"/>
        <v>0</v>
      </c>
      <c r="F16" s="19">
        <v>5000000</v>
      </c>
      <c r="G16" s="19"/>
      <c r="H16" s="48">
        <f t="shared" si="5"/>
        <v>5000000</v>
      </c>
      <c r="I16" s="63"/>
      <c r="J16" s="63"/>
      <c r="K16" s="63"/>
      <c r="L16" s="63"/>
    </row>
    <row r="17" spans="1:12">
      <c r="A17" s="38">
        <v>2.4</v>
      </c>
      <c r="B17" s="72" t="s">
        <v>118</v>
      </c>
      <c r="C17" s="107"/>
      <c r="D17" s="19"/>
      <c r="E17" s="15">
        <f t="shared" si="4"/>
        <v>0</v>
      </c>
      <c r="F17" s="19"/>
      <c r="G17" s="19"/>
      <c r="H17" s="48">
        <f t="shared" si="5"/>
        <v>0</v>
      </c>
      <c r="I17" s="63"/>
      <c r="J17" s="63"/>
      <c r="K17" s="63"/>
      <c r="L17" s="63"/>
    </row>
    <row r="18" spans="1:12">
      <c r="A18" s="38">
        <v>2.5</v>
      </c>
      <c r="B18" s="72" t="s">
        <v>119</v>
      </c>
      <c r="C18" s="107"/>
      <c r="D18" s="19"/>
      <c r="E18" s="15">
        <f t="shared" si="4"/>
        <v>0</v>
      </c>
      <c r="F18" s="19"/>
      <c r="G18" s="19"/>
      <c r="H18" s="48">
        <f t="shared" si="5"/>
        <v>0</v>
      </c>
      <c r="I18" s="63"/>
      <c r="J18" s="63"/>
      <c r="K18" s="63"/>
      <c r="L18" s="63"/>
    </row>
    <row r="19" spans="1:12">
      <c r="A19" s="38">
        <v>2.6</v>
      </c>
      <c r="B19" s="72" t="s">
        <v>120</v>
      </c>
      <c r="C19" s="107"/>
      <c r="D19" s="19"/>
      <c r="E19" s="15">
        <f t="shared" si="4"/>
        <v>0</v>
      </c>
      <c r="F19" s="19"/>
      <c r="G19" s="19"/>
      <c r="H19" s="48">
        <f t="shared" si="5"/>
        <v>0</v>
      </c>
      <c r="I19" s="63"/>
      <c r="J19" s="63"/>
      <c r="K19" s="63"/>
      <c r="L19" s="63"/>
    </row>
    <row r="20" spans="1:12">
      <c r="A20" s="38">
        <v>2.7</v>
      </c>
      <c r="B20" s="72" t="s">
        <v>121</v>
      </c>
      <c r="C20" s="107"/>
      <c r="D20" s="19"/>
      <c r="E20" s="15">
        <f t="shared" si="4"/>
        <v>0</v>
      </c>
      <c r="F20" s="19"/>
      <c r="G20" s="19"/>
      <c r="H20" s="48">
        <f t="shared" si="5"/>
        <v>0</v>
      </c>
      <c r="I20" s="63"/>
      <c r="J20" s="63"/>
      <c r="K20" s="63"/>
      <c r="L20" s="63"/>
    </row>
    <row r="21" spans="1:12">
      <c r="A21" s="38">
        <v>3</v>
      </c>
      <c r="B21" s="71" t="s">
        <v>122</v>
      </c>
      <c r="C21" s="15">
        <f t="shared" ref="C21:H21" si="6">SUM(C22:C24)</f>
        <v>4723424.9800000004</v>
      </c>
      <c r="D21" s="15">
        <f t="shared" si="6"/>
        <v>3390815.5515999999</v>
      </c>
      <c r="E21" s="15">
        <f t="shared" si="6"/>
        <v>8114240.5316000003</v>
      </c>
      <c r="F21" s="15">
        <f t="shared" si="6"/>
        <v>1055761</v>
      </c>
      <c r="G21" s="15">
        <f t="shared" si="6"/>
        <v>3989258.5112999999</v>
      </c>
      <c r="H21" s="48">
        <f t="shared" si="6"/>
        <v>5045019.5112999994</v>
      </c>
      <c r="I21" s="63"/>
      <c r="J21" s="63"/>
      <c r="K21" s="63"/>
      <c r="L21" s="63"/>
    </row>
    <row r="22" spans="1:12">
      <c r="A22" s="38">
        <v>3.1</v>
      </c>
      <c r="B22" s="72" t="s">
        <v>123</v>
      </c>
      <c r="C22" s="108"/>
      <c r="D22" s="19"/>
      <c r="E22" s="15">
        <f>C22+D22</f>
        <v>0</v>
      </c>
      <c r="F22" s="19"/>
      <c r="G22" s="19"/>
      <c r="H22" s="48">
        <f>F22+G22</f>
        <v>0</v>
      </c>
      <c r="I22" s="63"/>
      <c r="J22" s="63"/>
      <c r="K22" s="63"/>
      <c r="L22" s="63"/>
    </row>
    <row r="23" spans="1:12">
      <c r="A23" s="38">
        <v>3.2</v>
      </c>
      <c r="B23" s="72" t="s">
        <v>124</v>
      </c>
      <c r="C23" s="117">
        <v>4723424.9800000004</v>
      </c>
      <c r="D23" s="117">
        <v>3390815.5515999999</v>
      </c>
      <c r="E23" s="15">
        <f>C23+D23</f>
        <v>8114240.5316000003</v>
      </c>
      <c r="F23" s="19">
        <v>1055761</v>
      </c>
      <c r="G23" s="19">
        <v>3989258.5112999999</v>
      </c>
      <c r="H23" s="48">
        <f>F23+G23</f>
        <v>5045019.5112999994</v>
      </c>
      <c r="I23" s="63"/>
      <c r="J23" s="63"/>
      <c r="K23" s="63"/>
      <c r="L23" s="63"/>
    </row>
    <row r="24" spans="1:12">
      <c r="A24" s="38">
        <v>3.3</v>
      </c>
      <c r="B24" s="72" t="s">
        <v>125</v>
      </c>
      <c r="C24" s="108"/>
      <c r="D24" s="19"/>
      <c r="E24" s="15">
        <f>C24+D24</f>
        <v>0</v>
      </c>
      <c r="F24" s="19"/>
      <c r="G24" s="19"/>
      <c r="H24" s="48">
        <f>F24+G24</f>
        <v>0</v>
      </c>
      <c r="I24" s="63"/>
      <c r="J24" s="63"/>
      <c r="K24" s="63"/>
      <c r="L24" s="63"/>
    </row>
    <row r="25" spans="1:12" ht="30">
      <c r="A25" s="38">
        <v>4</v>
      </c>
      <c r="B25" s="73" t="s">
        <v>126</v>
      </c>
      <c r="C25" s="15">
        <f t="shared" ref="C25:H25" si="7">SUM(C26:C28)</f>
        <v>1</v>
      </c>
      <c r="D25" s="15">
        <f t="shared" si="7"/>
        <v>0</v>
      </c>
      <c r="E25" s="15">
        <f t="shared" si="7"/>
        <v>1</v>
      </c>
      <c r="F25" s="15">
        <f t="shared" si="7"/>
        <v>0</v>
      </c>
      <c r="G25" s="15">
        <f t="shared" si="7"/>
        <v>0</v>
      </c>
      <c r="H25" s="48">
        <f t="shared" si="7"/>
        <v>0</v>
      </c>
      <c r="I25" s="63"/>
      <c r="J25" s="63"/>
      <c r="K25" s="63"/>
      <c r="L25" s="63"/>
    </row>
    <row r="26" spans="1:12">
      <c r="A26" s="38">
        <v>4.0999999999999996</v>
      </c>
      <c r="B26" s="72" t="s">
        <v>127</v>
      </c>
      <c r="C26" s="109"/>
      <c r="D26" s="19"/>
      <c r="E26" s="15">
        <f>C26+D26</f>
        <v>0</v>
      </c>
      <c r="F26" s="19"/>
      <c r="G26" s="19"/>
      <c r="H26" s="48">
        <f>F26+G26</f>
        <v>0</v>
      </c>
      <c r="I26" s="63"/>
      <c r="J26" s="63"/>
      <c r="K26" s="63"/>
      <c r="L26" s="63"/>
    </row>
    <row r="27" spans="1:12">
      <c r="A27" s="38">
        <v>4.2</v>
      </c>
      <c r="B27" s="72" t="s">
        <v>128</v>
      </c>
      <c r="C27" s="109"/>
      <c r="D27" s="19"/>
      <c r="E27" s="15">
        <f>C27+D27</f>
        <v>0</v>
      </c>
      <c r="F27" s="19"/>
      <c r="G27" s="19"/>
      <c r="H27" s="48">
        <f>F27+G27</f>
        <v>0</v>
      </c>
      <c r="I27" s="63"/>
      <c r="J27" s="63"/>
      <c r="K27" s="63"/>
      <c r="L27" s="63"/>
    </row>
    <row r="28" spans="1:12">
      <c r="A28" s="38">
        <v>4.3</v>
      </c>
      <c r="B28" s="72" t="s">
        <v>129</v>
      </c>
      <c r="C28" s="109">
        <v>1</v>
      </c>
      <c r="D28" s="19"/>
      <c r="E28" s="15">
        <f>C28+D28</f>
        <v>1</v>
      </c>
      <c r="F28" s="19"/>
      <c r="G28" s="19"/>
      <c r="H28" s="48">
        <f>F28+G28</f>
        <v>0</v>
      </c>
      <c r="I28" s="63"/>
      <c r="J28" s="63"/>
      <c r="K28" s="63"/>
      <c r="L28" s="63"/>
    </row>
    <row r="29" spans="1:12">
      <c r="A29" s="38">
        <v>5</v>
      </c>
      <c r="B29" s="71" t="s">
        <v>130</v>
      </c>
      <c r="C29" s="15">
        <f t="shared" ref="C29:H29" si="8">SUM(C30:C33)</f>
        <v>0</v>
      </c>
      <c r="D29" s="15">
        <f t="shared" si="8"/>
        <v>0</v>
      </c>
      <c r="E29" s="15">
        <f t="shared" si="8"/>
        <v>0</v>
      </c>
      <c r="F29" s="15">
        <f t="shared" si="8"/>
        <v>0</v>
      </c>
      <c r="G29" s="15">
        <f t="shared" si="8"/>
        <v>0</v>
      </c>
      <c r="H29" s="48">
        <f t="shared" si="8"/>
        <v>0</v>
      </c>
      <c r="I29" s="63"/>
      <c r="J29" s="63"/>
      <c r="K29" s="63"/>
      <c r="L29" s="63"/>
    </row>
    <row r="30" spans="1:12">
      <c r="A30" s="38">
        <v>5.0999999999999996</v>
      </c>
      <c r="B30" s="72" t="s">
        <v>131</v>
      </c>
      <c r="C30" s="110"/>
      <c r="D30" s="19"/>
      <c r="E30" s="15">
        <f>C30+D30</f>
        <v>0</v>
      </c>
      <c r="F30" s="19"/>
      <c r="G30" s="19"/>
      <c r="H30" s="48">
        <f>F30+G30</f>
        <v>0</v>
      </c>
      <c r="I30" s="63"/>
      <c r="J30" s="63"/>
      <c r="K30" s="63"/>
      <c r="L30" s="63"/>
    </row>
    <row r="31" spans="1:12" s="77" customFormat="1" ht="30">
      <c r="A31" s="36">
        <v>5.2</v>
      </c>
      <c r="B31" s="74" t="s">
        <v>132</v>
      </c>
      <c r="C31" s="110"/>
      <c r="D31" s="75"/>
      <c r="E31" s="15">
        <f>C31+D31</f>
        <v>0</v>
      </c>
      <c r="F31" s="75"/>
      <c r="G31" s="75"/>
      <c r="H31" s="48">
        <f>F31+G31</f>
        <v>0</v>
      </c>
      <c r="I31" s="76"/>
      <c r="J31" s="76"/>
      <c r="K31" s="76"/>
      <c r="L31" s="76"/>
    </row>
    <row r="32" spans="1:12" s="77" customFormat="1" ht="30">
      <c r="A32" s="36">
        <v>5.3</v>
      </c>
      <c r="B32" s="74" t="s">
        <v>133</v>
      </c>
      <c r="C32" s="110"/>
      <c r="D32" s="75"/>
      <c r="E32" s="15">
        <f>C32+D32</f>
        <v>0</v>
      </c>
      <c r="F32" s="75"/>
      <c r="G32" s="75"/>
      <c r="H32" s="48">
        <f>F32+G32</f>
        <v>0</v>
      </c>
      <c r="I32" s="76"/>
      <c r="J32" s="76"/>
      <c r="K32" s="76"/>
      <c r="L32" s="76"/>
    </row>
    <row r="33" spans="1:12">
      <c r="A33" s="38">
        <v>5.4</v>
      </c>
      <c r="B33" s="72" t="s">
        <v>134</v>
      </c>
      <c r="C33" s="110"/>
      <c r="D33" s="19"/>
      <c r="E33" s="15">
        <f>C33+D33</f>
        <v>0</v>
      </c>
      <c r="F33" s="19"/>
      <c r="G33" s="19"/>
      <c r="H33" s="48">
        <f>F33+G33</f>
        <v>0</v>
      </c>
      <c r="I33" s="63"/>
      <c r="J33" s="63"/>
      <c r="K33" s="63"/>
      <c r="L33" s="63"/>
    </row>
    <row r="34" spans="1:12" ht="30">
      <c r="A34" s="38">
        <v>6</v>
      </c>
      <c r="B34" s="73" t="s">
        <v>135</v>
      </c>
      <c r="C34" s="15">
        <f t="shared" ref="C34:H34" si="9">SUM(C35:C38)</f>
        <v>0</v>
      </c>
      <c r="D34" s="15">
        <f t="shared" si="9"/>
        <v>0</v>
      </c>
      <c r="E34" s="15">
        <f t="shared" si="9"/>
        <v>0</v>
      </c>
      <c r="F34" s="15">
        <f t="shared" si="9"/>
        <v>0</v>
      </c>
      <c r="G34" s="15">
        <f t="shared" si="9"/>
        <v>0</v>
      </c>
      <c r="H34" s="48">
        <f t="shared" si="9"/>
        <v>0</v>
      </c>
      <c r="I34" s="63"/>
      <c r="J34" s="63"/>
      <c r="K34" s="63"/>
      <c r="L34" s="63"/>
    </row>
    <row r="35" spans="1:12">
      <c r="A35" s="38">
        <v>6.1</v>
      </c>
      <c r="B35" s="72" t="s">
        <v>136</v>
      </c>
      <c r="C35" s="111"/>
      <c r="D35" s="19"/>
      <c r="E35" s="15">
        <f>C35+D35</f>
        <v>0</v>
      </c>
      <c r="F35" s="19"/>
      <c r="G35" s="19"/>
      <c r="H35" s="48">
        <f>F35+G35</f>
        <v>0</v>
      </c>
      <c r="I35" s="63"/>
      <c r="J35" s="63"/>
      <c r="K35" s="63"/>
      <c r="L35" s="63"/>
    </row>
    <row r="36" spans="1:12">
      <c r="A36" s="38">
        <v>6.2</v>
      </c>
      <c r="B36" s="72" t="s">
        <v>137</v>
      </c>
      <c r="C36" s="111"/>
      <c r="D36" s="19"/>
      <c r="E36" s="15">
        <f>C36+D36</f>
        <v>0</v>
      </c>
      <c r="F36" s="19"/>
      <c r="G36" s="19"/>
      <c r="H36" s="48">
        <f>F36+G36</f>
        <v>0</v>
      </c>
      <c r="I36" s="63"/>
      <c r="J36" s="63"/>
      <c r="K36" s="63"/>
      <c r="L36" s="63"/>
    </row>
    <row r="37" spans="1:12">
      <c r="A37" s="38">
        <v>6.3</v>
      </c>
      <c r="B37" s="72" t="s">
        <v>138</v>
      </c>
      <c r="C37" s="111"/>
      <c r="D37" s="19"/>
      <c r="E37" s="15">
        <f>C37+D37</f>
        <v>0</v>
      </c>
      <c r="F37" s="19"/>
      <c r="G37" s="19"/>
      <c r="H37" s="48">
        <f>F37+G37</f>
        <v>0</v>
      </c>
      <c r="I37" s="63"/>
      <c r="J37" s="63"/>
      <c r="K37" s="63"/>
      <c r="L37" s="63"/>
    </row>
    <row r="38" spans="1:12">
      <c r="A38" s="38">
        <v>6.4</v>
      </c>
      <c r="B38" s="72" t="s">
        <v>134</v>
      </c>
      <c r="C38" s="111"/>
      <c r="D38" s="19"/>
      <c r="E38" s="15">
        <f>C38+D38</f>
        <v>0</v>
      </c>
      <c r="F38" s="19"/>
      <c r="G38" s="19"/>
      <c r="H38" s="48">
        <f>F38+G38</f>
        <v>0</v>
      </c>
      <c r="I38" s="63"/>
      <c r="J38" s="63"/>
      <c r="K38" s="63"/>
      <c r="L38" s="63"/>
    </row>
    <row r="39" spans="1:12">
      <c r="A39" s="38">
        <v>7</v>
      </c>
      <c r="B39" s="71" t="s">
        <v>139</v>
      </c>
      <c r="C39" s="43">
        <f t="shared" ref="C39:H39" si="10">SUM(C40:C42)</f>
        <v>869477.93</v>
      </c>
      <c r="D39" s="43">
        <f t="shared" si="10"/>
        <v>0</v>
      </c>
      <c r="E39" s="43">
        <f t="shared" si="10"/>
        <v>869477.93</v>
      </c>
      <c r="F39" s="43">
        <f t="shared" si="10"/>
        <v>338684.49</v>
      </c>
      <c r="G39" s="43">
        <f t="shared" si="10"/>
        <v>0</v>
      </c>
      <c r="H39" s="48">
        <f t="shared" si="10"/>
        <v>338684.49</v>
      </c>
      <c r="I39" s="63"/>
      <c r="J39" s="63"/>
      <c r="K39" s="63"/>
      <c r="L39" s="63"/>
    </row>
    <row r="40" spans="1:12">
      <c r="A40" s="38" t="s">
        <v>140</v>
      </c>
      <c r="B40" s="72" t="s">
        <v>141</v>
      </c>
      <c r="C40" s="117">
        <v>869477.93</v>
      </c>
      <c r="D40" s="117"/>
      <c r="E40" s="15">
        <f>C40+D40</f>
        <v>869477.93</v>
      </c>
      <c r="F40" s="19">
        <v>338684.49</v>
      </c>
      <c r="G40" s="19"/>
      <c r="H40" s="48">
        <f>F40+G40</f>
        <v>338684.49</v>
      </c>
      <c r="I40" s="63"/>
      <c r="J40" s="63"/>
      <c r="K40" s="63"/>
      <c r="L40" s="63"/>
    </row>
    <row r="41" spans="1:12">
      <c r="A41" s="38" t="s">
        <v>142</v>
      </c>
      <c r="B41" s="72" t="s">
        <v>143</v>
      </c>
      <c r="C41" s="112"/>
      <c r="D41" s="19"/>
      <c r="E41" s="15">
        <f>C41+D41</f>
        <v>0</v>
      </c>
      <c r="F41" s="19"/>
      <c r="G41" s="19"/>
      <c r="H41" s="48">
        <f>F41+G41</f>
        <v>0</v>
      </c>
      <c r="I41" s="63"/>
      <c r="J41" s="63"/>
      <c r="K41" s="63"/>
      <c r="L41" s="63"/>
    </row>
    <row r="42" spans="1:12">
      <c r="A42" s="38" t="s">
        <v>144</v>
      </c>
      <c r="B42" s="72" t="s">
        <v>145</v>
      </c>
      <c r="C42" s="112"/>
      <c r="D42" s="19"/>
      <c r="E42" s="15">
        <f>C42+D42</f>
        <v>0</v>
      </c>
      <c r="F42" s="19"/>
      <c r="G42" s="19"/>
      <c r="H42" s="48">
        <f>F42+G42</f>
        <v>0</v>
      </c>
      <c r="I42" s="63"/>
      <c r="J42" s="63"/>
      <c r="K42" s="63"/>
      <c r="L42" s="63"/>
    </row>
    <row r="43" spans="1:12">
      <c r="A43" s="38">
        <v>8</v>
      </c>
      <c r="B43" s="71" t="s">
        <v>146</v>
      </c>
      <c r="C43" s="43">
        <f t="shared" ref="C43:H43" si="11">SUM(C44:C48)</f>
        <v>0</v>
      </c>
      <c r="D43" s="43">
        <f t="shared" si="11"/>
        <v>6365782.6863000002</v>
      </c>
      <c r="E43" s="43">
        <f t="shared" si="11"/>
        <v>6365782.6863000002</v>
      </c>
      <c r="F43" s="43">
        <f t="shared" si="11"/>
        <v>0</v>
      </c>
      <c r="G43" s="43">
        <f t="shared" si="11"/>
        <v>204112.2977</v>
      </c>
      <c r="H43" s="48">
        <f t="shared" si="11"/>
        <v>204112.2977</v>
      </c>
      <c r="I43" s="63"/>
      <c r="J43" s="63"/>
      <c r="K43" s="63"/>
      <c r="L43" s="63"/>
    </row>
    <row r="44" spans="1:12">
      <c r="A44" s="38" t="s">
        <v>147</v>
      </c>
      <c r="B44" s="72" t="s">
        <v>148</v>
      </c>
      <c r="C44" s="113"/>
      <c r="D44" s="19"/>
      <c r="E44" s="15">
        <f>C44+D44</f>
        <v>0</v>
      </c>
      <c r="F44" s="19"/>
      <c r="G44" s="19"/>
      <c r="H44" s="48">
        <f>F44+G44</f>
        <v>0</v>
      </c>
      <c r="I44" s="63"/>
      <c r="J44" s="63"/>
      <c r="K44" s="63"/>
      <c r="L44" s="63"/>
    </row>
    <row r="45" spans="1:12">
      <c r="A45" s="38" t="s">
        <v>149</v>
      </c>
      <c r="B45" s="72" t="s">
        <v>150</v>
      </c>
      <c r="C45" s="117"/>
      <c r="D45" s="117">
        <v>341987.18359999999</v>
      </c>
      <c r="E45" s="15">
        <f>C45+D45</f>
        <v>341987.18359999999</v>
      </c>
      <c r="F45" s="19"/>
      <c r="G45" s="19">
        <v>204112.2977</v>
      </c>
      <c r="H45" s="48">
        <f>F45+G45</f>
        <v>204112.2977</v>
      </c>
      <c r="I45" s="63"/>
      <c r="J45" s="63"/>
      <c r="K45" s="63"/>
      <c r="L45" s="63"/>
    </row>
    <row r="46" spans="1:12">
      <c r="A46" s="38" t="s">
        <v>151</v>
      </c>
      <c r="B46" s="72" t="s">
        <v>152</v>
      </c>
      <c r="C46" s="113"/>
      <c r="D46" s="19"/>
      <c r="E46" s="15">
        <f>C46+D46</f>
        <v>0</v>
      </c>
      <c r="F46" s="19"/>
      <c r="G46" s="19"/>
      <c r="H46" s="48">
        <f>F46+G46</f>
        <v>0</v>
      </c>
      <c r="I46" s="63"/>
      <c r="J46" s="63"/>
      <c r="K46" s="63"/>
      <c r="L46" s="63"/>
    </row>
    <row r="47" spans="1:12">
      <c r="A47" s="38" t="s">
        <v>153</v>
      </c>
      <c r="B47" s="72" t="s">
        <v>154</v>
      </c>
      <c r="C47" s="113"/>
      <c r="D47" s="19">
        <v>6023795.5027000001</v>
      </c>
      <c r="E47" s="15">
        <f>C47+D47</f>
        <v>6023795.5027000001</v>
      </c>
      <c r="F47" s="19"/>
      <c r="G47" s="19"/>
      <c r="H47" s="48">
        <f>F47+G47</f>
        <v>0</v>
      </c>
      <c r="I47" s="63"/>
      <c r="J47" s="63"/>
      <c r="K47" s="63"/>
      <c r="L47" s="63"/>
    </row>
    <row r="48" spans="1:12">
      <c r="A48" s="38" t="s">
        <v>155</v>
      </c>
      <c r="B48" s="72" t="s">
        <v>156</v>
      </c>
      <c r="C48" s="113"/>
      <c r="D48" s="19"/>
      <c r="E48" s="15">
        <f>C48+D48</f>
        <v>0</v>
      </c>
      <c r="F48" s="19"/>
      <c r="G48" s="19"/>
      <c r="H48" s="48">
        <f>F48+G48</f>
        <v>0</v>
      </c>
      <c r="I48" s="63"/>
      <c r="J48" s="63"/>
      <c r="K48" s="63"/>
      <c r="L48" s="63"/>
    </row>
    <row r="49" spans="1:12">
      <c r="A49" s="38">
        <v>9</v>
      </c>
      <c r="B49" s="71" t="s">
        <v>157</v>
      </c>
      <c r="C49" s="43">
        <f t="shared" ref="C49:H49" si="12">SUM(C50:C53)</f>
        <v>32119.14</v>
      </c>
      <c r="D49" s="43">
        <f t="shared" si="12"/>
        <v>0</v>
      </c>
      <c r="E49" s="43">
        <f t="shared" si="12"/>
        <v>32119.14</v>
      </c>
      <c r="F49" s="43">
        <f t="shared" si="12"/>
        <v>24397.88</v>
      </c>
      <c r="G49" s="43">
        <f t="shared" si="12"/>
        <v>0</v>
      </c>
      <c r="H49" s="44">
        <f t="shared" si="12"/>
        <v>24397.88</v>
      </c>
      <c r="I49" s="63"/>
      <c r="J49" s="63"/>
      <c r="K49" s="63"/>
      <c r="L49" s="63"/>
    </row>
    <row r="50" spans="1:12">
      <c r="A50" s="38" t="s">
        <v>158</v>
      </c>
      <c r="B50" s="72" t="s">
        <v>159</v>
      </c>
      <c r="C50" s="114"/>
      <c r="D50" s="19"/>
      <c r="E50" s="15">
        <f>C50+D50</f>
        <v>0</v>
      </c>
      <c r="F50" s="19"/>
      <c r="G50" s="19"/>
      <c r="H50" s="48">
        <f>F50+G50</f>
        <v>0</v>
      </c>
      <c r="I50" s="63"/>
      <c r="J50" s="63"/>
      <c r="K50" s="63"/>
      <c r="L50" s="63"/>
    </row>
    <row r="51" spans="1:12">
      <c r="A51" s="38" t="s">
        <v>160</v>
      </c>
      <c r="B51" s="72" t="s">
        <v>161</v>
      </c>
      <c r="C51" s="117">
        <v>32068.14</v>
      </c>
      <c r="D51" s="19"/>
      <c r="E51" s="15">
        <f>C51+D51</f>
        <v>32068.14</v>
      </c>
      <c r="F51" s="19">
        <v>24345.88</v>
      </c>
      <c r="G51" s="19"/>
      <c r="H51" s="48">
        <f>F51+G51</f>
        <v>24345.88</v>
      </c>
      <c r="I51" s="63"/>
      <c r="J51" s="63"/>
      <c r="K51" s="63"/>
      <c r="L51" s="63"/>
    </row>
    <row r="52" spans="1:12">
      <c r="A52" s="38" t="s">
        <v>162</v>
      </c>
      <c r="B52" s="72" t="s">
        <v>163</v>
      </c>
      <c r="C52" s="117">
        <v>51</v>
      </c>
      <c r="D52" s="19"/>
      <c r="E52" s="15">
        <f>C52+D52</f>
        <v>51</v>
      </c>
      <c r="F52" s="19">
        <v>52</v>
      </c>
      <c r="G52" s="19"/>
      <c r="H52" s="48">
        <f>F52+G52</f>
        <v>52</v>
      </c>
      <c r="I52" s="63"/>
      <c r="J52" s="63"/>
      <c r="K52" s="63"/>
      <c r="L52" s="63"/>
    </row>
    <row r="53" spans="1:12">
      <c r="A53" s="38" t="s">
        <v>164</v>
      </c>
      <c r="B53" s="72" t="s">
        <v>165</v>
      </c>
      <c r="C53" s="114"/>
      <c r="D53" s="19"/>
      <c r="E53" s="15">
        <f>C53+D53</f>
        <v>0</v>
      </c>
      <c r="F53" s="19"/>
      <c r="G53" s="19"/>
      <c r="H53" s="48">
        <f>F53+G53</f>
        <v>0</v>
      </c>
      <c r="I53" s="63"/>
      <c r="J53" s="63"/>
      <c r="K53" s="63"/>
      <c r="L53" s="63"/>
    </row>
    <row r="54" spans="1:12" ht="15.75" thickBot="1">
      <c r="A54" s="78">
        <v>10</v>
      </c>
      <c r="B54" s="79" t="s">
        <v>11</v>
      </c>
      <c r="C54" s="58">
        <f t="shared" ref="C54:H54" si="13">C6+C13+C21+C25+C29+C34+C39+C43+C49</f>
        <v>210751524.84999999</v>
      </c>
      <c r="D54" s="58">
        <f t="shared" si="13"/>
        <v>325370212.40669996</v>
      </c>
      <c r="E54" s="58">
        <f t="shared" si="13"/>
        <v>536121737.25669998</v>
      </c>
      <c r="F54" s="58">
        <f t="shared" si="13"/>
        <v>199596878.21000001</v>
      </c>
      <c r="G54" s="58">
        <f t="shared" si="13"/>
        <v>131917211.52090001</v>
      </c>
      <c r="H54" s="59">
        <f t="shared" si="13"/>
        <v>331514089.73090005</v>
      </c>
      <c r="I54" s="63"/>
      <c r="J54" s="63"/>
      <c r="K54" s="63"/>
      <c r="L54" s="63"/>
    </row>
    <row r="55" spans="1:12">
      <c r="A55" s="25"/>
      <c r="B55" s="3"/>
      <c r="C55" s="63"/>
      <c r="D55" s="63"/>
      <c r="E55" s="63"/>
      <c r="F55" s="63"/>
      <c r="G55" s="63"/>
      <c r="H55" s="63"/>
      <c r="I55" s="63"/>
    </row>
    <row r="56" spans="1:12">
      <c r="A56" s="25"/>
      <c r="B56" s="27" t="s">
        <v>47</v>
      </c>
      <c r="C56" s="63"/>
      <c r="D56" s="63"/>
      <c r="E56" s="63"/>
      <c r="F56" s="63"/>
      <c r="G56" s="63"/>
      <c r="H56" s="63"/>
      <c r="I56" s="63"/>
    </row>
    <row r="57" spans="1:12">
      <c r="A57" s="63"/>
      <c r="B57" s="63"/>
      <c r="C57" s="63"/>
      <c r="D57" s="63"/>
      <c r="E57" s="63"/>
      <c r="F57" s="63"/>
      <c r="G57" s="63"/>
      <c r="H57" s="63"/>
      <c r="I57" s="63"/>
    </row>
    <row r="58" spans="1:12">
      <c r="A58" s="63"/>
      <c r="B58" s="63"/>
      <c r="C58" s="63"/>
      <c r="D58" s="63"/>
      <c r="E58" s="63"/>
      <c r="F58" s="63"/>
      <c r="G58" s="63"/>
      <c r="H58" s="63"/>
      <c r="I58" s="63"/>
    </row>
  </sheetData>
  <mergeCells count="2">
    <mergeCell ref="C4:E4"/>
    <mergeCell ref="F4:H4"/>
  </mergeCells>
  <pageMargins left="0.42" right="0.26" top="0.17" bottom="0.16" header="0.17" footer="0.16"/>
  <pageSetup scale="7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M43"/>
  <sheetViews>
    <sheetView workbookViewId="0">
      <selection activeCell="J18" sqref="J18"/>
    </sheetView>
  </sheetViews>
  <sheetFormatPr defaultColWidth="9.140625" defaultRowHeight="15"/>
  <cols>
    <col min="1" max="1" width="7.7109375" style="27" customWidth="1"/>
    <col min="2" max="2" width="59.7109375" style="27" customWidth="1"/>
    <col min="3" max="4" width="17.7109375" style="27" customWidth="1"/>
    <col min="5" max="5" width="12.42578125" style="27" customWidth="1"/>
    <col min="6" max="11" width="11.85546875" style="27" customWidth="1"/>
    <col min="12" max="12" width="9.140625" style="27"/>
    <col min="13" max="13" width="13.5703125" style="27" bestFit="1" customWidth="1"/>
    <col min="14" max="16384" width="9.140625" style="27"/>
  </cols>
  <sheetData>
    <row r="2" spans="1:13">
      <c r="A2" s="7" t="s">
        <v>0</v>
      </c>
      <c r="B2" s="30" t="s">
        <v>1</v>
      </c>
      <c r="C2" s="3"/>
      <c r="D2" s="80"/>
    </row>
    <row r="3" spans="1:13">
      <c r="A3" s="7" t="s">
        <v>2</v>
      </c>
      <c r="B3" s="65" t="str">
        <f>'RC'!B3</f>
        <v>30.06.2016</v>
      </c>
      <c r="C3" s="3"/>
      <c r="D3" s="81"/>
    </row>
    <row r="4" spans="1:13" ht="15.75">
      <c r="B4" s="82" t="s">
        <v>166</v>
      </c>
      <c r="C4" s="3"/>
      <c r="D4" s="83"/>
    </row>
    <row r="5" spans="1:13" ht="54">
      <c r="A5" s="84"/>
      <c r="B5" s="85"/>
      <c r="C5" s="86" t="s">
        <v>5</v>
      </c>
      <c r="D5" s="87" t="s">
        <v>6</v>
      </c>
    </row>
    <row r="6" spans="1:13">
      <c r="A6" s="88"/>
      <c r="B6" s="89" t="s">
        <v>167</v>
      </c>
      <c r="C6" s="90"/>
      <c r="D6" s="100"/>
    </row>
    <row r="7" spans="1:13">
      <c r="A7" s="88">
        <v>1</v>
      </c>
      <c r="B7" s="127" t="s">
        <v>321</v>
      </c>
      <c r="C7" s="122">
        <f>ROUND('A-CAn'!I6,4)</f>
        <v>0.41920000000000002</v>
      </c>
      <c r="D7" s="100">
        <v>0.39879999999999999</v>
      </c>
    </row>
    <row r="8" spans="1:13">
      <c r="A8" s="88">
        <v>2</v>
      </c>
      <c r="B8" s="127" t="s">
        <v>322</v>
      </c>
      <c r="C8" s="122">
        <f>ROUND('A-CAn'!I7,4)</f>
        <v>0.4486</v>
      </c>
      <c r="D8" s="100">
        <v>0.4</v>
      </c>
    </row>
    <row r="9" spans="1:13">
      <c r="A9" s="88">
        <v>3</v>
      </c>
      <c r="B9" s="383" t="s">
        <v>168</v>
      </c>
      <c r="C9" s="122">
        <f>ROUND('A-CAn'!J77/'RC'!E20,4)</f>
        <v>0.75280000000000002</v>
      </c>
      <c r="D9" s="100">
        <v>0.89200000000000002</v>
      </c>
      <c r="E9" s="125"/>
    </row>
    <row r="10" spans="1:13">
      <c r="A10" s="88">
        <v>4</v>
      </c>
      <c r="B10" s="383" t="s">
        <v>169</v>
      </c>
      <c r="C10" s="122"/>
      <c r="D10" s="100">
        <v>0</v>
      </c>
      <c r="G10" s="126"/>
      <c r="H10" s="126"/>
    </row>
    <row r="11" spans="1:13">
      <c r="A11" s="88"/>
      <c r="B11" s="382" t="s">
        <v>170</v>
      </c>
      <c r="C11" s="122"/>
      <c r="D11" s="100"/>
      <c r="G11" s="126"/>
      <c r="H11" s="126"/>
    </row>
    <row r="12" spans="1:13" ht="30">
      <c r="A12" s="88">
        <v>5</v>
      </c>
      <c r="B12" s="383" t="s">
        <v>171</v>
      </c>
      <c r="C12" s="122">
        <v>8.2444000000000003E-2</v>
      </c>
      <c r="D12" s="100">
        <v>7.5200000000000003E-2</v>
      </c>
      <c r="G12" s="126"/>
      <c r="H12" s="126"/>
    </row>
    <row r="13" spans="1:13">
      <c r="A13" s="88">
        <v>6</v>
      </c>
      <c r="B13" s="383" t="s">
        <v>172</v>
      </c>
      <c r="C13" s="122">
        <v>2.8218E-2</v>
      </c>
      <c r="D13" s="100">
        <v>1.6299999999999999E-2</v>
      </c>
      <c r="G13" s="126"/>
      <c r="H13" s="126"/>
      <c r="M13" s="124"/>
    </row>
    <row r="14" spans="1:13">
      <c r="A14" s="88">
        <v>7</v>
      </c>
      <c r="B14" s="383" t="s">
        <v>173</v>
      </c>
      <c r="C14" s="122">
        <f>ROUND((RI!E31+RI!E45-RI!E38-RI!E39-RI!E41-RI!E42-RI!E53)*0.000000007025,4)</f>
        <v>1.7999999999999999E-2</v>
      </c>
      <c r="D14" s="100">
        <v>1.8599999999999998E-2</v>
      </c>
      <c r="G14" s="126"/>
      <c r="H14" s="126"/>
      <c r="M14" s="124"/>
    </row>
    <row r="15" spans="1:13">
      <c r="A15" s="88">
        <v>8</v>
      </c>
      <c r="B15" s="383" t="s">
        <v>174</v>
      </c>
      <c r="C15" s="122">
        <v>5.4226000000000003E-2</v>
      </c>
      <c r="D15" s="100">
        <v>5.8900000000000001E-2</v>
      </c>
    </row>
    <row r="16" spans="1:13">
      <c r="A16" s="88">
        <v>9</v>
      </c>
      <c r="B16" s="383" t="s">
        <v>175</v>
      </c>
      <c r="C16" s="122">
        <v>3.0568999999999999E-2</v>
      </c>
      <c r="D16" s="100">
        <v>-1.6E-2</v>
      </c>
    </row>
    <row r="17" spans="1:6">
      <c r="A17" s="88">
        <v>10</v>
      </c>
      <c r="B17" s="383" t="s">
        <v>176</v>
      </c>
      <c r="C17" s="122">
        <v>9.1146000000000005E-2</v>
      </c>
      <c r="D17" s="100">
        <v>-3.5900000000000001E-2</v>
      </c>
    </row>
    <row r="18" spans="1:6">
      <c r="A18" s="88"/>
      <c r="B18" s="382" t="s">
        <v>177</v>
      </c>
      <c r="C18" s="122"/>
      <c r="D18" s="100"/>
    </row>
    <row r="19" spans="1:6">
      <c r="A19" s="88">
        <v>11</v>
      </c>
      <c r="B19" s="383" t="s">
        <v>178</v>
      </c>
      <c r="C19" s="122">
        <v>0</v>
      </c>
      <c r="D19" s="100">
        <v>0.16550000000000001</v>
      </c>
      <c r="F19" s="123"/>
    </row>
    <row r="20" spans="1:6">
      <c r="A20" s="88">
        <v>12</v>
      </c>
      <c r="B20" s="383" t="s">
        <v>179</v>
      </c>
      <c r="C20" s="122">
        <f>-'RC'!E13/'RC'!E12</f>
        <v>2.4889894534611122E-2</v>
      </c>
      <c r="D20" s="100">
        <v>0.1046</v>
      </c>
    </row>
    <row r="21" spans="1:6">
      <c r="A21" s="88">
        <v>13</v>
      </c>
      <c r="B21" s="383" t="s">
        <v>180</v>
      </c>
      <c r="C21" s="122">
        <f>'RC'!D12/'RC'!E12</f>
        <v>0.24622569996643062</v>
      </c>
      <c r="D21" s="100">
        <v>0.39439999999999997</v>
      </c>
    </row>
    <row r="22" spans="1:6">
      <c r="A22" s="88">
        <v>14</v>
      </c>
      <c r="B22" s="383" t="s">
        <v>181</v>
      </c>
      <c r="C22" s="122">
        <f>'RC'!D20/'RC'!E20</f>
        <v>0.50702407422340068</v>
      </c>
      <c r="D22" s="100">
        <v>0.40589999999999998</v>
      </c>
    </row>
    <row r="23" spans="1:6">
      <c r="A23" s="88">
        <v>15</v>
      </c>
      <c r="B23" s="383" t="s">
        <v>182</v>
      </c>
      <c r="C23" s="122">
        <v>-6.2080000000000003E-2</v>
      </c>
      <c r="D23" s="100">
        <v>1.2415</v>
      </c>
    </row>
    <row r="24" spans="1:6">
      <c r="A24" s="88"/>
      <c r="B24" s="382" t="s">
        <v>183</v>
      </c>
      <c r="C24" s="122"/>
      <c r="D24" s="100"/>
    </row>
    <row r="25" spans="1:6">
      <c r="A25" s="88">
        <v>16</v>
      </c>
      <c r="B25" s="383" t="s">
        <v>184</v>
      </c>
      <c r="C25" s="122">
        <v>0.14030000000000001</v>
      </c>
      <c r="D25" s="100">
        <v>6.4600000000000005E-2</v>
      </c>
    </row>
    <row r="26" spans="1:6" ht="30">
      <c r="A26" s="88">
        <v>17</v>
      </c>
      <c r="B26" s="383" t="s">
        <v>185</v>
      </c>
      <c r="C26" s="122">
        <f>'RC'!D31/'RC'!E31</f>
        <v>0.74519281777857538</v>
      </c>
      <c r="D26" s="387">
        <v>0.64570000000000005</v>
      </c>
    </row>
    <row r="27" spans="1:6" ht="15.75" thickBot="1">
      <c r="A27" s="91">
        <v>18</v>
      </c>
      <c r="B27" s="92" t="s">
        <v>186</v>
      </c>
      <c r="C27" s="389">
        <f>('RC'!E23+'RC'!E24)/'RC'!E20</f>
        <v>5.5167672302029507E-2</v>
      </c>
      <c r="D27" s="388">
        <v>2.7300000000000001E-2</v>
      </c>
    </row>
    <row r="28" spans="1:6">
      <c r="A28" s="93"/>
      <c r="B28" s="94"/>
      <c r="C28" s="93"/>
      <c r="D28" s="93"/>
    </row>
    <row r="29" spans="1:6">
      <c r="A29" s="27" t="s">
        <v>47</v>
      </c>
      <c r="B29" s="93"/>
      <c r="C29" s="93"/>
    </row>
    <row r="30" spans="1:6">
      <c r="A30" s="93"/>
      <c r="B30" s="25"/>
      <c r="C30" s="93"/>
      <c r="D30" s="93"/>
    </row>
    <row r="31" spans="1:6">
      <c r="A31" s="93"/>
      <c r="B31" s="25"/>
      <c r="C31" s="95"/>
      <c r="D31" s="93"/>
    </row>
    <row r="32" spans="1:6">
      <c r="A32" s="93"/>
      <c r="B32" s="94"/>
      <c r="C32" s="93"/>
      <c r="D32" s="93"/>
    </row>
    <row r="33" spans="1:5">
      <c r="A33" s="93"/>
      <c r="B33" s="94"/>
      <c r="C33" s="93"/>
      <c r="D33" s="93"/>
    </row>
    <row r="34" spans="1:5">
      <c r="A34" s="93"/>
      <c r="B34" s="94"/>
      <c r="C34" s="93"/>
      <c r="D34" s="93"/>
    </row>
    <row r="35" spans="1:5">
      <c r="A35" s="93"/>
      <c r="B35" s="94"/>
      <c r="C35" s="93"/>
      <c r="D35" s="93"/>
    </row>
    <row r="36" spans="1:5">
      <c r="A36" s="93"/>
      <c r="B36" s="94"/>
      <c r="C36" s="93"/>
      <c r="D36" s="93"/>
    </row>
    <row r="37" spans="1:5">
      <c r="A37" s="93"/>
      <c r="B37" s="94"/>
      <c r="C37" s="95"/>
      <c r="D37" s="93"/>
    </row>
    <row r="38" spans="1:5">
      <c r="C38" s="93"/>
      <c r="D38" s="93"/>
      <c r="E38" s="93"/>
    </row>
    <row r="39" spans="1:5">
      <c r="C39" s="95"/>
      <c r="D39" s="93"/>
      <c r="E39" s="93"/>
    </row>
    <row r="40" spans="1:5">
      <c r="C40" s="93"/>
      <c r="D40" s="93"/>
      <c r="E40" s="93"/>
    </row>
    <row r="41" spans="1:5">
      <c r="B41" s="96"/>
      <c r="C41" s="95"/>
      <c r="D41" s="93"/>
      <c r="E41" s="93"/>
    </row>
    <row r="42" spans="1:5">
      <c r="B42" s="97"/>
      <c r="C42" s="93"/>
      <c r="D42" s="93"/>
      <c r="E42" s="93"/>
    </row>
    <row r="43" spans="1:5">
      <c r="C43" s="93"/>
      <c r="D43" s="93"/>
      <c r="E43" s="93"/>
    </row>
  </sheetData>
  <pageMargins left="0.47" right="0.38" top="0.27" bottom="0.26" header="0.18" footer="0.18"/>
  <pageSetup scale="9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2"/>
  <sheetViews>
    <sheetView workbookViewId="0">
      <selection activeCell="K18" sqref="K17:K18"/>
    </sheetView>
  </sheetViews>
  <sheetFormatPr defaultColWidth="9.140625" defaultRowHeight="15"/>
  <cols>
    <col min="1" max="1" width="5.28515625" style="27" customWidth="1"/>
    <col min="2" max="2" width="55" style="27" customWidth="1"/>
    <col min="3" max="3" width="21.85546875" style="27" customWidth="1"/>
    <col min="4" max="4" width="9.140625" style="27" customWidth="1"/>
    <col min="5" max="16384" width="9.140625" style="27"/>
  </cols>
  <sheetData>
    <row r="1" spans="1:3">
      <c r="B1" s="7" t="s">
        <v>0</v>
      </c>
      <c r="C1" s="63" t="s">
        <v>1</v>
      </c>
    </row>
    <row r="2" spans="1:3">
      <c r="B2" s="7" t="s">
        <v>2</v>
      </c>
      <c r="C2" s="27" t="str">
        <f>ratio!B3</f>
        <v>30.06.2016</v>
      </c>
    </row>
    <row r="3" spans="1:3" ht="30.75">
      <c r="A3" s="94"/>
      <c r="B3" s="98" t="s">
        <v>187</v>
      </c>
      <c r="C3"/>
    </row>
    <row r="4" spans="1:3">
      <c r="A4" s="84"/>
      <c r="B4" s="405" t="s">
        <v>188</v>
      </c>
      <c r="C4" s="406"/>
    </row>
    <row r="5" spans="1:3">
      <c r="A5" s="88">
        <v>1</v>
      </c>
      <c r="B5" s="403" t="s">
        <v>197</v>
      </c>
      <c r="C5" s="404"/>
    </row>
    <row r="6" spans="1:3">
      <c r="A6" s="88">
        <v>2</v>
      </c>
      <c r="B6" s="403" t="s">
        <v>198</v>
      </c>
      <c r="C6" s="404"/>
    </row>
    <row r="7" spans="1:3">
      <c r="A7" s="88">
        <v>3</v>
      </c>
      <c r="B7" s="403" t="s">
        <v>325</v>
      </c>
      <c r="C7" s="404"/>
    </row>
    <row r="8" spans="1:3">
      <c r="A8" s="88">
        <v>4</v>
      </c>
      <c r="B8" s="403" t="s">
        <v>326</v>
      </c>
      <c r="C8" s="404"/>
    </row>
    <row r="9" spans="1:3">
      <c r="A9" s="88">
        <v>5</v>
      </c>
      <c r="B9" s="403" t="s">
        <v>327</v>
      </c>
      <c r="C9" s="404"/>
    </row>
    <row r="10" spans="1:3" s="385" customFormat="1">
      <c r="A10" s="88"/>
      <c r="B10" s="407"/>
      <c r="C10" s="408"/>
    </row>
    <row r="11" spans="1:3">
      <c r="A11" s="88"/>
      <c r="B11" s="398" t="s">
        <v>189</v>
      </c>
      <c r="C11" s="399"/>
    </row>
    <row r="12" spans="1:3">
      <c r="A12" s="88">
        <v>1</v>
      </c>
      <c r="B12" s="403" t="s">
        <v>323</v>
      </c>
      <c r="C12" s="404"/>
    </row>
    <row r="13" spans="1:3">
      <c r="A13" s="88">
        <v>2</v>
      </c>
      <c r="B13" s="403" t="s">
        <v>199</v>
      </c>
      <c r="C13" s="404"/>
    </row>
    <row r="14" spans="1:3">
      <c r="A14" s="88">
        <v>3</v>
      </c>
      <c r="B14" s="403" t="s">
        <v>192</v>
      </c>
      <c r="C14" s="404"/>
    </row>
    <row r="15" spans="1:3">
      <c r="A15" s="88">
        <v>4</v>
      </c>
      <c r="B15" s="403"/>
      <c r="C15" s="404"/>
    </row>
    <row r="16" spans="1:3">
      <c r="A16" s="88">
        <v>5</v>
      </c>
      <c r="B16" s="403"/>
      <c r="C16" s="404"/>
    </row>
    <row r="17" spans="1:3">
      <c r="A17" s="88">
        <v>6</v>
      </c>
      <c r="B17" s="403"/>
      <c r="C17" s="404"/>
    </row>
    <row r="18" spans="1:3">
      <c r="A18" s="88">
        <v>7</v>
      </c>
      <c r="B18" s="403"/>
      <c r="C18" s="404"/>
    </row>
    <row r="19" spans="1:3">
      <c r="A19" s="88">
        <v>8</v>
      </c>
      <c r="B19" s="403"/>
      <c r="C19" s="404"/>
    </row>
    <row r="20" spans="1:3" ht="36.75" customHeight="1">
      <c r="A20" s="88"/>
      <c r="B20" s="398" t="s">
        <v>190</v>
      </c>
      <c r="C20" s="399"/>
    </row>
    <row r="21" spans="1:3">
      <c r="A21" s="88">
        <v>1</v>
      </c>
      <c r="B21" s="120" t="s">
        <v>193</v>
      </c>
      <c r="C21" s="121">
        <v>1</v>
      </c>
    </row>
    <row r="22" spans="1:3">
      <c r="A22" s="88">
        <v>2</v>
      </c>
      <c r="B22" s="99"/>
      <c r="C22" s="100"/>
    </row>
    <row r="23" spans="1:3">
      <c r="A23" s="88">
        <v>3</v>
      </c>
      <c r="B23" s="99"/>
      <c r="C23" s="100"/>
    </row>
    <row r="24" spans="1:3">
      <c r="A24" s="88">
        <v>4</v>
      </c>
      <c r="B24" s="99"/>
      <c r="C24" s="100"/>
    </row>
    <row r="25" spans="1:3">
      <c r="A25" s="88">
        <v>5</v>
      </c>
      <c r="B25" s="99"/>
      <c r="C25" s="100"/>
    </row>
    <row r="26" spans="1:3">
      <c r="A26" s="88">
        <v>6</v>
      </c>
      <c r="B26" s="99"/>
      <c r="C26" s="100"/>
    </row>
    <row r="27" spans="1:3" ht="51.75" customHeight="1">
      <c r="A27" s="88"/>
      <c r="B27" s="400" t="s">
        <v>191</v>
      </c>
      <c r="C27" s="401"/>
    </row>
    <row r="28" spans="1:3">
      <c r="A28" s="88">
        <v>1</v>
      </c>
      <c r="B28" s="99" t="s">
        <v>194</v>
      </c>
      <c r="C28" s="100">
        <v>0.1</v>
      </c>
    </row>
    <row r="29" spans="1:3">
      <c r="A29" s="88">
        <v>2</v>
      </c>
      <c r="B29" s="99" t="s">
        <v>195</v>
      </c>
      <c r="C29" s="100">
        <v>0.45</v>
      </c>
    </row>
    <row r="30" spans="1:3">
      <c r="A30" s="91">
        <v>3</v>
      </c>
      <c r="B30" s="101" t="s">
        <v>196</v>
      </c>
      <c r="C30" s="102">
        <v>0.45</v>
      </c>
    </row>
    <row r="32" spans="1:3" ht="24" customHeight="1">
      <c r="B32" s="402"/>
      <c r="C32" s="402"/>
    </row>
  </sheetData>
  <mergeCells count="19">
    <mergeCell ref="B4:C4"/>
    <mergeCell ref="B5:C5"/>
    <mergeCell ref="B6:C6"/>
    <mergeCell ref="B7:C7"/>
    <mergeCell ref="B13:C13"/>
    <mergeCell ref="B11:C11"/>
    <mergeCell ref="B9:C9"/>
    <mergeCell ref="B8:C8"/>
    <mergeCell ref="B12:C12"/>
    <mergeCell ref="B10:C10"/>
    <mergeCell ref="B20:C20"/>
    <mergeCell ref="B27:C27"/>
    <mergeCell ref="B32:C32"/>
    <mergeCell ref="B14:C14"/>
    <mergeCell ref="B15:C15"/>
    <mergeCell ref="B16:C16"/>
    <mergeCell ref="B17:C17"/>
    <mergeCell ref="B18:C18"/>
    <mergeCell ref="B19:C19"/>
  </mergeCells>
  <pageMargins left="0.75" right="0.75" top="0.44" bottom="0.31" header="0.28999999999999998" footer="0.18"/>
  <pageSetup scale="8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A1:J116"/>
  <sheetViews>
    <sheetView workbookViewId="0">
      <selection activeCell="M22" sqref="M22"/>
    </sheetView>
  </sheetViews>
  <sheetFormatPr defaultColWidth="9.140625" defaultRowHeight="12.75"/>
  <cols>
    <col min="9" max="9" width="10.85546875" bestFit="1" customWidth="1"/>
  </cols>
  <sheetData>
    <row r="1" spans="1:10">
      <c r="A1" s="128" t="s">
        <v>0</v>
      </c>
      <c r="B1" s="129">
        <f>'RC'!B1</f>
        <v>0</v>
      </c>
      <c r="C1" s="130"/>
      <c r="D1" s="130"/>
      <c r="E1" s="130"/>
      <c r="F1" s="131"/>
      <c r="G1" s="131"/>
      <c r="H1" s="131"/>
      <c r="I1" s="131"/>
      <c r="J1" s="131"/>
    </row>
    <row r="2" spans="1:10">
      <c r="A2" s="128" t="s">
        <v>2</v>
      </c>
      <c r="B2" s="132" t="str">
        <f>'RC'!B2</f>
        <v>სს " პაშა ბანკი საქართველო"</v>
      </c>
      <c r="C2" s="130"/>
      <c r="D2" s="130"/>
      <c r="E2" s="130"/>
      <c r="F2" s="131"/>
      <c r="G2" s="131"/>
      <c r="H2" s="131"/>
      <c r="I2" s="131"/>
      <c r="J2" s="131"/>
    </row>
    <row r="3" spans="1:10">
      <c r="A3" s="130"/>
      <c r="B3" s="133"/>
      <c r="C3" s="130"/>
      <c r="D3" s="130"/>
      <c r="E3" s="130"/>
      <c r="F3" s="131"/>
      <c r="G3" s="131"/>
      <c r="H3" s="131"/>
      <c r="I3" s="131"/>
      <c r="J3" s="131"/>
    </row>
    <row r="4" spans="1:10">
      <c r="A4" s="134" t="s">
        <v>200</v>
      </c>
      <c r="B4" s="135" t="s">
        <v>201</v>
      </c>
      <c r="C4" s="135"/>
      <c r="D4" s="136"/>
      <c r="E4" s="136"/>
      <c r="F4" s="136"/>
      <c r="G4" s="136"/>
      <c r="H4" s="136"/>
      <c r="I4" s="136"/>
      <c r="J4" s="137" t="s">
        <v>202</v>
      </c>
    </row>
    <row r="5" spans="1:10">
      <c r="A5" s="138"/>
      <c r="B5" s="139"/>
      <c r="C5" s="139"/>
      <c r="D5" s="139"/>
      <c r="E5" s="139"/>
      <c r="F5" s="139"/>
      <c r="G5" s="139"/>
      <c r="H5" s="139"/>
      <c r="I5" s="139"/>
      <c r="J5" s="131"/>
    </row>
    <row r="6" spans="1:10">
      <c r="A6" s="140">
        <v>1</v>
      </c>
      <c r="B6" s="410" t="s">
        <v>203</v>
      </c>
      <c r="C6" s="410"/>
      <c r="D6" s="410"/>
      <c r="E6" s="410"/>
      <c r="F6" s="410"/>
      <c r="G6" s="410"/>
      <c r="H6" s="411"/>
      <c r="I6" s="141">
        <f>IFERROR(I20/J77,0)</f>
        <v>0.41919335027111576</v>
      </c>
      <c r="J6" s="142"/>
    </row>
    <row r="7" spans="1:10">
      <c r="A7" s="143">
        <v>2</v>
      </c>
      <c r="B7" s="412" t="s">
        <v>204</v>
      </c>
      <c r="C7" s="412"/>
      <c r="D7" s="412"/>
      <c r="E7" s="412"/>
      <c r="F7" s="412"/>
      <c r="G7" s="412"/>
      <c r="H7" s="413"/>
      <c r="I7" s="144">
        <f>IFERROR(I32/J77,0)</f>
        <v>0.44864699372940714</v>
      </c>
      <c r="J7" s="142"/>
    </row>
    <row r="8" spans="1:10">
      <c r="A8" s="138"/>
      <c r="B8" s="139"/>
      <c r="C8" s="139"/>
      <c r="D8" s="139"/>
      <c r="E8" s="139"/>
      <c r="F8" s="139"/>
      <c r="G8" s="139"/>
      <c r="H8" s="139"/>
      <c r="I8" s="139"/>
      <c r="J8" s="139"/>
    </row>
    <row r="9" spans="1:10">
      <c r="A9" s="138"/>
      <c r="B9" s="139"/>
      <c r="C9" s="139"/>
      <c r="D9" s="139"/>
      <c r="E9" s="139"/>
      <c r="F9" s="139"/>
      <c r="G9" s="139"/>
      <c r="H9" s="139"/>
      <c r="I9" s="139"/>
      <c r="J9" s="139"/>
    </row>
    <row r="10" spans="1:10">
      <c r="A10" s="134" t="s">
        <v>205</v>
      </c>
      <c r="B10" s="145" t="s">
        <v>206</v>
      </c>
      <c r="C10" s="146"/>
      <c r="D10" s="147"/>
      <c r="E10" s="147"/>
      <c r="F10" s="147"/>
      <c r="G10" s="147"/>
      <c r="H10" s="147"/>
      <c r="I10" s="147"/>
      <c r="J10" s="139"/>
    </row>
    <row r="11" spans="1:10">
      <c r="A11" s="134"/>
      <c r="B11" s="146"/>
      <c r="C11" s="146"/>
      <c r="D11" s="147"/>
      <c r="E11" s="147"/>
      <c r="F11" s="147"/>
      <c r="G11" s="147"/>
      <c r="H11" s="147"/>
      <c r="I11" s="147"/>
      <c r="J11" s="147"/>
    </row>
    <row r="12" spans="1:10">
      <c r="A12" s="148" t="s">
        <v>7</v>
      </c>
      <c r="B12" s="414"/>
      <c r="C12" s="414"/>
      <c r="D12" s="414"/>
      <c r="E12" s="414"/>
      <c r="F12" s="414"/>
      <c r="G12" s="414"/>
      <c r="H12" s="414"/>
      <c r="I12" s="149" t="s">
        <v>9</v>
      </c>
      <c r="J12" s="150"/>
    </row>
    <row r="13" spans="1:10">
      <c r="A13" s="151">
        <v>1</v>
      </c>
      <c r="B13" s="409" t="s">
        <v>207</v>
      </c>
      <c r="C13" s="409"/>
      <c r="D13" s="409"/>
      <c r="E13" s="409"/>
      <c r="F13" s="409"/>
      <c r="G13" s="409"/>
      <c r="H13" s="409"/>
      <c r="I13" s="152">
        <f>'RI-C'!E20+'RI-C'!E22</f>
        <v>103000000</v>
      </c>
      <c r="J13" s="153"/>
    </row>
    <row r="14" spans="1:10">
      <c r="A14" s="151">
        <v>2</v>
      </c>
      <c r="B14" s="409" t="s">
        <v>208</v>
      </c>
      <c r="C14" s="409"/>
      <c r="D14" s="409"/>
      <c r="E14" s="409"/>
      <c r="F14" s="409"/>
      <c r="G14" s="409"/>
      <c r="H14" s="409"/>
      <c r="I14" s="154">
        <v>0</v>
      </c>
      <c r="J14" s="155"/>
    </row>
    <row r="15" spans="1:10">
      <c r="A15" s="151">
        <v>3</v>
      </c>
      <c r="B15" s="409" t="s">
        <v>209</v>
      </c>
      <c r="C15" s="409"/>
      <c r="D15" s="409"/>
      <c r="E15" s="409"/>
      <c r="F15" s="409"/>
      <c r="G15" s="409"/>
      <c r="H15" s="409"/>
      <c r="I15" s="152">
        <f>'RI-C'!E24+'RI-C'!E25</f>
        <v>0</v>
      </c>
      <c r="J15" s="153"/>
    </row>
    <row r="16" spans="1:10">
      <c r="A16" s="151">
        <v>4</v>
      </c>
      <c r="B16" s="409" t="s">
        <v>210</v>
      </c>
      <c r="C16" s="409"/>
      <c r="D16" s="409"/>
      <c r="E16" s="409"/>
      <c r="F16" s="409"/>
      <c r="G16" s="409"/>
      <c r="H16" s="409"/>
      <c r="I16" s="152">
        <f>'RI-C'!E27</f>
        <v>0</v>
      </c>
      <c r="J16" s="153"/>
    </row>
    <row r="17" spans="1:10">
      <c r="A17" s="151">
        <v>5</v>
      </c>
      <c r="B17" s="409" t="s">
        <v>211</v>
      </c>
      <c r="C17" s="409"/>
      <c r="D17" s="409"/>
      <c r="E17" s="409"/>
      <c r="F17" s="409"/>
      <c r="G17" s="409"/>
      <c r="H17" s="409"/>
      <c r="I17" s="152">
        <f>'RI-C'!E30</f>
        <v>-9159009.1300000008</v>
      </c>
      <c r="J17" s="153"/>
    </row>
    <row r="18" spans="1:10">
      <c r="A18" s="151">
        <v>6</v>
      </c>
      <c r="B18" s="416" t="s">
        <v>212</v>
      </c>
      <c r="C18" s="416"/>
      <c r="D18" s="416"/>
      <c r="E18" s="416"/>
      <c r="F18" s="416"/>
      <c r="G18" s="416"/>
      <c r="H18" s="416"/>
      <c r="I18" s="154">
        <v>0</v>
      </c>
      <c r="J18" s="155"/>
    </row>
    <row r="19" spans="1:10">
      <c r="A19" s="156">
        <v>7</v>
      </c>
      <c r="B19" s="417" t="s">
        <v>213</v>
      </c>
      <c r="C19" s="417"/>
      <c r="D19" s="417"/>
      <c r="E19" s="417"/>
      <c r="F19" s="417"/>
      <c r="G19" s="417"/>
      <c r="H19" s="417"/>
      <c r="I19" s="157">
        <v>-1943422.01</v>
      </c>
      <c r="J19" s="158"/>
    </row>
    <row r="20" spans="1:10">
      <c r="A20" s="159">
        <v>8</v>
      </c>
      <c r="B20" s="418" t="s">
        <v>214</v>
      </c>
      <c r="C20" s="418"/>
      <c r="D20" s="418"/>
      <c r="E20" s="418"/>
      <c r="F20" s="418"/>
      <c r="G20" s="418"/>
      <c r="H20" s="418"/>
      <c r="I20" s="160">
        <f>SUM(I13:I19)</f>
        <v>91897568.859999999</v>
      </c>
      <c r="J20" s="161"/>
    </row>
    <row r="21" spans="1:10">
      <c r="A21" s="162">
        <v>9</v>
      </c>
      <c r="B21" s="419" t="s">
        <v>215</v>
      </c>
      <c r="C21" s="419"/>
      <c r="D21" s="419"/>
      <c r="E21" s="419"/>
      <c r="F21" s="419"/>
      <c r="G21" s="419"/>
      <c r="H21" s="419"/>
      <c r="I21" s="163">
        <f>'RI-C'!E31</f>
        <v>4351300.2599999979</v>
      </c>
      <c r="J21" s="153"/>
    </row>
    <row r="22" spans="1:10">
      <c r="A22" s="151">
        <v>10</v>
      </c>
      <c r="B22" s="409" t="s">
        <v>216</v>
      </c>
      <c r="C22" s="409"/>
      <c r="D22" s="409"/>
      <c r="E22" s="409"/>
      <c r="F22" s="409"/>
      <c r="G22" s="409"/>
      <c r="H22" s="409"/>
      <c r="I22" s="152">
        <f>'RI-C'!E28</f>
        <v>0</v>
      </c>
      <c r="J22" s="153"/>
    </row>
    <row r="23" spans="1:10">
      <c r="A23" s="151">
        <v>11</v>
      </c>
      <c r="B23" s="409" t="s">
        <v>217</v>
      </c>
      <c r="C23" s="409"/>
      <c r="D23" s="409"/>
      <c r="E23" s="409"/>
      <c r="F23" s="409"/>
      <c r="G23" s="409"/>
      <c r="H23" s="409"/>
      <c r="I23" s="154">
        <v>2105668.1678999998</v>
      </c>
      <c r="J23" s="155"/>
    </row>
    <row r="24" spans="1:10">
      <c r="A24" s="151">
        <v>12</v>
      </c>
      <c r="B24" s="409" t="s">
        <v>218</v>
      </c>
      <c r="C24" s="409"/>
      <c r="D24" s="409"/>
      <c r="E24" s="409"/>
      <c r="F24" s="409"/>
      <c r="G24" s="409"/>
      <c r="H24" s="409"/>
      <c r="I24" s="154">
        <v>0</v>
      </c>
      <c r="J24" s="155"/>
    </row>
    <row r="25" spans="1:10">
      <c r="A25" s="151">
        <v>13</v>
      </c>
      <c r="B25" s="409" t="s">
        <v>219</v>
      </c>
      <c r="C25" s="409"/>
      <c r="D25" s="409"/>
      <c r="E25" s="409"/>
      <c r="F25" s="409"/>
      <c r="G25" s="409"/>
      <c r="H25" s="409"/>
      <c r="I25" s="154"/>
      <c r="J25" s="155"/>
    </row>
    <row r="26" spans="1:10">
      <c r="A26" s="151">
        <v>14</v>
      </c>
      <c r="B26" s="409" t="s">
        <v>220</v>
      </c>
      <c r="C26" s="409"/>
      <c r="D26" s="409"/>
      <c r="E26" s="409"/>
      <c r="F26" s="409"/>
      <c r="G26" s="409"/>
      <c r="H26" s="409"/>
      <c r="I26" s="164"/>
      <c r="J26" s="155"/>
    </row>
    <row r="27" spans="1:10">
      <c r="A27" s="151">
        <v>15</v>
      </c>
      <c r="B27" s="415" t="s">
        <v>221</v>
      </c>
      <c r="C27" s="415"/>
      <c r="D27" s="415"/>
      <c r="E27" s="415"/>
      <c r="F27" s="415"/>
      <c r="G27" s="415"/>
      <c r="H27" s="415"/>
      <c r="I27" s="165">
        <f>SUM(I21:I26)</f>
        <v>6456968.4278999977</v>
      </c>
      <c r="J27" s="166"/>
    </row>
    <row r="28" spans="1:10">
      <c r="A28" s="151">
        <v>16</v>
      </c>
      <c r="B28" s="415" t="s">
        <v>222</v>
      </c>
      <c r="C28" s="415"/>
      <c r="D28" s="415"/>
      <c r="E28" s="415"/>
      <c r="F28" s="415"/>
      <c r="G28" s="415"/>
      <c r="H28" s="415"/>
      <c r="I28" s="165">
        <f>IF(I27&lt;=I20,I27,I20)</f>
        <v>6456968.4278999977</v>
      </c>
      <c r="J28" s="166"/>
    </row>
    <row r="29" spans="1:10">
      <c r="A29" s="151">
        <v>17</v>
      </c>
      <c r="B29" s="415" t="s">
        <v>223</v>
      </c>
      <c r="C29" s="415"/>
      <c r="D29" s="415"/>
      <c r="E29" s="415"/>
      <c r="F29" s="415"/>
      <c r="G29" s="415"/>
      <c r="H29" s="415"/>
      <c r="I29" s="165">
        <f>I20+I28</f>
        <v>98354537.287900001</v>
      </c>
      <c r="J29" s="166"/>
    </row>
    <row r="30" spans="1:10">
      <c r="A30" s="151">
        <v>18</v>
      </c>
      <c r="B30" s="416" t="s">
        <v>224</v>
      </c>
      <c r="C30" s="416"/>
      <c r="D30" s="416"/>
      <c r="E30" s="416"/>
      <c r="F30" s="416"/>
      <c r="G30" s="416"/>
      <c r="H30" s="416"/>
      <c r="I30" s="154"/>
      <c r="J30" s="155"/>
    </row>
    <row r="31" spans="1:10">
      <c r="A31" s="156">
        <v>19</v>
      </c>
      <c r="B31" s="417" t="s">
        <v>225</v>
      </c>
      <c r="C31" s="417"/>
      <c r="D31" s="417"/>
      <c r="E31" s="417"/>
      <c r="F31" s="417"/>
      <c r="G31" s="417"/>
      <c r="H31" s="417"/>
      <c r="I31" s="167"/>
      <c r="J31" s="155"/>
    </row>
    <row r="32" spans="1:10">
      <c r="A32" s="159">
        <v>20</v>
      </c>
      <c r="B32" s="418" t="s">
        <v>206</v>
      </c>
      <c r="C32" s="418"/>
      <c r="D32" s="418"/>
      <c r="E32" s="418"/>
      <c r="F32" s="418"/>
      <c r="G32" s="418"/>
      <c r="H32" s="418"/>
      <c r="I32" s="168">
        <f>I29+I30+I31</f>
        <v>98354537.287900001</v>
      </c>
      <c r="J32" s="166"/>
    </row>
    <row r="33" spans="1:10">
      <c r="A33" s="130"/>
      <c r="B33" s="133"/>
      <c r="C33" s="130"/>
      <c r="D33" s="130"/>
      <c r="E33" s="130"/>
      <c r="F33" s="131"/>
      <c r="G33" s="131"/>
      <c r="H33" s="131"/>
      <c r="I33" s="131"/>
      <c r="J33" s="131"/>
    </row>
    <row r="34" spans="1:10">
      <c r="A34" s="134" t="s">
        <v>226</v>
      </c>
      <c r="B34" s="169" t="s">
        <v>227</v>
      </c>
      <c r="C34" s="170"/>
      <c r="D34" s="171"/>
      <c r="E34" s="171"/>
      <c r="F34" s="171"/>
      <c r="G34" s="171"/>
      <c r="H34" s="171"/>
      <c r="I34" s="171"/>
      <c r="J34" s="171"/>
    </row>
    <row r="35" spans="1:10">
      <c r="A35" s="134"/>
      <c r="B35" s="169"/>
      <c r="C35" s="170"/>
      <c r="D35" s="171"/>
      <c r="E35" s="171"/>
      <c r="F35" s="171"/>
      <c r="G35" s="171"/>
      <c r="H35" s="171"/>
      <c r="I35" s="171"/>
      <c r="J35" s="171"/>
    </row>
    <row r="36" spans="1:10">
      <c r="A36" s="134"/>
      <c r="B36" s="172" t="s">
        <v>228</v>
      </c>
      <c r="C36" s="170"/>
      <c r="D36" s="171"/>
      <c r="E36" s="171"/>
      <c r="F36" s="171"/>
      <c r="G36" s="171"/>
      <c r="H36" s="171"/>
      <c r="I36" s="171"/>
      <c r="J36" s="171"/>
    </row>
    <row r="37" spans="1:10">
      <c r="A37" s="423" t="s">
        <v>7</v>
      </c>
      <c r="B37" s="425" t="s">
        <v>8</v>
      </c>
      <c r="C37" s="425"/>
      <c r="D37" s="427" t="s">
        <v>229</v>
      </c>
      <c r="E37" s="427" t="s">
        <v>230</v>
      </c>
      <c r="F37" s="427" t="s">
        <v>231</v>
      </c>
      <c r="G37" s="421" t="s">
        <v>232</v>
      </c>
      <c r="H37" s="421"/>
      <c r="I37" s="421"/>
      <c r="J37" s="422"/>
    </row>
    <row r="38" spans="1:10">
      <c r="A38" s="424"/>
      <c r="B38" s="426"/>
      <c r="C38" s="426"/>
      <c r="D38" s="428"/>
      <c r="E38" s="428"/>
      <c r="F38" s="428"/>
      <c r="G38" s="173">
        <v>0</v>
      </c>
      <c r="H38" s="173">
        <v>0.2</v>
      </c>
      <c r="I38" s="173">
        <v>0.5</v>
      </c>
      <c r="J38" s="174">
        <v>1</v>
      </c>
    </row>
    <row r="39" spans="1:10" ht="25.5">
      <c r="A39" s="151">
        <v>1</v>
      </c>
      <c r="B39" s="175" t="s">
        <v>12</v>
      </c>
      <c r="C39" s="176"/>
      <c r="D39" s="177">
        <v>479344.30489999999</v>
      </c>
      <c r="E39" s="178">
        <v>0</v>
      </c>
      <c r="F39" s="179">
        <f t="shared" ref="F39:F49" si="0">IF(ABS(D39-E39-(G39+H39+I39+J39))&gt;1,"Error",D39-E39)</f>
        <v>479344.30489999999</v>
      </c>
      <c r="G39" s="178">
        <v>479344.30489999999</v>
      </c>
      <c r="H39" s="178"/>
      <c r="I39" s="178"/>
      <c r="J39" s="180">
        <v>0</v>
      </c>
    </row>
    <row r="40" spans="1:10" ht="114.75">
      <c r="A40" s="151">
        <v>2</v>
      </c>
      <c r="B40" s="175" t="s">
        <v>13</v>
      </c>
      <c r="C40" s="176"/>
      <c r="D40" s="177">
        <v>23526592.784499999</v>
      </c>
      <c r="E40" s="178">
        <v>0</v>
      </c>
      <c r="F40" s="179">
        <f t="shared" si="0"/>
        <v>23526592.784499999</v>
      </c>
      <c r="G40" s="178">
        <v>23526592.784499999</v>
      </c>
      <c r="H40" s="178">
        <v>0</v>
      </c>
      <c r="I40" s="178">
        <v>0</v>
      </c>
      <c r="J40" s="180">
        <v>0</v>
      </c>
    </row>
    <row r="41" spans="1:10" ht="76.5">
      <c r="A41" s="151">
        <v>3</v>
      </c>
      <c r="B41" s="175" t="s">
        <v>14</v>
      </c>
      <c r="C41" s="176"/>
      <c r="D41" s="177">
        <v>66829126.977899998</v>
      </c>
      <c r="E41" s="178">
        <v>0</v>
      </c>
      <c r="F41" s="179">
        <f t="shared" si="0"/>
        <v>66829126.977899998</v>
      </c>
      <c r="G41" s="178"/>
      <c r="H41" s="178"/>
      <c r="I41" s="178">
        <v>66829126.977899998</v>
      </c>
      <c r="J41" s="180">
        <v>0</v>
      </c>
    </row>
    <row r="42" spans="1:10" ht="114.75">
      <c r="A42" s="151">
        <v>4</v>
      </c>
      <c r="B42" s="175" t="s">
        <v>233</v>
      </c>
      <c r="C42" s="176"/>
      <c r="D42" s="177">
        <v>0</v>
      </c>
      <c r="E42" s="178">
        <v>0</v>
      </c>
      <c r="F42" s="179">
        <f t="shared" si="0"/>
        <v>0</v>
      </c>
      <c r="G42" s="178"/>
      <c r="H42" s="178"/>
      <c r="I42" s="178"/>
      <c r="J42" s="180">
        <v>0</v>
      </c>
    </row>
    <row r="43" spans="1:10" ht="89.25">
      <c r="A43" s="151">
        <v>5</v>
      </c>
      <c r="B43" s="175" t="s">
        <v>16</v>
      </c>
      <c r="C43" s="176"/>
      <c r="D43" s="177">
        <v>93303917.845799997</v>
      </c>
      <c r="E43" s="178">
        <v>0</v>
      </c>
      <c r="F43" s="179">
        <f t="shared" si="0"/>
        <v>93303917.845799997</v>
      </c>
      <c r="G43" s="178">
        <v>35396172.100000001</v>
      </c>
      <c r="H43" s="178"/>
      <c r="I43" s="178"/>
      <c r="J43" s="180">
        <v>57907745.745800003</v>
      </c>
    </row>
    <row r="44" spans="1:10" ht="51">
      <c r="A44" s="151">
        <v>6</v>
      </c>
      <c r="B44" s="175" t="s">
        <v>17</v>
      </c>
      <c r="C44" s="176"/>
      <c r="D44" s="177">
        <v>102821578.81550001</v>
      </c>
      <c r="E44" s="178">
        <v>0</v>
      </c>
      <c r="F44" s="179">
        <f t="shared" si="0"/>
        <v>102821578.81550001</v>
      </c>
      <c r="G44" s="178"/>
      <c r="H44" s="178"/>
      <c r="I44" s="178"/>
      <c r="J44" s="180">
        <v>102821578.81550001</v>
      </c>
    </row>
    <row r="45" spans="1:10" ht="127.5">
      <c r="A45" s="151">
        <v>7</v>
      </c>
      <c r="B45" s="175" t="s">
        <v>234</v>
      </c>
      <c r="C45" s="176"/>
      <c r="D45" s="177">
        <v>1980901.0822000001</v>
      </c>
      <c r="E45" s="178">
        <v>0</v>
      </c>
      <c r="F45" s="179">
        <f t="shared" si="0"/>
        <v>1980901.0822000001</v>
      </c>
      <c r="G45" s="178">
        <v>951415.24</v>
      </c>
      <c r="H45" s="178"/>
      <c r="I45" s="178">
        <v>313985.73080000002</v>
      </c>
      <c r="J45" s="180">
        <v>715500.11140000005</v>
      </c>
    </row>
    <row r="46" spans="1:10" ht="102">
      <c r="A46" s="151">
        <v>8</v>
      </c>
      <c r="B46" s="175" t="s">
        <v>21</v>
      </c>
      <c r="C46" s="176"/>
      <c r="D46" s="177"/>
      <c r="E46" s="178">
        <v>0</v>
      </c>
      <c r="F46" s="179">
        <f t="shared" si="0"/>
        <v>0</v>
      </c>
      <c r="G46" s="178"/>
      <c r="H46" s="178"/>
      <c r="I46" s="178"/>
      <c r="J46" s="180"/>
    </row>
    <row r="47" spans="1:10" ht="76.5">
      <c r="A47" s="151">
        <v>9</v>
      </c>
      <c r="B47" s="175" t="s">
        <v>22</v>
      </c>
      <c r="C47" s="181"/>
      <c r="D47" s="182"/>
      <c r="E47" s="178">
        <v>0</v>
      </c>
      <c r="F47" s="179">
        <f t="shared" si="0"/>
        <v>0</v>
      </c>
      <c r="G47" s="178">
        <v>0</v>
      </c>
      <c r="H47" s="178">
        <v>0</v>
      </c>
      <c r="I47" s="178">
        <v>0</v>
      </c>
      <c r="J47" s="180">
        <v>0</v>
      </c>
    </row>
    <row r="48" spans="1:10" ht="127.5">
      <c r="A48" s="151">
        <v>10</v>
      </c>
      <c r="B48" s="175" t="s">
        <v>23</v>
      </c>
      <c r="C48" s="176"/>
      <c r="D48" s="177">
        <v>3906196.43</v>
      </c>
      <c r="E48" s="178">
        <v>1943422.01</v>
      </c>
      <c r="F48" s="179">
        <f t="shared" si="0"/>
        <v>1962774.4200000002</v>
      </c>
      <c r="G48" s="178">
        <v>0</v>
      </c>
      <c r="H48" s="178">
        <v>0</v>
      </c>
      <c r="I48" s="178">
        <v>0</v>
      </c>
      <c r="J48" s="180">
        <v>1962774.42</v>
      </c>
    </row>
    <row r="49" spans="1:10" ht="38.25">
      <c r="A49" s="156">
        <v>11</v>
      </c>
      <c r="B49" s="175" t="s">
        <v>24</v>
      </c>
      <c r="C49" s="183"/>
      <c r="D49" s="184">
        <v>934419.82819999999</v>
      </c>
      <c r="E49" s="185">
        <v>0</v>
      </c>
      <c r="F49" s="179">
        <f t="shared" si="0"/>
        <v>934419.82819999999</v>
      </c>
      <c r="G49" s="185">
        <v>0</v>
      </c>
      <c r="H49" s="185">
        <v>0</v>
      </c>
      <c r="I49" s="185">
        <v>0</v>
      </c>
      <c r="J49" s="186">
        <v>934419.82819999999</v>
      </c>
    </row>
    <row r="50" spans="1:10">
      <c r="A50" s="159">
        <v>12</v>
      </c>
      <c r="B50" s="187" t="s">
        <v>235</v>
      </c>
      <c r="C50" s="188"/>
      <c r="D50" s="189">
        <f t="shared" ref="D50:J50" si="1">SUM(D39:D49)</f>
        <v>293782078.06900001</v>
      </c>
      <c r="E50" s="189">
        <f t="shared" si="1"/>
        <v>1943422.01</v>
      </c>
      <c r="F50" s="189">
        <f t="shared" si="1"/>
        <v>291838656.05900002</v>
      </c>
      <c r="G50" s="189">
        <f t="shared" si="1"/>
        <v>60353524.429400004</v>
      </c>
      <c r="H50" s="189">
        <f t="shared" si="1"/>
        <v>0</v>
      </c>
      <c r="I50" s="189">
        <f t="shared" si="1"/>
        <v>67143112.708700001</v>
      </c>
      <c r="J50" s="189">
        <f t="shared" si="1"/>
        <v>164342018.92090002</v>
      </c>
    </row>
    <row r="51" spans="1:10">
      <c r="A51" s="190"/>
      <c r="B51" s="191"/>
      <c r="C51" s="191"/>
      <c r="D51" s="192"/>
      <c r="E51" s="193"/>
      <c r="F51" s="194"/>
      <c r="G51" s="194"/>
      <c r="H51" s="194"/>
      <c r="I51" s="194"/>
      <c r="J51" s="193"/>
    </row>
    <row r="52" spans="1:10">
      <c r="A52" s="423" t="s">
        <v>7</v>
      </c>
      <c r="B52" s="425" t="s">
        <v>236</v>
      </c>
      <c r="C52" s="425"/>
      <c r="D52" s="427" t="s">
        <v>229</v>
      </c>
      <c r="E52" s="427" t="s">
        <v>237</v>
      </c>
      <c r="F52" s="427" t="s">
        <v>238</v>
      </c>
      <c r="G52" s="421" t="s">
        <v>239</v>
      </c>
      <c r="H52" s="421"/>
      <c r="I52" s="421"/>
      <c r="J52" s="422"/>
    </row>
    <row r="53" spans="1:10">
      <c r="A53" s="424"/>
      <c r="B53" s="426"/>
      <c r="C53" s="426"/>
      <c r="D53" s="428"/>
      <c r="E53" s="428"/>
      <c r="F53" s="428"/>
      <c r="G53" s="173">
        <v>0</v>
      </c>
      <c r="H53" s="173">
        <v>0.2</v>
      </c>
      <c r="I53" s="173">
        <v>0.5</v>
      </c>
      <c r="J53" s="174">
        <v>1</v>
      </c>
    </row>
    <row r="54" spans="1:10">
      <c r="A54" s="151">
        <v>13</v>
      </c>
      <c r="B54" s="420" t="s">
        <v>240</v>
      </c>
      <c r="C54" s="420"/>
      <c r="D54" s="195">
        <f>H82</f>
        <v>7795363.6516000004</v>
      </c>
      <c r="E54" s="196"/>
      <c r="F54" s="197">
        <f>IF(ABS(J82-G54-H54-I54-J54)&gt;1,"Error",J82)</f>
        <v>3897681.8258000002</v>
      </c>
      <c r="G54" s="198"/>
      <c r="H54" s="198"/>
      <c r="I54" s="198">
        <v>3897681.8258000002</v>
      </c>
      <c r="J54" s="199">
        <v>0</v>
      </c>
    </row>
    <row r="55" spans="1:10">
      <c r="A55" s="151">
        <v>14</v>
      </c>
      <c r="B55" s="420" t="s">
        <v>241</v>
      </c>
      <c r="C55" s="420"/>
      <c r="D55" s="200">
        <f>H88</f>
        <v>922939.5</v>
      </c>
      <c r="E55" s="196"/>
      <c r="F55" s="197">
        <f>IF(ABS(J88-G55-H55-I55-J55)&gt;1,"Error",J88)</f>
        <v>922939.5</v>
      </c>
      <c r="G55" s="198"/>
      <c r="H55" s="198"/>
      <c r="I55" s="198">
        <v>0</v>
      </c>
      <c r="J55" s="199">
        <v>922939.5</v>
      </c>
    </row>
    <row r="56" spans="1:10">
      <c r="A56" s="151">
        <v>15</v>
      </c>
      <c r="B56" s="420" t="s">
        <v>242</v>
      </c>
      <c r="C56" s="420"/>
      <c r="D56" s="200">
        <f>H94</f>
        <v>632421</v>
      </c>
      <c r="E56" s="196"/>
      <c r="F56" s="197">
        <f>IF(ABS(J94-G56-H56-I56-J56)&gt;1,"Error",J94)</f>
        <v>126484.20000000001</v>
      </c>
      <c r="G56" s="198"/>
      <c r="H56" s="198">
        <v>126484.2</v>
      </c>
      <c r="I56" s="198"/>
      <c r="J56" s="199"/>
    </row>
    <row r="57" spans="1:10">
      <c r="A57" s="151">
        <v>16</v>
      </c>
      <c r="B57" s="420" t="s">
        <v>243</v>
      </c>
      <c r="C57" s="420"/>
      <c r="D57" s="200">
        <f>H96</f>
        <v>0</v>
      </c>
      <c r="E57" s="201"/>
      <c r="F57" s="197">
        <f>IF(ABS(J96-G57-H57-I57-J57)&gt;1,"Error",J96)</f>
        <v>0</v>
      </c>
      <c r="G57" s="198"/>
      <c r="H57" s="198"/>
      <c r="I57" s="198"/>
      <c r="J57" s="199"/>
    </row>
    <row r="58" spans="1:10">
      <c r="A58" s="156">
        <v>17</v>
      </c>
      <c r="B58" s="429" t="s">
        <v>244</v>
      </c>
      <c r="C58" s="429"/>
      <c r="D58" s="202">
        <f>I110</f>
        <v>0</v>
      </c>
      <c r="E58" s="203"/>
      <c r="F58" s="197">
        <f>IF(ABS(J110-G58-H58-I58-J58)&gt;1,"Error",J110)</f>
        <v>0</v>
      </c>
      <c r="G58" s="204"/>
      <c r="H58" s="204"/>
      <c r="I58" s="204"/>
      <c r="J58" s="205"/>
    </row>
    <row r="59" spans="1:10">
      <c r="A59" s="159">
        <v>18</v>
      </c>
      <c r="B59" s="435" t="s">
        <v>245</v>
      </c>
      <c r="C59" s="435"/>
      <c r="D59" s="189">
        <f>SUM(D54:D58)</f>
        <v>9350724.1515999995</v>
      </c>
      <c r="E59" s="206"/>
      <c r="F59" s="207">
        <f>SUM(F54:F58)</f>
        <v>4947105.5257999999</v>
      </c>
      <c r="G59" s="207">
        <f>SUM(G54:G58)</f>
        <v>0</v>
      </c>
      <c r="H59" s="207">
        <f>SUM(H54:H58)</f>
        <v>126484.2</v>
      </c>
      <c r="I59" s="207">
        <f>SUM(I54:I58)</f>
        <v>3897681.8258000002</v>
      </c>
      <c r="J59" s="208">
        <f>SUM(J54:J58)</f>
        <v>922939.5</v>
      </c>
    </row>
    <row r="60" spans="1:10">
      <c r="A60" s="209"/>
      <c r="B60" s="210"/>
      <c r="C60" s="210"/>
      <c r="D60" s="192"/>
      <c r="E60" s="211"/>
      <c r="F60" s="211"/>
      <c r="G60" s="211"/>
      <c r="H60" s="211"/>
      <c r="I60" s="211"/>
      <c r="J60" s="211"/>
    </row>
    <row r="61" spans="1:10">
      <c r="A61" s="148">
        <v>19</v>
      </c>
      <c r="B61" s="430" t="s">
        <v>246</v>
      </c>
      <c r="C61" s="430"/>
      <c r="D61" s="212">
        <f>D59+D50</f>
        <v>303132802.22060001</v>
      </c>
      <c r="E61" s="213"/>
      <c r="F61" s="212">
        <f>F50+F59</f>
        <v>296785761.5848</v>
      </c>
      <c r="G61" s="214">
        <f>G50+G59</f>
        <v>60353524.429400004</v>
      </c>
      <c r="H61" s="214">
        <f>H50+H59</f>
        <v>126484.2</v>
      </c>
      <c r="I61" s="214">
        <f>I50+I59</f>
        <v>71040794.534500003</v>
      </c>
      <c r="J61" s="215">
        <f>J50+J59</f>
        <v>165264958.42090002</v>
      </c>
    </row>
    <row r="62" spans="1:10">
      <c r="A62" s="151">
        <v>20</v>
      </c>
      <c r="B62" s="431" t="s">
        <v>247</v>
      </c>
      <c r="C62" s="432"/>
      <c r="D62" s="216"/>
      <c r="E62" s="217"/>
      <c r="F62" s="218"/>
      <c r="G62" s="219">
        <v>0</v>
      </c>
      <c r="H62" s="220">
        <v>0.2</v>
      </c>
      <c r="I62" s="220">
        <v>0.5</v>
      </c>
      <c r="J62" s="221">
        <v>1</v>
      </c>
    </row>
    <row r="63" spans="1:10">
      <c r="A63" s="151">
        <v>21</v>
      </c>
      <c r="B63" s="433" t="s">
        <v>248</v>
      </c>
      <c r="C63" s="434"/>
      <c r="D63" s="222"/>
      <c r="E63" s="223"/>
      <c r="F63" s="224"/>
      <c r="G63" s="225">
        <f>+G61*G62</f>
        <v>0</v>
      </c>
      <c r="H63" s="225">
        <f>+H61*H62</f>
        <v>25296.84</v>
      </c>
      <c r="I63" s="225">
        <f>+I61*I62</f>
        <v>35520397.267250001</v>
      </c>
      <c r="J63" s="225">
        <f>+J61*J62</f>
        <v>165264958.42090002</v>
      </c>
    </row>
    <row r="64" spans="1:10">
      <c r="A64" s="226">
        <v>22</v>
      </c>
      <c r="B64" s="438" t="s">
        <v>249</v>
      </c>
      <c r="C64" s="438"/>
      <c r="D64" s="227"/>
      <c r="E64" s="227"/>
      <c r="F64" s="227"/>
      <c r="G64" s="227"/>
      <c r="H64" s="227"/>
      <c r="I64" s="227"/>
      <c r="J64" s="228">
        <f>+G63+H63+I63+J63</f>
        <v>200810652.52815002</v>
      </c>
    </row>
    <row r="65" spans="1:10">
      <c r="A65" s="209"/>
      <c r="B65" s="210"/>
      <c r="C65" s="210"/>
      <c r="D65" s="229"/>
      <c r="E65" s="229"/>
      <c r="F65" s="229"/>
      <c r="G65" s="211"/>
      <c r="H65" s="211"/>
      <c r="I65" s="211"/>
      <c r="J65" s="211"/>
    </row>
    <row r="66" spans="1:10">
      <c r="A66" s="209"/>
      <c r="B66" s="230" t="s">
        <v>250</v>
      </c>
      <c r="C66" s="231"/>
      <c r="D66" s="232"/>
      <c r="E66" s="233"/>
      <c r="F66" s="232"/>
      <c r="G66" s="234"/>
      <c r="H66" s="234"/>
      <c r="I66" s="234"/>
      <c r="J66" s="235"/>
    </row>
    <row r="67" spans="1:10">
      <c r="A67" s="423" t="s">
        <v>7</v>
      </c>
      <c r="B67" s="439" t="s">
        <v>8</v>
      </c>
      <c r="C67" s="440"/>
      <c r="D67" s="427" t="s">
        <v>229</v>
      </c>
      <c r="E67" s="427" t="s">
        <v>230</v>
      </c>
      <c r="F67" s="427" t="s">
        <v>231</v>
      </c>
      <c r="G67" s="455" t="s">
        <v>251</v>
      </c>
      <c r="H67" s="456"/>
      <c r="I67" s="456"/>
      <c r="J67" s="457"/>
    </row>
    <row r="68" spans="1:10">
      <c r="A68" s="424"/>
      <c r="B68" s="441"/>
      <c r="C68" s="442"/>
      <c r="D68" s="428"/>
      <c r="E68" s="428"/>
      <c r="F68" s="428"/>
      <c r="G68" s="236"/>
      <c r="H68" s="236"/>
      <c r="I68" s="236"/>
      <c r="J68" s="237">
        <v>0.75</v>
      </c>
    </row>
    <row r="69" spans="1:10">
      <c r="A69" s="151">
        <v>23</v>
      </c>
      <c r="B69" s="445" t="s">
        <v>252</v>
      </c>
      <c r="C69" s="446"/>
      <c r="D69" s="177">
        <v>25317315.215500001</v>
      </c>
      <c r="E69" s="178">
        <v>0</v>
      </c>
      <c r="F69" s="238">
        <f>D69-E69</f>
        <v>25317315.215500001</v>
      </c>
      <c r="G69" s="216" t="s">
        <v>253</v>
      </c>
      <c r="H69" s="217"/>
      <c r="I69" s="218"/>
      <c r="J69" s="239">
        <f>F69*J$68</f>
        <v>18987986.411625002</v>
      </c>
    </row>
    <row r="70" spans="1:10">
      <c r="A70" s="151">
        <v>24</v>
      </c>
      <c r="B70" s="445" t="s">
        <v>254</v>
      </c>
      <c r="C70" s="446"/>
      <c r="D70" s="177"/>
      <c r="E70" s="178">
        <v>0</v>
      </c>
      <c r="F70" s="238">
        <f>D70-E70</f>
        <v>0</v>
      </c>
      <c r="G70" s="216" t="s">
        <v>253</v>
      </c>
      <c r="H70" s="217"/>
      <c r="I70" s="218"/>
      <c r="J70" s="239">
        <f>F70*J$68</f>
        <v>0</v>
      </c>
    </row>
    <row r="71" spans="1:10">
      <c r="A71" s="156">
        <v>25</v>
      </c>
      <c r="B71" s="445" t="s">
        <v>255</v>
      </c>
      <c r="C71" s="446"/>
      <c r="D71" s="184">
        <v>72828.958700000003</v>
      </c>
      <c r="E71" s="185">
        <v>0</v>
      </c>
      <c r="F71" s="240">
        <f>D71-E71</f>
        <v>72828.958700000003</v>
      </c>
      <c r="G71" s="241"/>
      <c r="H71" s="241"/>
      <c r="I71" s="241"/>
      <c r="J71" s="239">
        <f>F71*J$68</f>
        <v>54621.719024999999</v>
      </c>
    </row>
    <row r="72" spans="1:10">
      <c r="A72" s="159">
        <v>26</v>
      </c>
      <c r="B72" s="443" t="s">
        <v>256</v>
      </c>
      <c r="C72" s="447"/>
      <c r="D72" s="189">
        <f>SUM(D69:D71)</f>
        <v>25390144.174200002</v>
      </c>
      <c r="E72" s="189">
        <f>SUM(E69:E71)</f>
        <v>0</v>
      </c>
      <c r="F72" s="189">
        <f>SUM(F69:F71)</f>
        <v>25390144.174200002</v>
      </c>
      <c r="G72" s="242"/>
      <c r="H72" s="242"/>
      <c r="I72" s="242"/>
      <c r="J72" s="228">
        <f>SUM(J69:J71)</f>
        <v>19042608.130650003</v>
      </c>
    </row>
    <row r="73" spans="1:10">
      <c r="A73" s="209"/>
      <c r="B73" s="243"/>
      <c r="C73" s="243"/>
      <c r="D73" s="192"/>
      <c r="E73" s="244"/>
      <c r="F73" s="244"/>
      <c r="G73" s="245"/>
      <c r="H73" s="245"/>
      <c r="I73" s="245"/>
      <c r="J73" s="246"/>
    </row>
    <row r="74" spans="1:10">
      <c r="A74" s="148">
        <v>27</v>
      </c>
      <c r="B74" s="448" t="s">
        <v>257</v>
      </c>
      <c r="C74" s="449"/>
      <c r="D74" s="247"/>
      <c r="E74" s="248"/>
      <c r="F74" s="248"/>
      <c r="G74" s="248"/>
      <c r="H74" s="248"/>
      <c r="I74" s="249"/>
      <c r="J74" s="250">
        <f>J64+J72</f>
        <v>219853260.65880004</v>
      </c>
    </row>
    <row r="75" spans="1:10">
      <c r="A75" s="151">
        <v>28</v>
      </c>
      <c r="B75" s="445" t="s">
        <v>258</v>
      </c>
      <c r="C75" s="450"/>
      <c r="D75" s="251"/>
      <c r="E75" s="251"/>
      <c r="F75" s="251"/>
      <c r="G75" s="251"/>
      <c r="H75" s="251"/>
      <c r="I75" s="251"/>
      <c r="J75" s="252"/>
    </row>
    <row r="76" spans="1:10">
      <c r="A76" s="156">
        <v>29</v>
      </c>
      <c r="B76" s="451" t="s">
        <v>259</v>
      </c>
      <c r="C76" s="452"/>
      <c r="D76" s="253"/>
      <c r="E76" s="254"/>
      <c r="F76" s="254"/>
      <c r="G76" s="254"/>
      <c r="H76" s="254"/>
      <c r="I76" s="255"/>
      <c r="J76" s="157">
        <v>-628483.35600000003</v>
      </c>
    </row>
    <row r="77" spans="1:10">
      <c r="A77" s="159">
        <v>30</v>
      </c>
      <c r="B77" s="443" t="s">
        <v>260</v>
      </c>
      <c r="C77" s="444"/>
      <c r="D77" s="242"/>
      <c r="E77" s="242"/>
      <c r="F77" s="242"/>
      <c r="G77" s="242"/>
      <c r="H77" s="242"/>
      <c r="I77" s="242"/>
      <c r="J77" s="256">
        <f>SUM(J74:J76)</f>
        <v>219224777.30280003</v>
      </c>
    </row>
    <row r="78" spans="1:10">
      <c r="A78" s="190"/>
      <c r="B78" s="210"/>
      <c r="C78" s="210"/>
      <c r="D78" s="229"/>
      <c r="E78" s="229"/>
      <c r="F78" s="229"/>
      <c r="G78" s="229"/>
      <c r="H78" s="229"/>
      <c r="I78" s="229"/>
      <c r="J78" s="211"/>
    </row>
    <row r="79" spans="1:10">
      <c r="A79" s="134" t="s">
        <v>261</v>
      </c>
      <c r="B79" s="169" t="s">
        <v>262</v>
      </c>
      <c r="C79" s="210"/>
      <c r="D79" s="229"/>
      <c r="E79" s="229"/>
      <c r="F79" s="229"/>
      <c r="G79" s="229"/>
      <c r="H79" s="229"/>
      <c r="I79" s="229"/>
      <c r="J79" s="211"/>
    </row>
    <row r="80" spans="1:10">
      <c r="A80" s="190"/>
      <c r="B80" s="210"/>
      <c r="C80" s="210"/>
      <c r="D80" s="229"/>
      <c r="E80" s="229"/>
      <c r="F80" s="229"/>
      <c r="G80" s="229"/>
      <c r="H80" s="229"/>
      <c r="I80" s="229"/>
      <c r="J80" s="211"/>
    </row>
    <row r="81" spans="1:10" ht="63.75">
      <c r="A81" s="257" t="s">
        <v>7</v>
      </c>
      <c r="B81" s="453" t="s">
        <v>236</v>
      </c>
      <c r="C81" s="453"/>
      <c r="D81" s="453"/>
      <c r="E81" s="453"/>
      <c r="F81" s="453"/>
      <c r="G81" s="453"/>
      <c r="H81" s="258" t="s">
        <v>229</v>
      </c>
      <c r="I81" s="258" t="s">
        <v>237</v>
      </c>
      <c r="J81" s="258" t="s">
        <v>238</v>
      </c>
    </row>
    <row r="82" spans="1:10">
      <c r="A82" s="151">
        <v>1</v>
      </c>
      <c r="B82" s="437" t="s">
        <v>240</v>
      </c>
      <c r="C82" s="437"/>
      <c r="D82" s="437"/>
      <c r="E82" s="437"/>
      <c r="F82" s="437"/>
      <c r="G82" s="437"/>
      <c r="H82" s="259">
        <f>SUM(H83:H87)</f>
        <v>7795363.6516000004</v>
      </c>
      <c r="I82" s="260"/>
      <c r="J82" s="261">
        <f>SUM(J83:J87)</f>
        <v>3897681.8258000002</v>
      </c>
    </row>
    <row r="83" spans="1:10">
      <c r="A83" s="151">
        <v>1.1000000000000001</v>
      </c>
      <c r="B83" s="454" t="s">
        <v>263</v>
      </c>
      <c r="C83" s="454"/>
      <c r="D83" s="454"/>
      <c r="E83" s="454"/>
      <c r="F83" s="454"/>
      <c r="G83" s="454"/>
      <c r="H83" s="198">
        <v>7259301.0316000003</v>
      </c>
      <c r="I83" s="262">
        <v>0.5</v>
      </c>
      <c r="J83" s="263">
        <f>H83*I83</f>
        <v>3629650.5158000002</v>
      </c>
    </row>
    <row r="84" spans="1:10">
      <c r="A84" s="151">
        <v>1.2</v>
      </c>
      <c r="B84" s="454" t="s">
        <v>264</v>
      </c>
      <c r="C84" s="454"/>
      <c r="D84" s="454"/>
      <c r="E84" s="454"/>
      <c r="F84" s="454"/>
      <c r="G84" s="454"/>
      <c r="H84" s="198"/>
      <c r="I84" s="260">
        <v>0.5</v>
      </c>
      <c r="J84" s="263">
        <f>H84*I84</f>
        <v>0</v>
      </c>
    </row>
    <row r="85" spans="1:10">
      <c r="A85" s="151">
        <v>1.3</v>
      </c>
      <c r="B85" s="454" t="s">
        <v>265</v>
      </c>
      <c r="C85" s="454"/>
      <c r="D85" s="454"/>
      <c r="E85" s="454"/>
      <c r="F85" s="454"/>
      <c r="G85" s="454"/>
      <c r="H85" s="198">
        <v>536062.62</v>
      </c>
      <c r="I85" s="260">
        <v>0.5</v>
      </c>
      <c r="J85" s="263">
        <f>H85*I85</f>
        <v>268031.31</v>
      </c>
    </row>
    <row r="86" spans="1:10">
      <c r="A86" s="151">
        <v>1.4</v>
      </c>
      <c r="B86" s="436" t="s">
        <v>266</v>
      </c>
      <c r="C86" s="436"/>
      <c r="D86" s="436"/>
      <c r="E86" s="436"/>
      <c r="F86" s="436"/>
      <c r="G86" s="436"/>
      <c r="H86" s="198"/>
      <c r="I86" s="260">
        <v>1</v>
      </c>
      <c r="J86" s="263">
        <f>H86*I86</f>
        <v>0</v>
      </c>
    </row>
    <row r="87" spans="1:10">
      <c r="A87" s="151">
        <v>1.5</v>
      </c>
      <c r="B87" s="436" t="s">
        <v>267</v>
      </c>
      <c r="C87" s="436"/>
      <c r="D87" s="436"/>
      <c r="E87" s="436"/>
      <c r="F87" s="436"/>
      <c r="G87" s="436"/>
      <c r="H87" s="198"/>
      <c r="I87" s="260">
        <v>1</v>
      </c>
      <c r="J87" s="263">
        <f>H87*I87</f>
        <v>0</v>
      </c>
    </row>
    <row r="88" spans="1:10">
      <c r="A88" s="151">
        <v>2</v>
      </c>
      <c r="B88" s="437" t="s">
        <v>268</v>
      </c>
      <c r="C88" s="437"/>
      <c r="D88" s="437"/>
      <c r="E88" s="437"/>
      <c r="F88" s="437"/>
      <c r="G88" s="437"/>
      <c r="H88" s="259">
        <f>SUM(H89:H93)</f>
        <v>922939.5</v>
      </c>
      <c r="I88" s="260"/>
      <c r="J88" s="261">
        <f>SUM(J89:J93)</f>
        <v>922939.5</v>
      </c>
    </row>
    <row r="89" spans="1:10">
      <c r="A89" s="151">
        <v>2.1</v>
      </c>
      <c r="B89" s="454" t="s">
        <v>269</v>
      </c>
      <c r="C89" s="454"/>
      <c r="D89" s="454"/>
      <c r="E89" s="454"/>
      <c r="F89" s="454"/>
      <c r="G89" s="454"/>
      <c r="H89" s="198">
        <v>854939.5</v>
      </c>
      <c r="I89" s="262">
        <v>1</v>
      </c>
      <c r="J89" s="263">
        <f>H89*I89</f>
        <v>854939.5</v>
      </c>
    </row>
    <row r="90" spans="1:10">
      <c r="A90" s="151">
        <v>2.2000000000000002</v>
      </c>
      <c r="B90" s="436" t="s">
        <v>270</v>
      </c>
      <c r="C90" s="436"/>
      <c r="D90" s="436"/>
      <c r="E90" s="436"/>
      <c r="F90" s="436"/>
      <c r="G90" s="436"/>
      <c r="H90" s="177"/>
      <c r="I90" s="260">
        <v>1</v>
      </c>
      <c r="J90" s="263">
        <f>H90*I90</f>
        <v>0</v>
      </c>
    </row>
    <row r="91" spans="1:10">
      <c r="A91" s="151">
        <v>2.2999999999999998</v>
      </c>
      <c r="B91" s="436" t="s">
        <v>271</v>
      </c>
      <c r="C91" s="436"/>
      <c r="D91" s="436"/>
      <c r="E91" s="436"/>
      <c r="F91" s="436"/>
      <c r="G91" s="436"/>
      <c r="H91" s="177">
        <v>68000</v>
      </c>
      <c r="I91" s="260">
        <v>1</v>
      </c>
      <c r="J91" s="263">
        <f>H91*I91</f>
        <v>68000</v>
      </c>
    </row>
    <row r="92" spans="1:10">
      <c r="A92" s="151">
        <v>2.4</v>
      </c>
      <c r="B92" s="461" t="s">
        <v>272</v>
      </c>
      <c r="C92" s="461"/>
      <c r="D92" s="461"/>
      <c r="E92" s="461"/>
      <c r="F92" s="461"/>
      <c r="G92" s="461"/>
      <c r="H92" s="177"/>
      <c r="I92" s="260">
        <v>0.5</v>
      </c>
      <c r="J92" s="263">
        <f>H92*I92</f>
        <v>0</v>
      </c>
    </row>
    <row r="93" spans="1:10">
      <c r="A93" s="151">
        <v>2.5</v>
      </c>
      <c r="B93" s="461" t="s">
        <v>273</v>
      </c>
      <c r="C93" s="461"/>
      <c r="D93" s="461"/>
      <c r="E93" s="461"/>
      <c r="F93" s="461"/>
      <c r="G93" s="461"/>
      <c r="H93" s="177"/>
      <c r="I93" s="260">
        <v>0.5</v>
      </c>
      <c r="J93" s="263">
        <f>H93*I93</f>
        <v>0</v>
      </c>
    </row>
    <row r="94" spans="1:10">
      <c r="A94" s="151">
        <v>3</v>
      </c>
      <c r="B94" s="437" t="s">
        <v>274</v>
      </c>
      <c r="C94" s="437"/>
      <c r="D94" s="437"/>
      <c r="E94" s="437"/>
      <c r="F94" s="437"/>
      <c r="G94" s="437"/>
      <c r="H94" s="200">
        <f>SUM(H95)</f>
        <v>632421</v>
      </c>
      <c r="I94" s="260"/>
      <c r="J94" s="261">
        <f>SUM(J95)</f>
        <v>126484.20000000001</v>
      </c>
    </row>
    <row r="95" spans="1:10">
      <c r="A95" s="151">
        <v>3.1</v>
      </c>
      <c r="B95" s="460" t="s">
        <v>275</v>
      </c>
      <c r="C95" s="460"/>
      <c r="D95" s="460"/>
      <c r="E95" s="460"/>
      <c r="F95" s="460"/>
      <c r="G95" s="460"/>
      <c r="H95" s="177">
        <v>632421</v>
      </c>
      <c r="I95" s="260">
        <v>0.2</v>
      </c>
      <c r="J95" s="263">
        <f>H95*I95</f>
        <v>126484.20000000001</v>
      </c>
    </row>
    <row r="96" spans="1:10">
      <c r="A96" s="151">
        <v>4</v>
      </c>
      <c r="B96" s="437" t="s">
        <v>243</v>
      </c>
      <c r="C96" s="437"/>
      <c r="D96" s="437"/>
      <c r="E96" s="437"/>
      <c r="F96" s="437"/>
      <c r="G96" s="437"/>
      <c r="H96" s="200">
        <f>SUM(H97)</f>
        <v>0</v>
      </c>
      <c r="I96" s="260"/>
      <c r="J96" s="261">
        <f>SUM(J97)</f>
        <v>0</v>
      </c>
    </row>
    <row r="97" spans="1:10">
      <c r="A97" s="151">
        <v>4.0999999999999996</v>
      </c>
      <c r="B97" s="460" t="s">
        <v>276</v>
      </c>
      <c r="C97" s="460"/>
      <c r="D97" s="460"/>
      <c r="E97" s="460"/>
      <c r="F97" s="460"/>
      <c r="G97" s="460"/>
      <c r="H97" s="177"/>
      <c r="I97" s="260">
        <v>0</v>
      </c>
      <c r="J97" s="263">
        <f>H97*I97</f>
        <v>0</v>
      </c>
    </row>
    <row r="98" spans="1:10">
      <c r="A98" s="226">
        <v>5</v>
      </c>
      <c r="B98" s="465" t="s">
        <v>244</v>
      </c>
      <c r="C98" s="465"/>
      <c r="D98" s="465"/>
      <c r="E98" s="465"/>
      <c r="F98" s="465"/>
      <c r="G98" s="465"/>
      <c r="H98" s="264">
        <f>I110</f>
        <v>0</v>
      </c>
      <c r="I98" s="265" t="s">
        <v>277</v>
      </c>
      <c r="J98" s="266">
        <f>J110</f>
        <v>0</v>
      </c>
    </row>
    <row r="99" spans="1:10">
      <c r="A99" s="267">
        <v>6</v>
      </c>
      <c r="B99" s="466" t="s">
        <v>245</v>
      </c>
      <c r="C99" s="466"/>
      <c r="D99" s="466"/>
      <c r="E99" s="466"/>
      <c r="F99" s="466"/>
      <c r="G99" s="466"/>
      <c r="H99" s="268">
        <f>SUM(H82+H88+H94+H96+H98)</f>
        <v>9350724.1515999995</v>
      </c>
      <c r="I99" s="269"/>
      <c r="J99" s="268">
        <f>SUM(J82+J88+J94+J96+J98)</f>
        <v>4947105.5257999999</v>
      </c>
    </row>
    <row r="100" spans="1:10">
      <c r="A100" s="270"/>
      <c r="B100" s="210"/>
      <c r="C100" s="210"/>
      <c r="D100" s="229"/>
      <c r="E100" s="229"/>
      <c r="F100" s="211"/>
      <c r="G100" s="211"/>
      <c r="H100" s="271"/>
      <c r="I100" s="211"/>
      <c r="J100" s="211"/>
    </row>
    <row r="101" spans="1:10">
      <c r="A101" s="271"/>
      <c r="B101" s="211"/>
      <c r="C101" s="211"/>
      <c r="D101" s="211"/>
      <c r="E101" s="211"/>
      <c r="F101" s="211"/>
      <c r="G101" s="211"/>
      <c r="H101" s="211"/>
      <c r="I101" s="211"/>
      <c r="J101" s="211"/>
    </row>
    <row r="102" spans="1:10">
      <c r="A102" s="423" t="s">
        <v>7</v>
      </c>
      <c r="B102" s="462" t="s">
        <v>244</v>
      </c>
      <c r="C102" s="464" t="s">
        <v>278</v>
      </c>
      <c r="D102" s="464"/>
      <c r="E102" s="464"/>
      <c r="F102" s="464" t="s">
        <v>279</v>
      </c>
      <c r="G102" s="464"/>
      <c r="H102" s="464"/>
      <c r="I102" s="458" t="s">
        <v>11</v>
      </c>
      <c r="J102" s="459"/>
    </row>
    <row r="103" spans="1:10" ht="63.75">
      <c r="A103" s="424"/>
      <c r="B103" s="463"/>
      <c r="C103" s="258" t="s">
        <v>229</v>
      </c>
      <c r="D103" s="258" t="s">
        <v>237</v>
      </c>
      <c r="E103" s="258" t="s">
        <v>238</v>
      </c>
      <c r="F103" s="258" t="s">
        <v>229</v>
      </c>
      <c r="G103" s="258" t="s">
        <v>237</v>
      </c>
      <c r="H103" s="258" t="s">
        <v>238</v>
      </c>
      <c r="I103" s="258" t="s">
        <v>229</v>
      </c>
      <c r="J103" s="258" t="s">
        <v>238</v>
      </c>
    </row>
    <row r="104" spans="1:10">
      <c r="A104" s="273">
        <v>1</v>
      </c>
      <c r="B104" s="274" t="s">
        <v>280</v>
      </c>
      <c r="C104" s="275"/>
      <c r="D104" s="276"/>
      <c r="E104" s="277">
        <f>C104*D104</f>
        <v>0</v>
      </c>
      <c r="F104" s="275"/>
      <c r="G104" s="278"/>
      <c r="H104" s="277">
        <f>F104*G104</f>
        <v>0</v>
      </c>
      <c r="I104" s="277">
        <f t="shared" ref="I104:I110" si="2">C104+F104</f>
        <v>0</v>
      </c>
      <c r="J104" s="279">
        <f t="shared" ref="J104:J110" si="3">E104+H104</f>
        <v>0</v>
      </c>
    </row>
    <row r="105" spans="1:10">
      <c r="A105" s="273">
        <v>2</v>
      </c>
      <c r="B105" s="274" t="s">
        <v>281</v>
      </c>
      <c r="C105" s="275"/>
      <c r="D105" s="278"/>
      <c r="E105" s="277">
        <f>C105*D105</f>
        <v>0</v>
      </c>
      <c r="F105" s="275"/>
      <c r="G105" s="278"/>
      <c r="H105" s="277">
        <f>F105*G105</f>
        <v>0</v>
      </c>
      <c r="I105" s="277">
        <f t="shared" si="2"/>
        <v>0</v>
      </c>
      <c r="J105" s="279">
        <f t="shared" si="3"/>
        <v>0</v>
      </c>
    </row>
    <row r="106" spans="1:10">
      <c r="A106" s="273">
        <v>3</v>
      </c>
      <c r="B106" s="274" t="s">
        <v>282</v>
      </c>
      <c r="C106" s="275"/>
      <c r="D106" s="278"/>
      <c r="E106" s="277">
        <f>C106*D106</f>
        <v>0</v>
      </c>
      <c r="F106" s="275"/>
      <c r="G106" s="278"/>
      <c r="H106" s="277">
        <f>F106*G106</f>
        <v>0</v>
      </c>
      <c r="I106" s="277">
        <f t="shared" si="2"/>
        <v>0</v>
      </c>
      <c r="J106" s="279">
        <f t="shared" si="3"/>
        <v>0</v>
      </c>
    </row>
    <row r="107" spans="1:10">
      <c r="A107" s="273">
        <v>4</v>
      </c>
      <c r="B107" s="274" t="s">
        <v>283</v>
      </c>
      <c r="C107" s="275"/>
      <c r="D107" s="278"/>
      <c r="E107" s="277">
        <f>C107*D107</f>
        <v>0</v>
      </c>
      <c r="F107" s="275"/>
      <c r="G107" s="278"/>
      <c r="H107" s="277">
        <f>F107*G107</f>
        <v>0</v>
      </c>
      <c r="I107" s="277">
        <f t="shared" si="2"/>
        <v>0</v>
      </c>
      <c r="J107" s="279">
        <f t="shared" si="3"/>
        <v>0</v>
      </c>
    </row>
    <row r="108" spans="1:10">
      <c r="A108" s="273">
        <v>5</v>
      </c>
      <c r="B108" s="274" t="s">
        <v>284</v>
      </c>
      <c r="C108" s="275"/>
      <c r="D108" s="278"/>
      <c r="E108" s="277">
        <f>C108*D108</f>
        <v>0</v>
      </c>
      <c r="F108" s="275"/>
      <c r="G108" s="278"/>
      <c r="H108" s="277">
        <f>F108*G108</f>
        <v>0</v>
      </c>
      <c r="I108" s="277">
        <f t="shared" si="2"/>
        <v>0</v>
      </c>
      <c r="J108" s="279">
        <f t="shared" si="3"/>
        <v>0</v>
      </c>
    </row>
    <row r="109" spans="1:10">
      <c r="A109" s="280">
        <v>6</v>
      </c>
      <c r="B109" s="281" t="s">
        <v>285</v>
      </c>
      <c r="C109" s="282"/>
      <c r="D109" s="283"/>
      <c r="E109" s="284">
        <f>C109</f>
        <v>0</v>
      </c>
      <c r="F109" s="282"/>
      <c r="G109" s="283"/>
      <c r="H109" s="284">
        <f>F109</f>
        <v>0</v>
      </c>
      <c r="I109" s="284">
        <f t="shared" si="2"/>
        <v>0</v>
      </c>
      <c r="J109" s="285">
        <f t="shared" si="3"/>
        <v>0</v>
      </c>
    </row>
    <row r="110" spans="1:10">
      <c r="A110" s="286">
        <v>7</v>
      </c>
      <c r="B110" s="287" t="s">
        <v>11</v>
      </c>
      <c r="C110" s="288">
        <f>SUM(C104:C109)</f>
        <v>0</v>
      </c>
      <c r="D110" s="206"/>
      <c r="E110" s="288">
        <f>SUM(E104:E109)</f>
        <v>0</v>
      </c>
      <c r="F110" s="288">
        <f>SUM(F104:F109)</f>
        <v>0</v>
      </c>
      <c r="G110" s="206"/>
      <c r="H110" s="288">
        <f>SUM(H104:H109)</f>
        <v>0</v>
      </c>
      <c r="I110" s="288">
        <f t="shared" si="2"/>
        <v>0</v>
      </c>
      <c r="J110" s="289">
        <f t="shared" si="3"/>
        <v>0</v>
      </c>
    </row>
    <row r="111" spans="1:10">
      <c r="A111" s="290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>
      <c r="A112" s="290"/>
      <c r="B112" s="171"/>
      <c r="C112" s="171"/>
      <c r="D112" s="171"/>
      <c r="E112" s="171"/>
      <c r="F112" s="171"/>
      <c r="G112" s="171"/>
      <c r="H112" s="171"/>
      <c r="I112" s="171"/>
      <c r="J112" s="171"/>
    </row>
    <row r="113" spans="1:10">
      <c r="A113" s="129"/>
      <c r="B113" s="291" t="e">
        <f>[1]Info!$B$30</f>
        <v>#REF!</v>
      </c>
      <c r="C113" s="171"/>
      <c r="D113" s="171"/>
      <c r="E113" s="171"/>
      <c r="F113" s="171"/>
      <c r="G113" s="171"/>
      <c r="H113" s="171"/>
      <c r="I113" s="171"/>
      <c r="J113" s="171"/>
    </row>
    <row r="114" spans="1:10">
      <c r="A114" s="129"/>
      <c r="B114" s="291"/>
      <c r="C114" s="171"/>
      <c r="D114" s="171"/>
      <c r="E114" s="171"/>
      <c r="F114" s="171"/>
      <c r="G114" s="171"/>
      <c r="H114" s="171"/>
      <c r="I114" s="171"/>
      <c r="J114" s="171"/>
    </row>
    <row r="115" spans="1:10">
      <c r="A115" s="129"/>
      <c r="B115" s="291" t="e">
        <f>[1]Info!$B$32</f>
        <v>#REF!</v>
      </c>
      <c r="C115" s="171"/>
      <c r="D115" s="171"/>
      <c r="E115" s="171"/>
      <c r="F115" s="171"/>
      <c r="G115" s="171"/>
      <c r="H115" s="171"/>
      <c r="I115" s="171"/>
      <c r="J115" s="171"/>
    </row>
    <row r="116" spans="1:10">
      <c r="A116" s="292"/>
      <c r="B116" s="171"/>
      <c r="C116" s="171"/>
      <c r="D116" s="171"/>
      <c r="E116" s="171"/>
      <c r="F116" s="171"/>
      <c r="G116" s="171"/>
      <c r="H116" s="171"/>
      <c r="I116" s="171"/>
      <c r="J116" s="171"/>
    </row>
  </sheetData>
  <mergeCells count="83">
    <mergeCell ref="A102:A103"/>
    <mergeCell ref="B102:B103"/>
    <mergeCell ref="C102:E102"/>
    <mergeCell ref="F102:H102"/>
    <mergeCell ref="B98:G98"/>
    <mergeCell ref="B99:G99"/>
    <mergeCell ref="B89:G89"/>
    <mergeCell ref="B90:G90"/>
    <mergeCell ref="B91:G91"/>
    <mergeCell ref="I102:J102"/>
    <mergeCell ref="B95:G95"/>
    <mergeCell ref="B96:G96"/>
    <mergeCell ref="B97:G97"/>
    <mergeCell ref="B93:G93"/>
    <mergeCell ref="B94:G94"/>
    <mergeCell ref="B92:G92"/>
    <mergeCell ref="B84:G84"/>
    <mergeCell ref="B85:G85"/>
    <mergeCell ref="E67:E68"/>
    <mergeCell ref="F67:F68"/>
    <mergeCell ref="G67:J67"/>
    <mergeCell ref="B69:C69"/>
    <mergeCell ref="B70:C70"/>
    <mergeCell ref="B86:G86"/>
    <mergeCell ref="B87:G87"/>
    <mergeCell ref="B88:G88"/>
    <mergeCell ref="B64:C64"/>
    <mergeCell ref="A67:A68"/>
    <mergeCell ref="B67:C68"/>
    <mergeCell ref="B77:C77"/>
    <mergeCell ref="D67:D68"/>
    <mergeCell ref="B71:C71"/>
    <mergeCell ref="B72:C72"/>
    <mergeCell ref="B74:C74"/>
    <mergeCell ref="B75:C75"/>
    <mergeCell ref="B76:C76"/>
    <mergeCell ref="B81:G81"/>
    <mergeCell ref="B82:G82"/>
    <mergeCell ref="B83:G83"/>
    <mergeCell ref="B57:C57"/>
    <mergeCell ref="B58:C58"/>
    <mergeCell ref="B61:C61"/>
    <mergeCell ref="B62:C62"/>
    <mergeCell ref="B63:C63"/>
    <mergeCell ref="B59:C59"/>
    <mergeCell ref="A37:A38"/>
    <mergeCell ref="B37:C38"/>
    <mergeCell ref="D37:D38"/>
    <mergeCell ref="E37:E38"/>
    <mergeCell ref="F37:F38"/>
    <mergeCell ref="A52:A53"/>
    <mergeCell ref="B52:C53"/>
    <mergeCell ref="D52:D53"/>
    <mergeCell ref="E52:E53"/>
    <mergeCell ref="F52:F53"/>
    <mergeCell ref="B54:C54"/>
    <mergeCell ref="B55:C55"/>
    <mergeCell ref="B56:C56"/>
    <mergeCell ref="B28:H28"/>
    <mergeCell ref="B29:H29"/>
    <mergeCell ref="B30:H30"/>
    <mergeCell ref="B31:H31"/>
    <mergeCell ref="B32:H32"/>
    <mergeCell ref="G37:J37"/>
    <mergeCell ref="G52:J52"/>
    <mergeCell ref="B27:H27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15:H15"/>
    <mergeCell ref="B6:H6"/>
    <mergeCell ref="B7:H7"/>
    <mergeCell ref="B12:H12"/>
    <mergeCell ref="B13:H13"/>
    <mergeCell ref="B14:H14"/>
  </mergeCells>
  <dataValidations count="2">
    <dataValidation type="decimal" allowBlank="1" showInputMessage="1" showErrorMessage="1" sqref="J68">
      <formula1>0.5</formula1>
      <formula2>0.75</formula2>
    </dataValidation>
    <dataValidation type="whole" operator="lessThanOrEqual" allowBlank="1" showInputMessage="1" showErrorMessage="1" errorTitle="Should be negative number" error="Should be whole negative number or 0" sqref="I19:J19">
      <formula1>0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A1:E38"/>
  <sheetViews>
    <sheetView workbookViewId="0">
      <selection activeCell="B27" sqref="B27:H27"/>
    </sheetView>
  </sheetViews>
  <sheetFormatPr defaultColWidth="9.140625" defaultRowHeight="12.75"/>
  <cols>
    <col min="4" max="4" width="11.140625" bestFit="1" customWidth="1"/>
  </cols>
  <sheetData>
    <row r="1" spans="1:5" ht="13.5">
      <c r="A1" s="293" t="s">
        <v>0</v>
      </c>
      <c r="B1" s="294">
        <f>'RC'!B1</f>
        <v>0</v>
      </c>
      <c r="C1" s="295"/>
      <c r="D1" s="295"/>
      <c r="E1" s="295"/>
    </row>
    <row r="2" spans="1:5" ht="13.5">
      <c r="A2" s="293" t="s">
        <v>2</v>
      </c>
      <c r="B2" s="296" t="str">
        <f>'RC'!B2</f>
        <v>სს " პაშა ბანკი საქართველო"</v>
      </c>
      <c r="C2" s="295"/>
      <c r="D2" s="295"/>
      <c r="E2" s="295"/>
    </row>
    <row r="3" spans="1:5" ht="13.5">
      <c r="A3" s="297"/>
      <c r="B3" s="298"/>
      <c r="C3" s="297"/>
      <c r="D3" s="297"/>
      <c r="E3" s="297"/>
    </row>
    <row r="4" spans="1:5" ht="15.75">
      <c r="A4" s="299" t="s">
        <v>286</v>
      </c>
      <c r="B4" s="300" t="s">
        <v>287</v>
      </c>
      <c r="C4" s="297"/>
      <c r="D4" s="297"/>
      <c r="E4" s="301" t="s">
        <v>202</v>
      </c>
    </row>
    <row r="5" spans="1:5" ht="13.5">
      <c r="A5" s="302"/>
      <c r="B5" s="302"/>
      <c r="C5" s="303"/>
      <c r="D5" s="304"/>
      <c r="E5" s="304"/>
    </row>
    <row r="6" spans="1:5" ht="67.5">
      <c r="A6" s="305" t="s">
        <v>7</v>
      </c>
      <c r="B6" s="306"/>
      <c r="C6" s="307" t="s">
        <v>288</v>
      </c>
      <c r="D6" s="308" t="s">
        <v>289</v>
      </c>
      <c r="E6" s="309" t="s">
        <v>290</v>
      </c>
    </row>
    <row r="7" spans="1:5" ht="13.5">
      <c r="A7" s="310">
        <v>1</v>
      </c>
      <c r="B7" s="311" t="s">
        <v>291</v>
      </c>
      <c r="C7" s="334" t="s">
        <v>292</v>
      </c>
      <c r="D7" s="334">
        <f>D8+D9</f>
        <v>103000000</v>
      </c>
      <c r="E7" s="335">
        <f>SUM(E8:E9)</f>
        <v>103000000</v>
      </c>
    </row>
    <row r="8" spans="1:5" ht="13.5">
      <c r="A8" s="310">
        <v>1.1000000000000001</v>
      </c>
      <c r="B8" s="312" t="s">
        <v>38</v>
      </c>
      <c r="C8" s="313">
        <v>1</v>
      </c>
      <c r="D8" s="313">
        <v>103000000</v>
      </c>
      <c r="E8" s="335">
        <f>C8*D8</f>
        <v>103000000</v>
      </c>
    </row>
    <row r="9" spans="1:5" ht="13.5">
      <c r="A9" s="310">
        <v>1.2</v>
      </c>
      <c r="B9" s="312" t="s">
        <v>39</v>
      </c>
      <c r="C9" s="313"/>
      <c r="D9" s="313"/>
      <c r="E9" s="335">
        <f>C9*D9</f>
        <v>0</v>
      </c>
    </row>
    <row r="10" spans="1:5" ht="13.5">
      <c r="A10" s="310">
        <v>2</v>
      </c>
      <c r="B10" s="311" t="s">
        <v>293</v>
      </c>
      <c r="C10" s="334" t="s">
        <v>292</v>
      </c>
      <c r="D10" s="334">
        <f>D11+D12</f>
        <v>103000000</v>
      </c>
      <c r="E10" s="335">
        <f>SUM(E11:E12)</f>
        <v>103000000</v>
      </c>
    </row>
    <row r="11" spans="1:5" ht="13.5">
      <c r="A11" s="310">
        <v>2.1</v>
      </c>
      <c r="B11" s="312" t="s">
        <v>38</v>
      </c>
      <c r="C11" s="313">
        <v>1</v>
      </c>
      <c r="D11" s="313">
        <v>103000000</v>
      </c>
      <c r="E11" s="335">
        <f>C11*D11</f>
        <v>103000000</v>
      </c>
    </row>
    <row r="12" spans="1:5" ht="13.5">
      <c r="A12" s="310">
        <v>2.2000000000000002</v>
      </c>
      <c r="B12" s="312" t="s">
        <v>39</v>
      </c>
      <c r="C12" s="313"/>
      <c r="D12" s="313"/>
      <c r="E12" s="335">
        <f>C12*D12</f>
        <v>0</v>
      </c>
    </row>
    <row r="13" spans="1:5" ht="13.5">
      <c r="A13" s="310">
        <v>3</v>
      </c>
      <c r="B13" s="311" t="s">
        <v>294</v>
      </c>
      <c r="C13" s="334" t="s">
        <v>292</v>
      </c>
      <c r="D13" s="336">
        <f t="shared" ref="D13:E15" si="0">D7-D10</f>
        <v>0</v>
      </c>
      <c r="E13" s="335">
        <f t="shared" si="0"/>
        <v>0</v>
      </c>
    </row>
    <row r="14" spans="1:5" ht="13.5">
      <c r="A14" s="310">
        <v>3.1</v>
      </c>
      <c r="B14" s="312" t="s">
        <v>38</v>
      </c>
      <c r="C14" s="313"/>
      <c r="D14" s="336">
        <f t="shared" si="0"/>
        <v>0</v>
      </c>
      <c r="E14" s="335">
        <f t="shared" si="0"/>
        <v>0</v>
      </c>
    </row>
    <row r="15" spans="1:5" ht="13.5">
      <c r="A15" s="314">
        <v>3.2</v>
      </c>
      <c r="B15" s="315" t="s">
        <v>39</v>
      </c>
      <c r="C15" s="316"/>
      <c r="D15" s="337">
        <f t="shared" si="0"/>
        <v>0</v>
      </c>
      <c r="E15" s="338">
        <f t="shared" si="0"/>
        <v>0</v>
      </c>
    </row>
    <row r="16" spans="1:5" ht="13.5">
      <c r="A16" s="317"/>
      <c r="B16" s="318"/>
      <c r="C16" s="319"/>
      <c r="D16" s="319"/>
      <c r="E16" s="319"/>
    </row>
    <row r="17" spans="1:5" ht="15.75">
      <c r="A17" s="320" t="s">
        <v>295</v>
      </c>
      <c r="B17" s="300" t="s">
        <v>296</v>
      </c>
      <c r="C17" s="319"/>
      <c r="D17" s="319"/>
      <c r="E17" s="319"/>
    </row>
    <row r="18" spans="1:5" ht="13.5">
      <c r="A18" s="321"/>
      <c r="B18" s="321"/>
      <c r="C18" s="322"/>
      <c r="D18" s="322"/>
      <c r="E18" s="323"/>
    </row>
    <row r="19" spans="1:5" ht="67.5">
      <c r="A19" s="305" t="s">
        <v>7</v>
      </c>
      <c r="B19" s="324"/>
      <c r="C19" s="325" t="s">
        <v>297</v>
      </c>
      <c r="D19" s="325" t="s">
        <v>298</v>
      </c>
      <c r="E19" s="326" t="s">
        <v>299</v>
      </c>
    </row>
    <row r="20" spans="1:5" ht="13.5">
      <c r="A20" s="327">
        <v>1</v>
      </c>
      <c r="B20" s="312" t="s">
        <v>38</v>
      </c>
      <c r="C20" s="328">
        <v>103000000</v>
      </c>
      <c r="D20" s="328"/>
      <c r="E20" s="339">
        <f t="shared" ref="E20:E30" si="1">C20+D20</f>
        <v>103000000</v>
      </c>
    </row>
    <row r="21" spans="1:5" ht="13.5">
      <c r="A21" s="327">
        <v>2</v>
      </c>
      <c r="B21" s="312" t="s">
        <v>39</v>
      </c>
      <c r="C21" s="328">
        <v>0</v>
      </c>
      <c r="D21" s="328"/>
      <c r="E21" s="339">
        <f t="shared" si="1"/>
        <v>0</v>
      </c>
    </row>
    <row r="22" spans="1:5" ht="13.5">
      <c r="A22" s="327">
        <v>3</v>
      </c>
      <c r="B22" s="312" t="s">
        <v>300</v>
      </c>
      <c r="C22" s="328">
        <v>0</v>
      </c>
      <c r="D22" s="328"/>
      <c r="E22" s="339">
        <f t="shared" si="1"/>
        <v>0</v>
      </c>
    </row>
    <row r="23" spans="1:5" ht="13.5">
      <c r="A23" s="327">
        <v>4</v>
      </c>
      <c r="B23" s="312" t="s">
        <v>301</v>
      </c>
      <c r="C23" s="328">
        <v>0</v>
      </c>
      <c r="D23" s="328"/>
      <c r="E23" s="339">
        <f t="shared" si="1"/>
        <v>0</v>
      </c>
    </row>
    <row r="24" spans="1:5" ht="13.5">
      <c r="A24" s="327">
        <v>5</v>
      </c>
      <c r="B24" s="312" t="s">
        <v>302</v>
      </c>
      <c r="C24" s="328">
        <v>0</v>
      </c>
      <c r="D24" s="328"/>
      <c r="E24" s="339">
        <f t="shared" si="1"/>
        <v>0</v>
      </c>
    </row>
    <row r="25" spans="1:5" ht="13.5">
      <c r="A25" s="327">
        <v>6</v>
      </c>
      <c r="B25" s="312" t="s">
        <v>303</v>
      </c>
      <c r="C25" s="328">
        <v>0</v>
      </c>
      <c r="D25" s="328"/>
      <c r="E25" s="339">
        <f t="shared" si="1"/>
        <v>0</v>
      </c>
    </row>
    <row r="26" spans="1:5" ht="13.5">
      <c r="A26" s="327">
        <v>7</v>
      </c>
      <c r="B26" s="312" t="s">
        <v>42</v>
      </c>
      <c r="C26" s="340">
        <f>C27+C28</f>
        <v>0</v>
      </c>
      <c r="D26" s="340">
        <f>D27+D28</f>
        <v>0</v>
      </c>
      <c r="E26" s="339">
        <f t="shared" si="1"/>
        <v>0</v>
      </c>
    </row>
    <row r="27" spans="1:5" ht="13.5">
      <c r="A27" s="327">
        <v>7.1</v>
      </c>
      <c r="B27" s="329" t="s">
        <v>210</v>
      </c>
      <c r="C27" s="328">
        <v>0</v>
      </c>
      <c r="D27" s="328"/>
      <c r="E27" s="339">
        <f t="shared" si="1"/>
        <v>0</v>
      </c>
    </row>
    <row r="28" spans="1:5" ht="13.5">
      <c r="A28" s="327">
        <v>7.2</v>
      </c>
      <c r="B28" s="329" t="s">
        <v>216</v>
      </c>
      <c r="C28" s="328">
        <v>0</v>
      </c>
      <c r="D28" s="328"/>
      <c r="E28" s="339">
        <f t="shared" si="1"/>
        <v>0</v>
      </c>
    </row>
    <row r="29" spans="1:5" ht="13.5">
      <c r="A29" s="327">
        <v>8</v>
      </c>
      <c r="B29" s="312" t="s">
        <v>43</v>
      </c>
      <c r="C29" s="340">
        <f>C30</f>
        <v>-9159009.1300000008</v>
      </c>
      <c r="D29" s="340">
        <f>D30+D31</f>
        <v>4351300.2599999979</v>
      </c>
      <c r="E29" s="339">
        <f t="shared" si="1"/>
        <v>-4807708.8700000029</v>
      </c>
    </row>
    <row r="30" spans="1:5" ht="13.5">
      <c r="A30" s="327">
        <v>8.1</v>
      </c>
      <c r="B30" s="329" t="s">
        <v>304</v>
      </c>
      <c r="C30" s="328">
        <v>-9159009.1300000008</v>
      </c>
      <c r="D30" s="328"/>
      <c r="E30" s="339">
        <f t="shared" si="1"/>
        <v>-9159009.1300000008</v>
      </c>
    </row>
    <row r="31" spans="1:5" ht="13.5">
      <c r="A31" s="327">
        <v>8.1999999999999993</v>
      </c>
      <c r="B31" s="329" t="s">
        <v>305</v>
      </c>
      <c r="C31" s="336" t="s">
        <v>292</v>
      </c>
      <c r="D31" s="340">
        <f>RI!E67</f>
        <v>4351300.2599999979</v>
      </c>
      <c r="E31" s="339">
        <f>D31</f>
        <v>4351300.2599999979</v>
      </c>
    </row>
    <row r="32" spans="1:5" ht="13.5">
      <c r="A32" s="327">
        <v>9</v>
      </c>
      <c r="B32" s="312" t="s">
        <v>306</v>
      </c>
      <c r="C32" s="328"/>
      <c r="D32" s="328"/>
      <c r="E32" s="339">
        <f>C32+D32</f>
        <v>0</v>
      </c>
    </row>
    <row r="33" spans="1:5" ht="13.5">
      <c r="A33" s="330">
        <v>10</v>
      </c>
      <c r="B33" s="331" t="s">
        <v>45</v>
      </c>
      <c r="C33" s="341">
        <f>SUM(C20+C21+C22+C23+C24+C25+C26+C29+C32)</f>
        <v>93840990.870000005</v>
      </c>
      <c r="D33" s="341">
        <f>SUM(D20+D21+D22+D23+D24+D25+D26+D29+D32)</f>
        <v>4351300.2599999979</v>
      </c>
      <c r="E33" s="342">
        <f>C33+D33</f>
        <v>98192291.129999995</v>
      </c>
    </row>
    <row r="34" spans="1:5" ht="13.5">
      <c r="A34" s="332"/>
      <c r="B34" s="332"/>
      <c r="C34" s="333"/>
      <c r="D34" s="333"/>
      <c r="E34" s="333"/>
    </row>
    <row r="35" spans="1:5" ht="13.5">
      <c r="A35" s="294"/>
      <c r="B35" s="291">
        <f>info!$B$31</f>
        <v>0</v>
      </c>
      <c r="C35" s="333"/>
      <c r="D35" s="333"/>
      <c r="E35" s="333"/>
    </row>
    <row r="36" spans="1:5" ht="13.5">
      <c r="A36" s="294"/>
      <c r="B36" s="291"/>
      <c r="C36" s="333"/>
      <c r="D36" s="333"/>
      <c r="E36" s="333"/>
    </row>
    <row r="37" spans="1:5" ht="13.5">
      <c r="A37" s="294"/>
      <c r="B37" s="291">
        <f>info!$B$33</f>
        <v>0</v>
      </c>
      <c r="C37" s="333"/>
      <c r="D37" s="333"/>
      <c r="E37" s="333"/>
    </row>
    <row r="38" spans="1:5" ht="13.5">
      <c r="A38" s="332"/>
      <c r="B38" s="332"/>
      <c r="C38" s="333"/>
      <c r="D38" s="333"/>
      <c r="E38" s="33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A1:M43"/>
  <sheetViews>
    <sheetView workbookViewId="0">
      <selection activeCell="B27" sqref="B27:H27"/>
    </sheetView>
  </sheetViews>
  <sheetFormatPr defaultColWidth="9.140625" defaultRowHeight="12.75"/>
  <sheetData>
    <row r="1" spans="1:13">
      <c r="A1" s="343" t="s">
        <v>0</v>
      </c>
      <c r="B1" s="344" t="e">
        <f>[1]RC!B1</f>
        <v>#REF!</v>
      </c>
      <c r="C1" s="291"/>
      <c r="D1" s="291"/>
      <c r="E1" s="291"/>
      <c r="F1" s="292"/>
      <c r="G1" s="292"/>
      <c r="H1" s="292"/>
      <c r="I1" s="345"/>
      <c r="J1" s="345"/>
      <c r="K1" s="345"/>
      <c r="L1" s="345"/>
      <c r="M1" s="345"/>
    </row>
    <row r="2" spans="1:13">
      <c r="A2" s="343" t="s">
        <v>2</v>
      </c>
      <c r="B2" s="346" t="e">
        <f>[1]Info!$C$5</f>
        <v>#REF!</v>
      </c>
      <c r="C2" s="291"/>
      <c r="D2" s="291"/>
      <c r="E2" s="291"/>
      <c r="F2" s="291"/>
      <c r="G2" s="291"/>
      <c r="H2" s="291"/>
      <c r="I2" s="345"/>
      <c r="J2" s="345"/>
      <c r="K2" s="345"/>
      <c r="L2" s="345"/>
      <c r="M2" s="345"/>
    </row>
    <row r="3" spans="1:13">
      <c r="A3" s="345"/>
      <c r="B3" s="347"/>
      <c r="C3" s="348"/>
      <c r="D3" s="348"/>
      <c r="E3" s="348"/>
      <c r="F3" s="348"/>
      <c r="G3" s="348"/>
      <c r="H3" s="348"/>
      <c r="I3" s="345"/>
      <c r="J3" s="345"/>
      <c r="K3" s="345"/>
      <c r="L3" s="345"/>
      <c r="M3" s="345"/>
    </row>
    <row r="4" spans="1:13">
      <c r="A4" s="349" t="s">
        <v>307</v>
      </c>
      <c r="B4" s="350" t="s">
        <v>22</v>
      </c>
      <c r="C4" s="345"/>
      <c r="D4" s="345"/>
      <c r="E4" s="345"/>
      <c r="F4" s="345"/>
      <c r="G4" s="345"/>
      <c r="H4" s="351" t="s">
        <v>202</v>
      </c>
      <c r="I4" s="345"/>
      <c r="J4" s="345"/>
      <c r="K4" s="345"/>
      <c r="L4" s="345"/>
      <c r="M4" s="345"/>
    </row>
    <row r="5" spans="1:13">
      <c r="A5" s="345"/>
      <c r="B5" s="345"/>
      <c r="C5" s="345"/>
      <c r="D5" s="345"/>
      <c r="E5" s="352"/>
      <c r="F5" s="352"/>
      <c r="G5" s="352"/>
      <c r="H5" s="352"/>
      <c r="I5" s="345"/>
      <c r="J5" s="345"/>
      <c r="K5" s="345"/>
      <c r="L5" s="345"/>
      <c r="M5" s="345"/>
    </row>
    <row r="6" spans="1:13">
      <c r="A6" s="472" t="s">
        <v>7</v>
      </c>
      <c r="B6" s="474" t="s">
        <v>308</v>
      </c>
      <c r="C6" s="474" t="s">
        <v>309</v>
      </c>
      <c r="D6" s="474" t="s">
        <v>310</v>
      </c>
      <c r="E6" s="474"/>
      <c r="F6" s="474"/>
      <c r="G6" s="474" t="s">
        <v>311</v>
      </c>
      <c r="H6" s="476" t="s">
        <v>312</v>
      </c>
      <c r="I6" s="467" t="s">
        <v>313</v>
      </c>
      <c r="J6" s="468"/>
      <c r="K6" s="469"/>
      <c r="L6" s="470" t="s">
        <v>314</v>
      </c>
      <c r="M6" s="470" t="s">
        <v>315</v>
      </c>
    </row>
    <row r="7" spans="1:13" ht="25.5">
      <c r="A7" s="473"/>
      <c r="B7" s="475"/>
      <c r="C7" s="475"/>
      <c r="D7" s="353" t="s">
        <v>9</v>
      </c>
      <c r="E7" s="353" t="s">
        <v>10</v>
      </c>
      <c r="F7" s="353" t="s">
        <v>11</v>
      </c>
      <c r="G7" s="475"/>
      <c r="H7" s="477"/>
      <c r="I7" s="354" t="s">
        <v>9</v>
      </c>
      <c r="J7" s="354" t="s">
        <v>10</v>
      </c>
      <c r="K7" s="354" t="s">
        <v>11</v>
      </c>
      <c r="L7" s="471"/>
      <c r="M7" s="471"/>
    </row>
    <row r="8" spans="1:13">
      <c r="A8" s="355">
        <v>1</v>
      </c>
      <c r="B8" s="356" t="s">
        <v>316</v>
      </c>
      <c r="C8" s="357"/>
      <c r="D8" s="358">
        <f>SUM(D9:D20)</f>
        <v>0</v>
      </c>
      <c r="E8" s="358">
        <f>SUM(E9:E20)</f>
        <v>0</v>
      </c>
      <c r="F8" s="358">
        <f t="shared" ref="F8:F37" si="0">D8+E8</f>
        <v>0</v>
      </c>
      <c r="G8" s="357"/>
      <c r="H8" s="359">
        <f>IFERROR(F8/'[1]RI-C'!E$33,0)</f>
        <v>0</v>
      </c>
      <c r="I8" s="358">
        <f>SUM(I9:I20)</f>
        <v>0</v>
      </c>
      <c r="J8" s="358">
        <f>SUM(J9:J20)</f>
        <v>0</v>
      </c>
      <c r="K8" s="360">
        <f t="shared" ref="K8:K36" si="1">I8+J8</f>
        <v>0</v>
      </c>
      <c r="L8" s="358">
        <f>SUM(L9:L20)</f>
        <v>0</v>
      </c>
      <c r="M8" s="361">
        <f t="shared" ref="M8:M37" si="2">F8+K8+L8</f>
        <v>0</v>
      </c>
    </row>
    <row r="9" spans="1:13">
      <c r="A9" s="362">
        <v>1.01</v>
      </c>
      <c r="B9" s="363"/>
      <c r="C9" s="364"/>
      <c r="D9" s="365"/>
      <c r="E9" s="365"/>
      <c r="F9" s="358">
        <f t="shared" si="0"/>
        <v>0</v>
      </c>
      <c r="G9" s="366"/>
      <c r="H9" s="359">
        <f>IFERROR(F9/'[1]RI-C'!E$33,0)</f>
        <v>0</v>
      </c>
      <c r="I9" s="367"/>
      <c r="J9" s="367"/>
      <c r="K9" s="360">
        <f t="shared" si="1"/>
        <v>0</v>
      </c>
      <c r="L9" s="368"/>
      <c r="M9" s="361">
        <f t="shared" si="2"/>
        <v>0</v>
      </c>
    </row>
    <row r="10" spans="1:13">
      <c r="A10" s="362">
        <v>1.02</v>
      </c>
      <c r="B10" s="363"/>
      <c r="C10" s="364"/>
      <c r="D10" s="365"/>
      <c r="E10" s="365"/>
      <c r="F10" s="358">
        <f t="shared" si="0"/>
        <v>0</v>
      </c>
      <c r="G10" s="366"/>
      <c r="H10" s="359">
        <f>IFERROR(F10/'[1]RI-C'!E$33,0)</f>
        <v>0</v>
      </c>
      <c r="I10" s="367"/>
      <c r="J10" s="367"/>
      <c r="K10" s="360">
        <f t="shared" si="1"/>
        <v>0</v>
      </c>
      <c r="L10" s="368"/>
      <c r="M10" s="361">
        <f t="shared" si="2"/>
        <v>0</v>
      </c>
    </row>
    <row r="11" spans="1:13">
      <c r="A11" s="362">
        <v>1.03</v>
      </c>
      <c r="B11" s="363"/>
      <c r="C11" s="364"/>
      <c r="D11" s="365"/>
      <c r="E11" s="365"/>
      <c r="F11" s="358">
        <f t="shared" si="0"/>
        <v>0</v>
      </c>
      <c r="G11" s="366"/>
      <c r="H11" s="359">
        <f>IFERROR(F11/'[1]RI-C'!E$33,0)</f>
        <v>0</v>
      </c>
      <c r="I11" s="367"/>
      <c r="J11" s="367"/>
      <c r="K11" s="360">
        <f t="shared" si="1"/>
        <v>0</v>
      </c>
      <c r="L11" s="368"/>
      <c r="M11" s="361">
        <f t="shared" si="2"/>
        <v>0</v>
      </c>
    </row>
    <row r="12" spans="1:13">
      <c r="A12" s="362">
        <v>1.04</v>
      </c>
      <c r="B12" s="363"/>
      <c r="C12" s="364"/>
      <c r="D12" s="365"/>
      <c r="E12" s="365"/>
      <c r="F12" s="358">
        <f t="shared" si="0"/>
        <v>0</v>
      </c>
      <c r="G12" s="366"/>
      <c r="H12" s="359">
        <f>IFERROR(F12/'[1]RI-C'!E$33,0)</f>
        <v>0</v>
      </c>
      <c r="I12" s="367"/>
      <c r="J12" s="367"/>
      <c r="K12" s="360">
        <f t="shared" si="1"/>
        <v>0</v>
      </c>
      <c r="L12" s="368"/>
      <c r="M12" s="361">
        <f t="shared" si="2"/>
        <v>0</v>
      </c>
    </row>
    <row r="13" spans="1:13">
      <c r="A13" s="362">
        <v>1.05</v>
      </c>
      <c r="B13" s="363"/>
      <c r="C13" s="364"/>
      <c r="D13" s="365"/>
      <c r="E13" s="365"/>
      <c r="F13" s="358">
        <f t="shared" si="0"/>
        <v>0</v>
      </c>
      <c r="G13" s="366"/>
      <c r="H13" s="359">
        <f>IFERROR(F13/'[1]RI-C'!E$33,0)</f>
        <v>0</v>
      </c>
      <c r="I13" s="367"/>
      <c r="J13" s="367"/>
      <c r="K13" s="360">
        <f t="shared" si="1"/>
        <v>0</v>
      </c>
      <c r="L13" s="368"/>
      <c r="M13" s="361">
        <f t="shared" si="2"/>
        <v>0</v>
      </c>
    </row>
    <row r="14" spans="1:13">
      <c r="A14" s="362">
        <v>1.06</v>
      </c>
      <c r="B14" s="363"/>
      <c r="C14" s="364"/>
      <c r="D14" s="365"/>
      <c r="E14" s="365"/>
      <c r="F14" s="358">
        <f t="shared" si="0"/>
        <v>0</v>
      </c>
      <c r="G14" s="366"/>
      <c r="H14" s="359">
        <f>IFERROR(F14/'[1]RI-C'!E$33,0)</f>
        <v>0</v>
      </c>
      <c r="I14" s="367"/>
      <c r="J14" s="367"/>
      <c r="K14" s="360">
        <f t="shared" si="1"/>
        <v>0</v>
      </c>
      <c r="L14" s="368"/>
      <c r="M14" s="361">
        <f t="shared" si="2"/>
        <v>0</v>
      </c>
    </row>
    <row r="15" spans="1:13">
      <c r="A15" s="362">
        <v>1.07</v>
      </c>
      <c r="B15" s="363"/>
      <c r="C15" s="364"/>
      <c r="D15" s="365"/>
      <c r="E15" s="365"/>
      <c r="F15" s="358">
        <f t="shared" si="0"/>
        <v>0</v>
      </c>
      <c r="G15" s="366"/>
      <c r="H15" s="359">
        <f>IFERROR(F15/'[1]RI-C'!E$33,0)</f>
        <v>0</v>
      </c>
      <c r="I15" s="367"/>
      <c r="J15" s="367"/>
      <c r="K15" s="360">
        <f t="shared" si="1"/>
        <v>0</v>
      </c>
      <c r="L15" s="368"/>
      <c r="M15" s="361">
        <f t="shared" si="2"/>
        <v>0</v>
      </c>
    </row>
    <row r="16" spans="1:13">
      <c r="A16" s="362">
        <v>1.08</v>
      </c>
      <c r="B16" s="363"/>
      <c r="C16" s="364"/>
      <c r="D16" s="365"/>
      <c r="E16" s="365"/>
      <c r="F16" s="358">
        <f t="shared" si="0"/>
        <v>0</v>
      </c>
      <c r="G16" s="366"/>
      <c r="H16" s="359">
        <f>IFERROR(F16/'[1]RI-C'!E$33,0)</f>
        <v>0</v>
      </c>
      <c r="I16" s="367"/>
      <c r="J16" s="367"/>
      <c r="K16" s="360">
        <f t="shared" si="1"/>
        <v>0</v>
      </c>
      <c r="L16" s="368"/>
      <c r="M16" s="361">
        <f t="shared" si="2"/>
        <v>0</v>
      </c>
    </row>
    <row r="17" spans="1:13">
      <c r="A17" s="362">
        <v>1.0900000000000001</v>
      </c>
      <c r="B17" s="363"/>
      <c r="C17" s="364"/>
      <c r="D17" s="365"/>
      <c r="E17" s="365"/>
      <c r="F17" s="358">
        <f t="shared" si="0"/>
        <v>0</v>
      </c>
      <c r="G17" s="366"/>
      <c r="H17" s="359">
        <f>IFERROR(F17/'[1]RI-C'!E$33,0)</f>
        <v>0</v>
      </c>
      <c r="I17" s="367"/>
      <c r="J17" s="367"/>
      <c r="K17" s="360">
        <f t="shared" si="1"/>
        <v>0</v>
      </c>
      <c r="L17" s="368"/>
      <c r="M17" s="361">
        <f t="shared" si="2"/>
        <v>0</v>
      </c>
    </row>
    <row r="18" spans="1:13">
      <c r="A18" s="369">
        <v>1.1000000000000001</v>
      </c>
      <c r="B18" s="363"/>
      <c r="C18" s="364"/>
      <c r="D18" s="365"/>
      <c r="E18" s="365"/>
      <c r="F18" s="358">
        <f t="shared" si="0"/>
        <v>0</v>
      </c>
      <c r="G18" s="366"/>
      <c r="H18" s="359">
        <f>IFERROR(F18/'[1]RI-C'!E$33,0)</f>
        <v>0</v>
      </c>
      <c r="I18" s="367"/>
      <c r="J18" s="367"/>
      <c r="K18" s="360">
        <f t="shared" si="1"/>
        <v>0</v>
      </c>
      <c r="L18" s="368"/>
      <c r="M18" s="361">
        <f t="shared" si="2"/>
        <v>0</v>
      </c>
    </row>
    <row r="19" spans="1:13">
      <c r="A19" s="362">
        <v>1.1100000000000001</v>
      </c>
      <c r="B19" s="363"/>
      <c r="C19" s="364"/>
      <c r="D19" s="365"/>
      <c r="E19" s="365"/>
      <c r="F19" s="358">
        <f t="shared" si="0"/>
        <v>0</v>
      </c>
      <c r="G19" s="366"/>
      <c r="H19" s="359">
        <f>IFERROR(F19/'[1]RI-C'!E$33,0)</f>
        <v>0</v>
      </c>
      <c r="I19" s="367"/>
      <c r="J19" s="367"/>
      <c r="K19" s="360">
        <f t="shared" si="1"/>
        <v>0</v>
      </c>
      <c r="L19" s="368"/>
      <c r="M19" s="361">
        <f t="shared" si="2"/>
        <v>0</v>
      </c>
    </row>
    <row r="20" spans="1:13">
      <c r="A20" s="362">
        <v>1.1200000000000001</v>
      </c>
      <c r="B20" s="363"/>
      <c r="C20" s="364"/>
      <c r="D20" s="365"/>
      <c r="E20" s="365"/>
      <c r="F20" s="358">
        <f t="shared" si="0"/>
        <v>0</v>
      </c>
      <c r="G20" s="366"/>
      <c r="H20" s="359">
        <f>IFERROR(F20/'[1]RI-C'!E$33,0)</f>
        <v>0</v>
      </c>
      <c r="I20" s="367"/>
      <c r="J20" s="367"/>
      <c r="K20" s="360">
        <f t="shared" si="1"/>
        <v>0</v>
      </c>
      <c r="L20" s="368"/>
      <c r="M20" s="361">
        <f t="shared" si="2"/>
        <v>0</v>
      </c>
    </row>
    <row r="21" spans="1:13">
      <c r="A21" s="355">
        <v>2</v>
      </c>
      <c r="B21" s="356" t="s">
        <v>317</v>
      </c>
      <c r="C21" s="357"/>
      <c r="D21" s="358">
        <f>SUM(D22:D28)</f>
        <v>0</v>
      </c>
      <c r="E21" s="358">
        <v>0</v>
      </c>
      <c r="F21" s="358">
        <f t="shared" si="0"/>
        <v>0</v>
      </c>
      <c r="G21" s="357"/>
      <c r="H21" s="359">
        <f>IFERROR(F21/'[1]RI-C'!E$33,0)</f>
        <v>0</v>
      </c>
      <c r="I21" s="358">
        <f>SUM(I22:I28)</f>
        <v>0</v>
      </c>
      <c r="J21" s="358">
        <v>0</v>
      </c>
      <c r="K21" s="360">
        <f t="shared" si="1"/>
        <v>0</v>
      </c>
      <c r="L21" s="358">
        <v>0</v>
      </c>
      <c r="M21" s="361">
        <f t="shared" si="2"/>
        <v>0</v>
      </c>
    </row>
    <row r="22" spans="1:13">
      <c r="A22" s="362">
        <v>2.0099999999999998</v>
      </c>
      <c r="B22" s="363"/>
      <c r="C22" s="364"/>
      <c r="D22" s="365"/>
      <c r="E22" s="365"/>
      <c r="F22" s="358">
        <f t="shared" si="0"/>
        <v>0</v>
      </c>
      <c r="G22" s="366"/>
      <c r="H22" s="359">
        <f>IFERROR(F22/'[1]RI-C'!E$33,0)</f>
        <v>0</v>
      </c>
      <c r="I22" s="367"/>
      <c r="J22" s="367"/>
      <c r="K22" s="360">
        <f t="shared" si="1"/>
        <v>0</v>
      </c>
      <c r="L22" s="368"/>
      <c r="M22" s="361">
        <f t="shared" si="2"/>
        <v>0</v>
      </c>
    </row>
    <row r="23" spans="1:13">
      <c r="A23" s="362">
        <v>2.02</v>
      </c>
      <c r="B23" s="363"/>
      <c r="C23" s="364"/>
      <c r="D23" s="365"/>
      <c r="E23" s="365"/>
      <c r="F23" s="358">
        <f t="shared" si="0"/>
        <v>0</v>
      </c>
      <c r="G23" s="366"/>
      <c r="H23" s="359">
        <f>IFERROR(F23/'[1]RI-C'!E$33,0)</f>
        <v>0</v>
      </c>
      <c r="I23" s="367"/>
      <c r="J23" s="367"/>
      <c r="K23" s="360">
        <f t="shared" si="1"/>
        <v>0</v>
      </c>
      <c r="L23" s="368"/>
      <c r="M23" s="361">
        <f t="shared" si="2"/>
        <v>0</v>
      </c>
    </row>
    <row r="24" spans="1:13">
      <c r="A24" s="362">
        <v>2.0299999999999998</v>
      </c>
      <c r="B24" s="363"/>
      <c r="C24" s="364"/>
      <c r="D24" s="365"/>
      <c r="E24" s="365"/>
      <c r="F24" s="358">
        <f t="shared" si="0"/>
        <v>0</v>
      </c>
      <c r="G24" s="366"/>
      <c r="H24" s="359">
        <f>IFERROR(F24/'[1]RI-C'!E$33,0)</f>
        <v>0</v>
      </c>
      <c r="I24" s="367"/>
      <c r="J24" s="367"/>
      <c r="K24" s="360">
        <f t="shared" si="1"/>
        <v>0</v>
      </c>
      <c r="L24" s="368"/>
      <c r="M24" s="361">
        <f t="shared" si="2"/>
        <v>0</v>
      </c>
    </row>
    <row r="25" spans="1:13">
      <c r="A25" s="362">
        <v>2.04</v>
      </c>
      <c r="B25" s="363"/>
      <c r="C25" s="364"/>
      <c r="D25" s="365"/>
      <c r="E25" s="365"/>
      <c r="F25" s="358">
        <f t="shared" si="0"/>
        <v>0</v>
      </c>
      <c r="G25" s="366"/>
      <c r="H25" s="359">
        <f>IFERROR(F25/'[1]RI-C'!E$33,0)</f>
        <v>0</v>
      </c>
      <c r="I25" s="367"/>
      <c r="J25" s="367"/>
      <c r="K25" s="360">
        <f t="shared" si="1"/>
        <v>0</v>
      </c>
      <c r="L25" s="368"/>
      <c r="M25" s="361">
        <f t="shared" si="2"/>
        <v>0</v>
      </c>
    </row>
    <row r="26" spans="1:13">
      <c r="A26" s="362">
        <v>2.0499999999999998</v>
      </c>
      <c r="B26" s="363"/>
      <c r="C26" s="364"/>
      <c r="D26" s="365"/>
      <c r="E26" s="365"/>
      <c r="F26" s="358">
        <f t="shared" si="0"/>
        <v>0</v>
      </c>
      <c r="G26" s="366"/>
      <c r="H26" s="359">
        <f>IFERROR(F26/'[1]RI-C'!E$33,0)</f>
        <v>0</v>
      </c>
      <c r="I26" s="367"/>
      <c r="J26" s="367"/>
      <c r="K26" s="360">
        <f t="shared" si="1"/>
        <v>0</v>
      </c>
      <c r="L26" s="368"/>
      <c r="M26" s="361">
        <f t="shared" si="2"/>
        <v>0</v>
      </c>
    </row>
    <row r="27" spans="1:13">
      <c r="A27" s="362">
        <v>2.06</v>
      </c>
      <c r="B27" s="363"/>
      <c r="C27" s="364"/>
      <c r="D27" s="365"/>
      <c r="E27" s="365"/>
      <c r="F27" s="358">
        <f t="shared" si="0"/>
        <v>0</v>
      </c>
      <c r="G27" s="366"/>
      <c r="H27" s="359">
        <f>IFERROR(F27/'[1]RI-C'!E$33,0)</f>
        <v>0</v>
      </c>
      <c r="I27" s="367"/>
      <c r="J27" s="367"/>
      <c r="K27" s="360">
        <f t="shared" si="1"/>
        <v>0</v>
      </c>
      <c r="L27" s="368"/>
      <c r="M27" s="361">
        <f t="shared" si="2"/>
        <v>0</v>
      </c>
    </row>
    <row r="28" spans="1:13">
      <c r="A28" s="362">
        <v>2.0699999999999998</v>
      </c>
      <c r="B28" s="363"/>
      <c r="C28" s="364"/>
      <c r="D28" s="365"/>
      <c r="E28" s="365"/>
      <c r="F28" s="358">
        <f t="shared" si="0"/>
        <v>0</v>
      </c>
      <c r="G28" s="366"/>
      <c r="H28" s="359">
        <f>IFERROR(F28/'[1]RI-C'!E$33,0)</f>
        <v>0</v>
      </c>
      <c r="I28" s="367"/>
      <c r="J28" s="367"/>
      <c r="K28" s="360">
        <f t="shared" si="1"/>
        <v>0</v>
      </c>
      <c r="L28" s="368"/>
      <c r="M28" s="361">
        <f t="shared" si="2"/>
        <v>0</v>
      </c>
    </row>
    <row r="29" spans="1:13">
      <c r="A29" s="355">
        <v>3</v>
      </c>
      <c r="B29" s="356" t="s">
        <v>318</v>
      </c>
      <c r="C29" s="357"/>
      <c r="D29" s="358">
        <f>SUM(D30:D36)</f>
        <v>0</v>
      </c>
      <c r="E29" s="358">
        <f>SUM(E30:E36)</f>
        <v>0</v>
      </c>
      <c r="F29" s="358">
        <f t="shared" si="0"/>
        <v>0</v>
      </c>
      <c r="G29" s="357"/>
      <c r="H29" s="359">
        <f>IFERROR(F29/'[1]RI-C'!E$33,0)</f>
        <v>0</v>
      </c>
      <c r="I29" s="358">
        <f>SUM(I30:I36)</f>
        <v>0</v>
      </c>
      <c r="J29" s="358">
        <f>SUM(J30:J36)</f>
        <v>0</v>
      </c>
      <c r="K29" s="360">
        <f t="shared" si="1"/>
        <v>0</v>
      </c>
      <c r="L29" s="358">
        <f>SUM(L30:L36)</f>
        <v>0</v>
      </c>
      <c r="M29" s="361">
        <f t="shared" si="2"/>
        <v>0</v>
      </c>
    </row>
    <row r="30" spans="1:13">
      <c r="A30" s="362">
        <v>3.01</v>
      </c>
      <c r="B30" s="363"/>
      <c r="C30" s="364"/>
      <c r="D30" s="365"/>
      <c r="E30" s="365"/>
      <c r="F30" s="358">
        <f t="shared" si="0"/>
        <v>0</v>
      </c>
      <c r="G30" s="366"/>
      <c r="H30" s="359">
        <f>IFERROR(F30/'[1]RI-C'!E$33,0)</f>
        <v>0</v>
      </c>
      <c r="I30" s="367"/>
      <c r="J30" s="367"/>
      <c r="K30" s="360">
        <f t="shared" si="1"/>
        <v>0</v>
      </c>
      <c r="L30" s="368"/>
      <c r="M30" s="361">
        <f t="shared" si="2"/>
        <v>0</v>
      </c>
    </row>
    <row r="31" spans="1:13">
      <c r="A31" s="362">
        <v>3.02</v>
      </c>
      <c r="B31" s="363"/>
      <c r="C31" s="364"/>
      <c r="D31" s="365"/>
      <c r="E31" s="365"/>
      <c r="F31" s="358">
        <f t="shared" si="0"/>
        <v>0</v>
      </c>
      <c r="G31" s="366"/>
      <c r="H31" s="359">
        <f>IFERROR(F31/'[1]RI-C'!E$33,0)</f>
        <v>0</v>
      </c>
      <c r="I31" s="367"/>
      <c r="J31" s="367"/>
      <c r="K31" s="360">
        <f t="shared" si="1"/>
        <v>0</v>
      </c>
      <c r="L31" s="368"/>
      <c r="M31" s="361">
        <f t="shared" si="2"/>
        <v>0</v>
      </c>
    </row>
    <row r="32" spans="1:13">
      <c r="A32" s="362">
        <v>3.03</v>
      </c>
      <c r="B32" s="363"/>
      <c r="C32" s="364"/>
      <c r="D32" s="365"/>
      <c r="E32" s="365"/>
      <c r="F32" s="358">
        <f t="shared" si="0"/>
        <v>0</v>
      </c>
      <c r="G32" s="366"/>
      <c r="H32" s="359">
        <f>IFERROR(F32/'[1]RI-C'!E$33,0)</f>
        <v>0</v>
      </c>
      <c r="I32" s="367"/>
      <c r="J32" s="367"/>
      <c r="K32" s="360">
        <f t="shared" si="1"/>
        <v>0</v>
      </c>
      <c r="L32" s="368"/>
      <c r="M32" s="361">
        <f t="shared" si="2"/>
        <v>0</v>
      </c>
    </row>
    <row r="33" spans="1:13">
      <c r="A33" s="362">
        <v>3.04</v>
      </c>
      <c r="B33" s="363"/>
      <c r="C33" s="364"/>
      <c r="D33" s="365"/>
      <c r="E33" s="365"/>
      <c r="F33" s="358">
        <f t="shared" si="0"/>
        <v>0</v>
      </c>
      <c r="G33" s="366"/>
      <c r="H33" s="359">
        <f>IFERROR(F33/'[1]RI-C'!E$33,0)</f>
        <v>0</v>
      </c>
      <c r="I33" s="367"/>
      <c r="J33" s="367"/>
      <c r="K33" s="360">
        <f t="shared" si="1"/>
        <v>0</v>
      </c>
      <c r="L33" s="368"/>
      <c r="M33" s="361">
        <f t="shared" si="2"/>
        <v>0</v>
      </c>
    </row>
    <row r="34" spans="1:13">
      <c r="A34" s="362">
        <v>3.05</v>
      </c>
      <c r="B34" s="363"/>
      <c r="C34" s="364"/>
      <c r="D34" s="365"/>
      <c r="E34" s="365"/>
      <c r="F34" s="358">
        <f t="shared" si="0"/>
        <v>0</v>
      </c>
      <c r="G34" s="366"/>
      <c r="H34" s="359">
        <f>IFERROR(F34/'[1]RI-C'!E$33,0)</f>
        <v>0</v>
      </c>
      <c r="I34" s="367"/>
      <c r="J34" s="367"/>
      <c r="K34" s="360">
        <f t="shared" si="1"/>
        <v>0</v>
      </c>
      <c r="L34" s="368"/>
      <c r="M34" s="361">
        <f t="shared" si="2"/>
        <v>0</v>
      </c>
    </row>
    <row r="35" spans="1:13">
      <c r="A35" s="362">
        <v>3.06</v>
      </c>
      <c r="B35" s="363"/>
      <c r="C35" s="364"/>
      <c r="D35" s="365"/>
      <c r="E35" s="365"/>
      <c r="F35" s="358">
        <f t="shared" si="0"/>
        <v>0</v>
      </c>
      <c r="G35" s="366"/>
      <c r="H35" s="359">
        <f>IFERROR(F35/'[1]RI-C'!E$33,0)</f>
        <v>0</v>
      </c>
      <c r="I35" s="367"/>
      <c r="J35" s="367"/>
      <c r="K35" s="360">
        <f t="shared" si="1"/>
        <v>0</v>
      </c>
      <c r="L35" s="368"/>
      <c r="M35" s="361">
        <f t="shared" si="2"/>
        <v>0</v>
      </c>
    </row>
    <row r="36" spans="1:13">
      <c r="A36" s="362">
        <v>3.07</v>
      </c>
      <c r="B36" s="363"/>
      <c r="C36" s="364"/>
      <c r="D36" s="370"/>
      <c r="E36" s="370"/>
      <c r="F36" s="371">
        <f t="shared" si="0"/>
        <v>0</v>
      </c>
      <c r="G36" s="366"/>
      <c r="H36" s="372">
        <f>IFERROR(F36/'[1]RI-C'!E$33,0)</f>
        <v>0</v>
      </c>
      <c r="I36" s="373"/>
      <c r="J36" s="373"/>
      <c r="K36" s="360">
        <f t="shared" si="1"/>
        <v>0</v>
      </c>
      <c r="L36" s="368"/>
      <c r="M36" s="361">
        <f t="shared" si="2"/>
        <v>0</v>
      </c>
    </row>
    <row r="37" spans="1:13">
      <c r="A37" s="374">
        <v>4</v>
      </c>
      <c r="B37" s="375" t="s">
        <v>319</v>
      </c>
      <c r="C37" s="376"/>
      <c r="D37" s="377">
        <f>D29+D21+D8</f>
        <v>0</v>
      </c>
      <c r="E37" s="377">
        <f>E29+E21+E8</f>
        <v>0</v>
      </c>
      <c r="F37" s="377">
        <f t="shared" si="0"/>
        <v>0</v>
      </c>
      <c r="G37" s="376"/>
      <c r="H37" s="378">
        <f>IFERROR(F37/'[1]RI-C'!E$33,0)</f>
        <v>0</v>
      </c>
      <c r="I37" s="377">
        <f>I29+I21+I8</f>
        <v>0</v>
      </c>
      <c r="J37" s="377">
        <f>J29+J21+J8</f>
        <v>0</v>
      </c>
      <c r="K37" s="379">
        <f>K29+K21+K8</f>
        <v>0</v>
      </c>
      <c r="L37" s="377">
        <f>L29+L21+L8</f>
        <v>0</v>
      </c>
      <c r="M37" s="380">
        <f t="shared" si="2"/>
        <v>0</v>
      </c>
    </row>
    <row r="38" spans="1:13">
      <c r="A38" s="345"/>
      <c r="B38" s="345"/>
      <c r="C38" s="345"/>
      <c r="D38" s="345"/>
      <c r="E38" s="345"/>
      <c r="F38" s="345"/>
      <c r="G38" s="345"/>
      <c r="H38" s="345"/>
      <c r="I38" s="345"/>
      <c r="J38" s="345"/>
      <c r="K38" s="345"/>
      <c r="L38" s="345"/>
      <c r="M38" s="345"/>
    </row>
    <row r="39" spans="1:13" ht="13.5">
      <c r="A39" s="292"/>
      <c r="B39" s="381" t="s">
        <v>320</v>
      </c>
      <c r="C39" s="292"/>
      <c r="D39" s="292"/>
      <c r="E39" s="292"/>
      <c r="F39" s="292"/>
      <c r="G39" s="292"/>
      <c r="H39" s="292"/>
      <c r="I39" s="292"/>
      <c r="J39" s="345"/>
      <c r="K39" s="345"/>
      <c r="L39" s="345"/>
      <c r="M39" s="345"/>
    </row>
    <row r="40" spans="1:13">
      <c r="A40" s="292"/>
      <c r="B40" s="292"/>
      <c r="C40" s="292"/>
      <c r="D40" s="292"/>
      <c r="E40" s="292"/>
      <c r="F40" s="292"/>
      <c r="G40" s="292"/>
      <c r="H40" s="292"/>
      <c r="I40" s="292"/>
      <c r="J40" s="345"/>
      <c r="K40" s="345"/>
      <c r="L40" s="345"/>
      <c r="M40" s="345"/>
    </row>
    <row r="41" spans="1:13">
      <c r="A41" s="292"/>
      <c r="B41" s="291" t="e">
        <f>[1]Info!$B$30</f>
        <v>#REF!</v>
      </c>
      <c r="C41" s="292"/>
      <c r="D41" s="292"/>
      <c r="E41" s="292"/>
      <c r="F41" s="292"/>
      <c r="G41" s="292"/>
      <c r="H41" s="292"/>
      <c r="I41" s="292"/>
      <c r="J41" s="345"/>
      <c r="K41" s="345"/>
      <c r="L41" s="345"/>
      <c r="M41" s="345"/>
    </row>
    <row r="42" spans="1:13">
      <c r="A42" s="129"/>
      <c r="B42" s="291"/>
      <c r="C42" s="292"/>
      <c r="D42" s="292"/>
      <c r="E42" s="292"/>
      <c r="F42" s="292"/>
      <c r="G42" s="292"/>
      <c r="H42" s="292"/>
      <c r="I42" s="292"/>
      <c r="J42" s="345"/>
      <c r="K42" s="345"/>
      <c r="L42" s="345"/>
      <c r="M42" s="345"/>
    </row>
    <row r="43" spans="1:13">
      <c r="A43" s="129"/>
      <c r="B43" s="291" t="e">
        <f>[1]Info!$B$32</f>
        <v>#REF!</v>
      </c>
      <c r="C43" s="292"/>
      <c r="D43" s="292"/>
      <c r="E43" s="292"/>
      <c r="F43" s="292"/>
      <c r="G43" s="292"/>
      <c r="H43" s="292"/>
      <c r="I43" s="292"/>
      <c r="J43" s="345"/>
      <c r="K43" s="345"/>
      <c r="L43" s="345"/>
      <c r="M43" s="345"/>
    </row>
  </sheetData>
  <mergeCells count="9">
    <mergeCell ref="I6:K6"/>
    <mergeCell ref="L6:L7"/>
    <mergeCell ref="M6:M7"/>
    <mergeCell ref="A6:A7"/>
    <mergeCell ref="B6:B7"/>
    <mergeCell ref="C6:C7"/>
    <mergeCell ref="D6:F6"/>
    <mergeCell ref="G6:G7"/>
    <mergeCell ref="H6:H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A1:J115"/>
  <sheetViews>
    <sheetView topLeftCell="A25" workbookViewId="0">
      <selection activeCell="B27" sqref="B27:H27"/>
    </sheetView>
  </sheetViews>
  <sheetFormatPr defaultColWidth="9.140625" defaultRowHeight="12.75"/>
  <sheetData>
    <row r="1" spans="1:10">
      <c r="A1" s="128" t="s">
        <v>0</v>
      </c>
      <c r="B1" s="129">
        <f>'RC'!B1</f>
        <v>0</v>
      </c>
      <c r="C1" s="130"/>
      <c r="D1" s="130"/>
      <c r="E1" s="130"/>
      <c r="F1" s="131"/>
      <c r="G1" s="131"/>
      <c r="H1" s="131"/>
      <c r="I1" s="131"/>
      <c r="J1" s="131"/>
    </row>
    <row r="2" spans="1:10">
      <c r="A2" s="128" t="s">
        <v>2</v>
      </c>
      <c r="B2" s="132" t="str">
        <f>'RC'!B2</f>
        <v>სს " პაშა ბანკი საქართველო"</v>
      </c>
      <c r="C2" s="130"/>
      <c r="D2" s="130"/>
      <c r="E2" s="130"/>
      <c r="F2" s="131"/>
      <c r="G2" s="131"/>
      <c r="H2" s="131"/>
      <c r="I2" s="131"/>
      <c r="J2" s="131"/>
    </row>
    <row r="3" spans="1:10">
      <c r="A3" s="130"/>
      <c r="B3" s="133"/>
      <c r="C3" s="130"/>
      <c r="D3" s="130"/>
      <c r="E3" s="130"/>
      <c r="F3" s="131"/>
      <c r="G3" s="131"/>
      <c r="H3" s="131"/>
      <c r="I3" s="131"/>
      <c r="J3" s="131"/>
    </row>
    <row r="4" spans="1:10">
      <c r="A4" s="134" t="s">
        <v>200</v>
      </c>
      <c r="B4" s="135" t="s">
        <v>201</v>
      </c>
      <c r="C4" s="135"/>
      <c r="D4" s="136"/>
      <c r="E4" s="136"/>
      <c r="F4" s="136"/>
      <c r="G4" s="136"/>
      <c r="H4" s="136"/>
      <c r="I4" s="136"/>
      <c r="J4" s="137" t="s">
        <v>202</v>
      </c>
    </row>
    <row r="5" spans="1:10">
      <c r="A5" s="138"/>
      <c r="B5" s="139"/>
      <c r="C5" s="139"/>
      <c r="D5" s="139"/>
      <c r="E5" s="139"/>
      <c r="F5" s="139"/>
      <c r="G5" s="139"/>
      <c r="H5" s="139"/>
      <c r="I5" s="139"/>
      <c r="J5" s="131"/>
    </row>
    <row r="6" spans="1:10">
      <c r="A6" s="140">
        <v>1</v>
      </c>
      <c r="B6" s="410" t="s">
        <v>203</v>
      </c>
      <c r="C6" s="410"/>
      <c r="D6" s="410"/>
      <c r="E6" s="410"/>
      <c r="F6" s="410"/>
      <c r="G6" s="410"/>
      <c r="H6" s="411"/>
      <c r="I6" s="141">
        <f>IFERROR(I20/J77,0)</f>
        <v>0.39846409528929699</v>
      </c>
      <c r="J6" s="142"/>
    </row>
    <row r="7" spans="1:10">
      <c r="A7" s="143">
        <v>2</v>
      </c>
      <c r="B7" s="412" t="s">
        <v>204</v>
      </c>
      <c r="C7" s="412"/>
      <c r="D7" s="412"/>
      <c r="E7" s="412"/>
      <c r="F7" s="412"/>
      <c r="G7" s="412"/>
      <c r="H7" s="413"/>
      <c r="I7" s="144">
        <f>IFERROR(I32/J77,0)</f>
        <v>0.39968770322218922</v>
      </c>
      <c r="J7" s="142"/>
    </row>
    <row r="8" spans="1:10">
      <c r="A8" s="138"/>
      <c r="B8" s="139"/>
      <c r="C8" s="139"/>
      <c r="D8" s="139"/>
      <c r="E8" s="139"/>
      <c r="F8" s="139"/>
      <c r="G8" s="139"/>
      <c r="H8" s="139"/>
      <c r="I8" s="139"/>
      <c r="J8" s="139"/>
    </row>
    <row r="9" spans="1:10">
      <c r="A9" s="138"/>
      <c r="B9" s="139"/>
      <c r="C9" s="139"/>
      <c r="D9" s="139"/>
      <c r="E9" s="139"/>
      <c r="F9" s="139"/>
      <c r="G9" s="139"/>
      <c r="H9" s="139"/>
      <c r="I9" s="139"/>
      <c r="J9" s="139"/>
    </row>
    <row r="10" spans="1:10">
      <c r="A10" s="134" t="s">
        <v>205</v>
      </c>
      <c r="B10" s="145" t="s">
        <v>206</v>
      </c>
      <c r="C10" s="146"/>
      <c r="D10" s="147"/>
      <c r="E10" s="147"/>
      <c r="F10" s="147"/>
      <c r="G10" s="147"/>
      <c r="H10" s="147"/>
      <c r="I10" s="147"/>
      <c r="J10" s="139"/>
    </row>
    <row r="11" spans="1:10">
      <c r="A11" s="134"/>
      <c r="B11" s="146"/>
      <c r="C11" s="146"/>
      <c r="D11" s="147"/>
      <c r="E11" s="147"/>
      <c r="F11" s="147"/>
      <c r="G11" s="147"/>
      <c r="H11" s="147"/>
      <c r="I11" s="147"/>
      <c r="J11" s="147"/>
    </row>
    <row r="12" spans="1:10">
      <c r="A12" s="148" t="s">
        <v>7</v>
      </c>
      <c r="B12" s="414"/>
      <c r="C12" s="414"/>
      <c r="D12" s="414"/>
      <c r="E12" s="414"/>
      <c r="F12" s="414"/>
      <c r="G12" s="414"/>
      <c r="H12" s="414"/>
      <c r="I12" s="149" t="s">
        <v>9</v>
      </c>
      <c r="J12" s="150"/>
    </row>
    <row r="13" spans="1:10">
      <c r="A13" s="151">
        <v>1</v>
      </c>
      <c r="B13" s="409" t="s">
        <v>207</v>
      </c>
      <c r="C13" s="409"/>
      <c r="D13" s="409"/>
      <c r="E13" s="409"/>
      <c r="F13" s="409"/>
      <c r="G13" s="409"/>
      <c r="H13" s="409"/>
      <c r="I13" s="152">
        <f>'RI-C-Old'!E20+'RI-C-Old'!E22</f>
        <v>103000000</v>
      </c>
      <c r="J13" s="153"/>
    </row>
    <row r="14" spans="1:10">
      <c r="A14" s="151">
        <v>2</v>
      </c>
      <c r="B14" s="409" t="s">
        <v>208</v>
      </c>
      <c r="C14" s="409"/>
      <c r="D14" s="409"/>
      <c r="E14" s="409"/>
      <c r="F14" s="409"/>
      <c r="G14" s="409"/>
      <c r="H14" s="409"/>
      <c r="I14" s="154">
        <v>0</v>
      </c>
      <c r="J14" s="155"/>
    </row>
    <row r="15" spans="1:10">
      <c r="A15" s="151">
        <v>3</v>
      </c>
      <c r="B15" s="409" t="s">
        <v>209</v>
      </c>
      <c r="C15" s="409"/>
      <c r="D15" s="409"/>
      <c r="E15" s="409"/>
      <c r="F15" s="409"/>
      <c r="G15" s="409"/>
      <c r="H15" s="409"/>
      <c r="I15" s="152">
        <f>'RI-C-Old'!E24+'RI-C-Old'!E25</f>
        <v>0</v>
      </c>
      <c r="J15" s="153"/>
    </row>
    <row r="16" spans="1:10">
      <c r="A16" s="151">
        <v>4</v>
      </c>
      <c r="B16" s="409" t="s">
        <v>210</v>
      </c>
      <c r="C16" s="409"/>
      <c r="D16" s="409"/>
      <c r="E16" s="409"/>
      <c r="F16" s="409"/>
      <c r="G16" s="409"/>
      <c r="H16" s="409"/>
      <c r="I16" s="152">
        <f>'RI-C-Old'!E27</f>
        <v>0</v>
      </c>
      <c r="J16" s="153"/>
    </row>
    <row r="17" spans="1:10">
      <c r="A17" s="151">
        <v>5</v>
      </c>
      <c r="B17" s="409" t="s">
        <v>211</v>
      </c>
      <c r="C17" s="409"/>
      <c r="D17" s="409"/>
      <c r="E17" s="409"/>
      <c r="F17" s="409"/>
      <c r="G17" s="409"/>
      <c r="H17" s="409"/>
      <c r="I17" s="152">
        <f>'RI-C-Old'!E30</f>
        <v>-11851822.41</v>
      </c>
      <c r="J17" s="153"/>
    </row>
    <row r="18" spans="1:10">
      <c r="A18" s="151">
        <v>6</v>
      </c>
      <c r="B18" s="416" t="s">
        <v>212</v>
      </c>
      <c r="C18" s="416"/>
      <c r="D18" s="416"/>
      <c r="E18" s="416"/>
      <c r="F18" s="416"/>
      <c r="G18" s="416"/>
      <c r="H18" s="416"/>
      <c r="I18" s="154">
        <v>0</v>
      </c>
      <c r="J18" s="155"/>
    </row>
    <row r="19" spans="1:10">
      <c r="A19" s="156">
        <v>7</v>
      </c>
      <c r="B19" s="417" t="s">
        <v>213</v>
      </c>
      <c r="C19" s="417"/>
      <c r="D19" s="417"/>
      <c r="E19" s="417"/>
      <c r="F19" s="417"/>
      <c r="G19" s="417"/>
      <c r="H19" s="417"/>
      <c r="I19" s="157">
        <v>-1815568.66</v>
      </c>
      <c r="J19" s="158"/>
    </row>
    <row r="20" spans="1:10">
      <c r="A20" s="159">
        <v>8</v>
      </c>
      <c r="B20" s="418" t="s">
        <v>214</v>
      </c>
      <c r="C20" s="418"/>
      <c r="D20" s="418"/>
      <c r="E20" s="418"/>
      <c r="F20" s="418"/>
      <c r="G20" s="418"/>
      <c r="H20" s="418"/>
      <c r="I20" s="160">
        <f>SUM(I13:I19)</f>
        <v>89332608.930000007</v>
      </c>
      <c r="J20" s="161"/>
    </row>
    <row r="21" spans="1:10">
      <c r="A21" s="162">
        <v>9</v>
      </c>
      <c r="B21" s="419" t="s">
        <v>215</v>
      </c>
      <c r="C21" s="419"/>
      <c r="D21" s="419"/>
      <c r="E21" s="419"/>
      <c r="F21" s="419"/>
      <c r="G21" s="419"/>
      <c r="H21" s="419"/>
      <c r="I21" s="163">
        <f>'RI-C-Old'!E31</f>
        <v>-1611101.959999999</v>
      </c>
      <c r="J21" s="153"/>
    </row>
    <row r="22" spans="1:10">
      <c r="A22" s="151">
        <v>10</v>
      </c>
      <c r="B22" s="409" t="s">
        <v>216</v>
      </c>
      <c r="C22" s="409"/>
      <c r="D22" s="409"/>
      <c r="E22" s="409"/>
      <c r="F22" s="409"/>
      <c r="G22" s="409"/>
      <c r="H22" s="409"/>
      <c r="I22" s="152">
        <f>'RI-C-Old'!E28</f>
        <v>0</v>
      </c>
      <c r="J22" s="153"/>
    </row>
    <row r="23" spans="1:10">
      <c r="A23" s="151">
        <v>11</v>
      </c>
      <c r="B23" s="409" t="s">
        <v>217</v>
      </c>
      <c r="C23" s="409"/>
      <c r="D23" s="409"/>
      <c r="E23" s="409"/>
      <c r="F23" s="409"/>
      <c r="G23" s="409"/>
      <c r="H23" s="409"/>
      <c r="I23" s="154">
        <v>1885425.5194999999</v>
      </c>
      <c r="J23" s="155"/>
    </row>
    <row r="24" spans="1:10">
      <c r="A24" s="151">
        <v>12</v>
      </c>
      <c r="B24" s="409" t="s">
        <v>218</v>
      </c>
      <c r="C24" s="409"/>
      <c r="D24" s="409"/>
      <c r="E24" s="409"/>
      <c r="F24" s="409"/>
      <c r="G24" s="409"/>
      <c r="H24" s="409"/>
      <c r="I24" s="154">
        <v>0</v>
      </c>
      <c r="J24" s="155"/>
    </row>
    <row r="25" spans="1:10">
      <c r="A25" s="151">
        <v>13</v>
      </c>
      <c r="B25" s="409" t="s">
        <v>219</v>
      </c>
      <c r="C25" s="409"/>
      <c r="D25" s="409"/>
      <c r="E25" s="409"/>
      <c r="F25" s="409"/>
      <c r="G25" s="409"/>
      <c r="H25" s="409"/>
      <c r="I25" s="154"/>
      <c r="J25" s="155"/>
    </row>
    <row r="26" spans="1:10">
      <c r="A26" s="151">
        <v>14</v>
      </c>
      <c r="B26" s="409" t="s">
        <v>220</v>
      </c>
      <c r="C26" s="409"/>
      <c r="D26" s="409"/>
      <c r="E26" s="409"/>
      <c r="F26" s="409"/>
      <c r="G26" s="409"/>
      <c r="H26" s="409"/>
      <c r="I26" s="164"/>
      <c r="J26" s="155"/>
    </row>
    <row r="27" spans="1:10">
      <c r="A27" s="151">
        <v>15</v>
      </c>
      <c r="B27" s="415" t="s">
        <v>221</v>
      </c>
      <c r="C27" s="415"/>
      <c r="D27" s="415"/>
      <c r="E27" s="415"/>
      <c r="F27" s="415"/>
      <c r="G27" s="415"/>
      <c r="H27" s="415"/>
      <c r="I27" s="165">
        <f>SUM(I21:I26)</f>
        <v>274323.55950000091</v>
      </c>
      <c r="J27" s="166"/>
    </row>
    <row r="28" spans="1:10">
      <c r="A28" s="151">
        <v>16</v>
      </c>
      <c r="B28" s="415" t="s">
        <v>222</v>
      </c>
      <c r="C28" s="415"/>
      <c r="D28" s="415"/>
      <c r="E28" s="415"/>
      <c r="F28" s="415"/>
      <c r="G28" s="415"/>
      <c r="H28" s="415"/>
      <c r="I28" s="165">
        <f>IF(I27&lt;=I20,I27,I20)</f>
        <v>274323.55950000091</v>
      </c>
      <c r="J28" s="166"/>
    </row>
    <row r="29" spans="1:10">
      <c r="A29" s="151">
        <v>17</v>
      </c>
      <c r="B29" s="415" t="s">
        <v>223</v>
      </c>
      <c r="C29" s="415"/>
      <c r="D29" s="415"/>
      <c r="E29" s="415"/>
      <c r="F29" s="415"/>
      <c r="G29" s="415"/>
      <c r="H29" s="415"/>
      <c r="I29" s="165">
        <f>I20+I28</f>
        <v>89606932.489500001</v>
      </c>
      <c r="J29" s="166"/>
    </row>
    <row r="30" spans="1:10">
      <c r="A30" s="151">
        <v>18</v>
      </c>
      <c r="B30" s="416" t="s">
        <v>224</v>
      </c>
      <c r="C30" s="416"/>
      <c r="D30" s="416"/>
      <c r="E30" s="416"/>
      <c r="F30" s="416"/>
      <c r="G30" s="416"/>
      <c r="H30" s="416"/>
      <c r="I30" s="154"/>
      <c r="J30" s="155"/>
    </row>
    <row r="31" spans="1:10">
      <c r="A31" s="156">
        <v>19</v>
      </c>
      <c r="B31" s="417" t="s">
        <v>225</v>
      </c>
      <c r="C31" s="417"/>
      <c r="D31" s="417"/>
      <c r="E31" s="417"/>
      <c r="F31" s="417"/>
      <c r="G31" s="417"/>
      <c r="H31" s="417"/>
      <c r="I31" s="167"/>
      <c r="J31" s="155"/>
    </row>
    <row r="32" spans="1:10">
      <c r="A32" s="159">
        <v>20</v>
      </c>
      <c r="B32" s="418" t="s">
        <v>206</v>
      </c>
      <c r="C32" s="418"/>
      <c r="D32" s="418"/>
      <c r="E32" s="418"/>
      <c r="F32" s="418"/>
      <c r="G32" s="418"/>
      <c r="H32" s="418"/>
      <c r="I32" s="168">
        <f>I29+I30+I31</f>
        <v>89606932.489500001</v>
      </c>
      <c r="J32" s="166"/>
    </row>
    <row r="33" spans="1:10">
      <c r="A33" s="130"/>
      <c r="B33" s="133"/>
      <c r="C33" s="130"/>
      <c r="D33" s="130"/>
      <c r="E33" s="130"/>
      <c r="F33" s="131"/>
      <c r="G33" s="131"/>
      <c r="H33" s="131"/>
      <c r="I33" s="131"/>
      <c r="J33" s="131"/>
    </row>
    <row r="34" spans="1:10">
      <c r="A34" s="134" t="s">
        <v>226</v>
      </c>
      <c r="B34" s="169" t="s">
        <v>227</v>
      </c>
      <c r="C34" s="170"/>
      <c r="D34" s="171"/>
      <c r="E34" s="171"/>
      <c r="F34" s="171"/>
      <c r="G34" s="171"/>
      <c r="H34" s="171"/>
      <c r="I34" s="171"/>
      <c r="J34" s="171"/>
    </row>
    <row r="35" spans="1:10">
      <c r="A35" s="134"/>
      <c r="B35" s="169"/>
      <c r="C35" s="170"/>
      <c r="D35" s="171"/>
      <c r="E35" s="171"/>
      <c r="F35" s="171"/>
      <c r="G35" s="171"/>
      <c r="H35" s="171"/>
      <c r="I35" s="171"/>
      <c r="J35" s="171"/>
    </row>
    <row r="36" spans="1:10">
      <c r="A36" s="134"/>
      <c r="B36" s="172" t="s">
        <v>228</v>
      </c>
      <c r="C36" s="170"/>
      <c r="D36" s="171"/>
      <c r="E36" s="171"/>
      <c r="F36" s="171"/>
      <c r="G36" s="171"/>
      <c r="H36" s="171"/>
      <c r="I36" s="171"/>
      <c r="J36" s="171"/>
    </row>
    <row r="37" spans="1:10">
      <c r="A37" s="423" t="s">
        <v>7</v>
      </c>
      <c r="B37" s="425" t="s">
        <v>8</v>
      </c>
      <c r="C37" s="425"/>
      <c r="D37" s="427" t="s">
        <v>229</v>
      </c>
      <c r="E37" s="427" t="s">
        <v>230</v>
      </c>
      <c r="F37" s="427" t="s">
        <v>231</v>
      </c>
      <c r="G37" s="421" t="s">
        <v>232</v>
      </c>
      <c r="H37" s="421"/>
      <c r="I37" s="421"/>
      <c r="J37" s="422"/>
    </row>
    <row r="38" spans="1:10">
      <c r="A38" s="424"/>
      <c r="B38" s="426"/>
      <c r="C38" s="426"/>
      <c r="D38" s="428"/>
      <c r="E38" s="428"/>
      <c r="F38" s="428"/>
      <c r="G38" s="173">
        <v>0</v>
      </c>
      <c r="H38" s="173">
        <v>0.2</v>
      </c>
      <c r="I38" s="173">
        <v>0.5</v>
      </c>
      <c r="J38" s="174">
        <v>1</v>
      </c>
    </row>
    <row r="39" spans="1:10" ht="25.5">
      <c r="A39" s="151">
        <v>1</v>
      </c>
      <c r="B39" s="175" t="s">
        <v>12</v>
      </c>
      <c r="C39" s="176"/>
      <c r="D39" s="177">
        <v>649516.90170000005</v>
      </c>
      <c r="E39" s="178">
        <v>0</v>
      </c>
      <c r="F39" s="179">
        <f t="shared" ref="F39:F49" si="0">IF(ABS(D39-E39-(G39+H39+I39+J39))&gt;1,"Error",D39-E39)</f>
        <v>649516.90170000005</v>
      </c>
      <c r="G39" s="178">
        <v>649516.90170000005</v>
      </c>
      <c r="H39" s="178"/>
      <c r="I39" s="178"/>
      <c r="J39" s="180">
        <v>0</v>
      </c>
    </row>
    <row r="40" spans="1:10" ht="114.75">
      <c r="A40" s="151">
        <v>2</v>
      </c>
      <c r="B40" s="175" t="s">
        <v>13</v>
      </c>
      <c r="C40" s="176"/>
      <c r="D40" s="177">
        <v>13839662.6085</v>
      </c>
      <c r="E40" s="178">
        <v>0</v>
      </c>
      <c r="F40" s="179">
        <f t="shared" si="0"/>
        <v>13839662.6085</v>
      </c>
      <c r="G40" s="178">
        <v>13839662.6085</v>
      </c>
      <c r="H40" s="178">
        <v>0</v>
      </c>
      <c r="I40" s="178">
        <v>0</v>
      </c>
      <c r="J40" s="180">
        <v>0</v>
      </c>
    </row>
    <row r="41" spans="1:10" ht="76.5">
      <c r="A41" s="151">
        <v>3</v>
      </c>
      <c r="B41" s="175" t="s">
        <v>14</v>
      </c>
      <c r="C41" s="176"/>
      <c r="D41" s="177">
        <v>30852296.194499999</v>
      </c>
      <c r="E41" s="178">
        <v>0</v>
      </c>
      <c r="F41" s="179">
        <f t="shared" si="0"/>
        <v>30852296.194499999</v>
      </c>
      <c r="G41" s="178"/>
      <c r="H41" s="178">
        <v>3758.8987999999999</v>
      </c>
      <c r="I41" s="178">
        <v>30848537.295699999</v>
      </c>
      <c r="J41" s="180">
        <v>0</v>
      </c>
    </row>
    <row r="42" spans="1:10" ht="114.75">
      <c r="A42" s="151">
        <v>4</v>
      </c>
      <c r="B42" s="175" t="s">
        <v>233</v>
      </c>
      <c r="C42" s="176"/>
      <c r="D42" s="177">
        <v>0</v>
      </c>
      <c r="E42" s="178">
        <v>0</v>
      </c>
      <c r="F42" s="179">
        <f t="shared" si="0"/>
        <v>0</v>
      </c>
      <c r="G42" s="178"/>
      <c r="H42" s="178"/>
      <c r="I42" s="178"/>
      <c r="J42" s="180">
        <v>0</v>
      </c>
    </row>
    <row r="43" spans="1:10" ht="89.25">
      <c r="A43" s="151">
        <v>5</v>
      </c>
      <c r="B43" s="175" t="s">
        <v>16</v>
      </c>
      <c r="C43" s="176"/>
      <c r="D43" s="177">
        <v>93821828.526299998</v>
      </c>
      <c r="E43" s="178">
        <v>0</v>
      </c>
      <c r="F43" s="179">
        <f t="shared" si="0"/>
        <v>93821828.526299998</v>
      </c>
      <c r="G43" s="178">
        <v>54562778.170000002</v>
      </c>
      <c r="H43" s="178"/>
      <c r="I43" s="178"/>
      <c r="J43" s="180">
        <v>39259050.356299996</v>
      </c>
    </row>
    <row r="44" spans="1:10" ht="51">
      <c r="A44" s="151">
        <v>6</v>
      </c>
      <c r="B44" s="175" t="s">
        <v>17</v>
      </c>
      <c r="C44" s="176"/>
      <c r="D44" s="177">
        <v>115064094.8335</v>
      </c>
      <c r="E44" s="178">
        <v>0</v>
      </c>
      <c r="F44" s="179">
        <f t="shared" si="0"/>
        <v>115064094.8335</v>
      </c>
      <c r="G44" s="178"/>
      <c r="H44" s="178"/>
      <c r="I44" s="178"/>
      <c r="J44" s="180">
        <v>115064094.8335</v>
      </c>
    </row>
    <row r="45" spans="1:10" ht="127.5">
      <c r="A45" s="151">
        <v>7</v>
      </c>
      <c r="B45" s="175" t="s">
        <v>234</v>
      </c>
      <c r="C45" s="176"/>
      <c r="D45" s="177">
        <v>1646616.4609999999</v>
      </c>
      <c r="E45" s="178">
        <v>0</v>
      </c>
      <c r="F45" s="179">
        <f t="shared" si="0"/>
        <v>1646616.4609999999</v>
      </c>
      <c r="G45" s="178">
        <v>666873.54</v>
      </c>
      <c r="H45" s="178"/>
      <c r="I45" s="178">
        <v>448543.1789</v>
      </c>
      <c r="J45" s="180">
        <v>531199.74210000003</v>
      </c>
    </row>
    <row r="46" spans="1:10" ht="102">
      <c r="A46" s="151">
        <v>8</v>
      </c>
      <c r="B46" s="175" t="s">
        <v>21</v>
      </c>
      <c r="C46" s="176"/>
      <c r="D46" s="177"/>
      <c r="E46" s="178">
        <v>0</v>
      </c>
      <c r="F46" s="179">
        <f t="shared" si="0"/>
        <v>0</v>
      </c>
      <c r="G46" s="178"/>
      <c r="H46" s="178"/>
      <c r="I46" s="178"/>
      <c r="J46" s="180"/>
    </row>
    <row r="47" spans="1:10" ht="76.5">
      <c r="A47" s="151">
        <v>9</v>
      </c>
      <c r="B47" s="175" t="s">
        <v>22</v>
      </c>
      <c r="C47" s="181"/>
      <c r="D47" s="182"/>
      <c r="E47" s="178">
        <v>0</v>
      </c>
      <c r="F47" s="179">
        <f t="shared" si="0"/>
        <v>0</v>
      </c>
      <c r="G47" s="178">
        <v>0</v>
      </c>
      <c r="H47" s="178">
        <v>0</v>
      </c>
      <c r="I47" s="178">
        <v>0</v>
      </c>
      <c r="J47" s="180">
        <v>0</v>
      </c>
    </row>
    <row r="48" spans="1:10" ht="127.5">
      <c r="A48" s="151">
        <v>10</v>
      </c>
      <c r="B48" s="175" t="s">
        <v>23</v>
      </c>
      <c r="C48" s="176"/>
      <c r="D48" s="177">
        <v>5269263.04</v>
      </c>
      <c r="E48" s="178">
        <v>1815568.66</v>
      </c>
      <c r="F48" s="179">
        <f t="shared" si="0"/>
        <v>3453694.38</v>
      </c>
      <c r="G48" s="178">
        <v>0</v>
      </c>
      <c r="H48" s="178">
        <v>0</v>
      </c>
      <c r="I48" s="178">
        <v>0</v>
      </c>
      <c r="J48" s="180">
        <v>3453694.38</v>
      </c>
    </row>
    <row r="49" spans="1:10" ht="38.25">
      <c r="A49" s="156">
        <v>11</v>
      </c>
      <c r="B49" s="175" t="s">
        <v>24</v>
      </c>
      <c r="C49" s="183"/>
      <c r="D49" s="184">
        <v>2046318.5460000001</v>
      </c>
      <c r="E49" s="185">
        <v>0</v>
      </c>
      <c r="F49" s="179">
        <f t="shared" si="0"/>
        <v>2046318.5460000001</v>
      </c>
      <c r="G49" s="185">
        <v>0</v>
      </c>
      <c r="H49" s="185">
        <v>0</v>
      </c>
      <c r="I49" s="185">
        <v>0</v>
      </c>
      <c r="J49" s="186">
        <v>2046318.5460000001</v>
      </c>
    </row>
    <row r="50" spans="1:10">
      <c r="A50" s="159">
        <v>12</v>
      </c>
      <c r="B50" s="187" t="s">
        <v>235</v>
      </c>
      <c r="C50" s="188"/>
      <c r="D50" s="189">
        <f t="shared" ref="D50:J50" si="1">SUM(D39:D49)</f>
        <v>263189597.11149999</v>
      </c>
      <c r="E50" s="189">
        <f t="shared" si="1"/>
        <v>1815568.66</v>
      </c>
      <c r="F50" s="189">
        <f t="shared" si="1"/>
        <v>261374028.4515</v>
      </c>
      <c r="G50" s="189">
        <f t="shared" si="1"/>
        <v>69718831.220200002</v>
      </c>
      <c r="H50" s="189">
        <f t="shared" si="1"/>
        <v>3758.8987999999999</v>
      </c>
      <c r="I50" s="189">
        <f t="shared" si="1"/>
        <v>31297080.474599998</v>
      </c>
      <c r="J50" s="189">
        <f t="shared" si="1"/>
        <v>160354357.85789999</v>
      </c>
    </row>
    <row r="51" spans="1:10">
      <c r="A51" s="190"/>
      <c r="B51" s="191"/>
      <c r="C51" s="191"/>
      <c r="D51" s="192"/>
      <c r="E51" s="193"/>
      <c r="F51" s="194"/>
      <c r="G51" s="194"/>
      <c r="H51" s="194"/>
      <c r="I51" s="194"/>
      <c r="J51" s="193"/>
    </row>
    <row r="52" spans="1:10">
      <c r="A52" s="423" t="s">
        <v>7</v>
      </c>
      <c r="B52" s="425" t="s">
        <v>236</v>
      </c>
      <c r="C52" s="425"/>
      <c r="D52" s="427" t="s">
        <v>229</v>
      </c>
      <c r="E52" s="427" t="s">
        <v>237</v>
      </c>
      <c r="F52" s="427" t="s">
        <v>238</v>
      </c>
      <c r="G52" s="421" t="s">
        <v>239</v>
      </c>
      <c r="H52" s="421"/>
      <c r="I52" s="421"/>
      <c r="J52" s="422"/>
    </row>
    <row r="53" spans="1:10">
      <c r="A53" s="424"/>
      <c r="B53" s="426"/>
      <c r="C53" s="426"/>
      <c r="D53" s="428"/>
      <c r="E53" s="428"/>
      <c r="F53" s="428"/>
      <c r="G53" s="173">
        <v>0</v>
      </c>
      <c r="H53" s="173">
        <v>0.2</v>
      </c>
      <c r="I53" s="173">
        <v>0.5</v>
      </c>
      <c r="J53" s="174">
        <v>1</v>
      </c>
    </row>
    <row r="54" spans="1:10">
      <c r="A54" s="151">
        <v>13</v>
      </c>
      <c r="B54" s="420" t="s">
        <v>240</v>
      </c>
      <c r="C54" s="420"/>
      <c r="D54" s="195">
        <f>H82</f>
        <v>3286796.5308999997</v>
      </c>
      <c r="E54" s="196"/>
      <c r="F54" s="197">
        <f>IF(ABS(J82-G54-H54-I54-J54)&gt;1,"Error",J82)</f>
        <v>1643398.2654499998</v>
      </c>
      <c r="G54" s="198"/>
      <c r="H54" s="198"/>
      <c r="I54" s="198">
        <v>1643398.2655</v>
      </c>
      <c r="J54" s="199">
        <v>0</v>
      </c>
    </row>
    <row r="55" spans="1:10">
      <c r="A55" s="151">
        <v>14</v>
      </c>
      <c r="B55" s="420" t="s">
        <v>241</v>
      </c>
      <c r="C55" s="420"/>
      <c r="D55" s="200">
        <f>H88</f>
        <v>2932719.3920999998</v>
      </c>
      <c r="E55" s="196"/>
      <c r="F55" s="197">
        <f>IF(ABS(J88-G55-H55-I55-J55)&gt;1,"Error",J88)</f>
        <v>2932719.3920999998</v>
      </c>
      <c r="G55" s="198"/>
      <c r="H55" s="198"/>
      <c r="I55" s="198">
        <v>0</v>
      </c>
      <c r="J55" s="199">
        <v>2932719.3920999998</v>
      </c>
    </row>
    <row r="56" spans="1:10">
      <c r="A56" s="151">
        <v>15</v>
      </c>
      <c r="B56" s="420" t="s">
        <v>242</v>
      </c>
      <c r="C56" s="420"/>
      <c r="D56" s="200">
        <f>H94</f>
        <v>674490</v>
      </c>
      <c r="E56" s="196"/>
      <c r="F56" s="197">
        <f>IF(ABS(J94-G56-H56-I56-J56)&gt;1,"Error",J94)</f>
        <v>134898</v>
      </c>
      <c r="G56" s="198"/>
      <c r="H56" s="198">
        <v>134898</v>
      </c>
      <c r="I56" s="198"/>
      <c r="J56" s="199"/>
    </row>
    <row r="57" spans="1:10">
      <c r="A57" s="151">
        <v>16</v>
      </c>
      <c r="B57" s="420" t="s">
        <v>243</v>
      </c>
      <c r="C57" s="420"/>
      <c r="D57" s="200">
        <f>H96</f>
        <v>0</v>
      </c>
      <c r="E57" s="201"/>
      <c r="F57" s="197">
        <f>IF(ABS(J96-G57-H57-I57-J57)&gt;1,"Error",J96)</f>
        <v>0</v>
      </c>
      <c r="G57" s="198"/>
      <c r="H57" s="198"/>
      <c r="I57" s="198"/>
      <c r="J57" s="199"/>
    </row>
    <row r="58" spans="1:10">
      <c r="A58" s="156">
        <v>17</v>
      </c>
      <c r="B58" s="429" t="s">
        <v>244</v>
      </c>
      <c r="C58" s="429"/>
      <c r="D58" s="202">
        <f>I110</f>
        <v>0</v>
      </c>
      <c r="E58" s="203"/>
      <c r="F58" s="197">
        <f>IF(ABS(J110-G58-H58-I58-J58)&gt;1,"Error",J110)</f>
        <v>0</v>
      </c>
      <c r="G58" s="204"/>
      <c r="H58" s="204"/>
      <c r="I58" s="204"/>
      <c r="J58" s="205"/>
    </row>
    <row r="59" spans="1:10">
      <c r="A59" s="159">
        <v>18</v>
      </c>
      <c r="B59" s="435" t="s">
        <v>245</v>
      </c>
      <c r="C59" s="435"/>
      <c r="D59" s="189">
        <f>SUM(D54:D58)</f>
        <v>6894005.9229999995</v>
      </c>
      <c r="E59" s="206"/>
      <c r="F59" s="207">
        <f>SUM(F54:F58)</f>
        <v>4711015.6575499997</v>
      </c>
      <c r="G59" s="207">
        <f>SUM(G54:G58)</f>
        <v>0</v>
      </c>
      <c r="H59" s="207">
        <f>SUM(H54:H58)</f>
        <v>134898</v>
      </c>
      <c r="I59" s="207">
        <f>SUM(I54:I58)</f>
        <v>1643398.2655</v>
      </c>
      <c r="J59" s="208">
        <f>SUM(J54:J58)</f>
        <v>2932719.3920999998</v>
      </c>
    </row>
    <row r="60" spans="1:10">
      <c r="A60" s="209"/>
      <c r="B60" s="210"/>
      <c r="C60" s="210"/>
      <c r="D60" s="192"/>
      <c r="E60" s="211"/>
      <c r="F60" s="211"/>
      <c r="G60" s="211"/>
      <c r="H60" s="211"/>
      <c r="I60" s="211"/>
      <c r="J60" s="211"/>
    </row>
    <row r="61" spans="1:10">
      <c r="A61" s="148">
        <v>19</v>
      </c>
      <c r="B61" s="430" t="s">
        <v>246</v>
      </c>
      <c r="C61" s="430"/>
      <c r="D61" s="212">
        <f>D59+D50</f>
        <v>270083603.0345</v>
      </c>
      <c r="E61" s="213"/>
      <c r="F61" s="212">
        <f>F50+F59</f>
        <v>266085044.10905001</v>
      </c>
      <c r="G61" s="214">
        <f>G50+G59</f>
        <v>69718831.220200002</v>
      </c>
      <c r="H61" s="214">
        <f>H50+H59</f>
        <v>138656.8988</v>
      </c>
      <c r="I61" s="214">
        <f>I50+I59</f>
        <v>32940478.7401</v>
      </c>
      <c r="J61" s="215">
        <f>J50+J59</f>
        <v>163287077.25</v>
      </c>
    </row>
    <row r="62" spans="1:10">
      <c r="A62" s="151">
        <v>20</v>
      </c>
      <c r="B62" s="431" t="s">
        <v>247</v>
      </c>
      <c r="C62" s="432"/>
      <c r="D62" s="216"/>
      <c r="E62" s="217"/>
      <c r="F62" s="218"/>
      <c r="G62" s="219">
        <v>0</v>
      </c>
      <c r="H62" s="220">
        <v>0.2</v>
      </c>
      <c r="I62" s="220">
        <v>0.5</v>
      </c>
      <c r="J62" s="221">
        <v>1</v>
      </c>
    </row>
    <row r="63" spans="1:10">
      <c r="A63" s="151">
        <v>21</v>
      </c>
      <c r="B63" s="433" t="s">
        <v>248</v>
      </c>
      <c r="C63" s="434"/>
      <c r="D63" s="222"/>
      <c r="E63" s="223"/>
      <c r="F63" s="224"/>
      <c r="G63" s="225">
        <f>+G61*G62</f>
        <v>0</v>
      </c>
      <c r="H63" s="225">
        <f>+H61*H62</f>
        <v>27731.37976</v>
      </c>
      <c r="I63" s="225">
        <f>+I61*I62</f>
        <v>16470239.37005</v>
      </c>
      <c r="J63" s="225">
        <f>+J61*J62</f>
        <v>163287077.25</v>
      </c>
    </row>
    <row r="64" spans="1:10">
      <c r="A64" s="226">
        <v>22</v>
      </c>
      <c r="B64" s="438" t="s">
        <v>249</v>
      </c>
      <c r="C64" s="438"/>
      <c r="D64" s="227"/>
      <c r="E64" s="227"/>
      <c r="F64" s="227"/>
      <c r="G64" s="227"/>
      <c r="H64" s="227"/>
      <c r="I64" s="227"/>
      <c r="J64" s="228">
        <f>+G63+H63+I63+J63</f>
        <v>179785047.99981001</v>
      </c>
    </row>
    <row r="65" spans="1:10">
      <c r="A65" s="209"/>
      <c r="B65" s="210"/>
      <c r="C65" s="210"/>
      <c r="D65" s="229"/>
      <c r="E65" s="229"/>
      <c r="F65" s="229"/>
      <c r="G65" s="211"/>
      <c r="H65" s="211"/>
      <c r="I65" s="211"/>
      <c r="J65" s="211"/>
    </row>
    <row r="66" spans="1:10">
      <c r="A66" s="209"/>
      <c r="B66" s="230" t="s">
        <v>250</v>
      </c>
      <c r="C66" s="231"/>
      <c r="D66" s="232"/>
      <c r="E66" s="233"/>
      <c r="F66" s="232"/>
      <c r="G66" s="234"/>
      <c r="H66" s="234"/>
      <c r="I66" s="234"/>
      <c r="J66" s="235"/>
    </row>
    <row r="67" spans="1:10">
      <c r="A67" s="423" t="s">
        <v>7</v>
      </c>
      <c r="B67" s="439" t="s">
        <v>8</v>
      </c>
      <c r="C67" s="440"/>
      <c r="D67" s="427" t="s">
        <v>229</v>
      </c>
      <c r="E67" s="427" t="s">
        <v>230</v>
      </c>
      <c r="F67" s="427" t="s">
        <v>231</v>
      </c>
      <c r="G67" s="455" t="s">
        <v>251</v>
      </c>
      <c r="H67" s="456"/>
      <c r="I67" s="456"/>
      <c r="J67" s="457"/>
    </row>
    <row r="68" spans="1:10">
      <c r="A68" s="424"/>
      <c r="B68" s="441"/>
      <c r="C68" s="442"/>
      <c r="D68" s="428"/>
      <c r="E68" s="428"/>
      <c r="F68" s="428"/>
      <c r="G68" s="236"/>
      <c r="H68" s="236"/>
      <c r="I68" s="236"/>
      <c r="J68" s="237">
        <v>0.75</v>
      </c>
    </row>
    <row r="69" spans="1:10">
      <c r="A69" s="151">
        <v>23</v>
      </c>
      <c r="B69" s="445" t="s">
        <v>252</v>
      </c>
      <c r="C69" s="446"/>
      <c r="D69" s="177">
        <v>45381428.283500001</v>
      </c>
      <c r="E69" s="178">
        <v>0</v>
      </c>
      <c r="F69" s="238">
        <f>D69-E69</f>
        <v>45381428.283500001</v>
      </c>
      <c r="G69" s="216" t="s">
        <v>253</v>
      </c>
      <c r="H69" s="217"/>
      <c r="I69" s="218"/>
      <c r="J69" s="239">
        <f>F69*J$68</f>
        <v>34036071.212624997</v>
      </c>
    </row>
    <row r="70" spans="1:10">
      <c r="A70" s="151">
        <v>24</v>
      </c>
      <c r="B70" s="445" t="s">
        <v>254</v>
      </c>
      <c r="C70" s="446"/>
      <c r="D70" s="177"/>
      <c r="E70" s="178">
        <v>0</v>
      </c>
      <c r="F70" s="238">
        <f>D70-E70</f>
        <v>0</v>
      </c>
      <c r="G70" s="216" t="s">
        <v>253</v>
      </c>
      <c r="H70" s="217"/>
      <c r="I70" s="218"/>
      <c r="J70" s="239">
        <f>F70*J$68</f>
        <v>0</v>
      </c>
    </row>
    <row r="71" spans="1:10">
      <c r="A71" s="156">
        <v>25</v>
      </c>
      <c r="B71" s="445" t="s">
        <v>255</v>
      </c>
      <c r="C71" s="446"/>
      <c r="D71" s="184">
        <v>134942.3242</v>
      </c>
      <c r="E71" s="185">
        <v>0</v>
      </c>
      <c r="F71" s="240">
        <f>D71-E71</f>
        <v>134942.3242</v>
      </c>
      <c r="G71" s="241"/>
      <c r="H71" s="241"/>
      <c r="I71" s="241"/>
      <c r="J71" s="239">
        <f>F71*J$68</f>
        <v>101206.74314999999</v>
      </c>
    </row>
    <row r="72" spans="1:10">
      <c r="A72" s="159">
        <v>26</v>
      </c>
      <c r="B72" s="443" t="s">
        <v>256</v>
      </c>
      <c r="C72" s="447"/>
      <c r="D72" s="189">
        <f>SUM(D69:D71)</f>
        <v>45516370.607699998</v>
      </c>
      <c r="E72" s="189">
        <f>SUM(E69:E71)</f>
        <v>0</v>
      </c>
      <c r="F72" s="189">
        <f>SUM(F69:F71)</f>
        <v>45516370.607699998</v>
      </c>
      <c r="G72" s="242"/>
      <c r="H72" s="242"/>
      <c r="I72" s="242"/>
      <c r="J72" s="228">
        <f>SUM(J69:J71)</f>
        <v>34137277.955775</v>
      </c>
    </row>
    <row r="73" spans="1:10">
      <c r="A73" s="209"/>
      <c r="B73" s="243"/>
      <c r="C73" s="243"/>
      <c r="D73" s="192"/>
      <c r="E73" s="244"/>
      <c r="F73" s="244"/>
      <c r="G73" s="245"/>
      <c r="H73" s="245"/>
      <c r="I73" s="245"/>
      <c r="J73" s="246"/>
    </row>
    <row r="74" spans="1:10">
      <c r="A74" s="148">
        <v>27</v>
      </c>
      <c r="B74" s="448" t="s">
        <v>257</v>
      </c>
      <c r="C74" s="449"/>
      <c r="D74" s="247"/>
      <c r="E74" s="248"/>
      <c r="F74" s="248"/>
      <c r="G74" s="248"/>
      <c r="H74" s="248"/>
      <c r="I74" s="249"/>
      <c r="J74" s="250">
        <f>J64+J72</f>
        <v>213922325.955585</v>
      </c>
    </row>
    <row r="75" spans="1:10">
      <c r="A75" s="151">
        <v>28</v>
      </c>
      <c r="B75" s="445" t="s">
        <v>258</v>
      </c>
      <c r="C75" s="450"/>
      <c r="D75" s="251"/>
      <c r="E75" s="251"/>
      <c r="F75" s="251"/>
      <c r="G75" s="251"/>
      <c r="H75" s="251"/>
      <c r="I75" s="251"/>
      <c r="J75" s="252"/>
    </row>
    <row r="76" spans="1:10">
      <c r="A76" s="156">
        <v>29</v>
      </c>
      <c r="B76" s="451" t="s">
        <v>259</v>
      </c>
      <c r="C76" s="452"/>
      <c r="D76" s="253"/>
      <c r="E76" s="254"/>
      <c r="F76" s="254"/>
      <c r="G76" s="254"/>
      <c r="H76" s="254"/>
      <c r="I76" s="255"/>
      <c r="J76" s="157">
        <v>10270041.653200001</v>
      </c>
    </row>
    <row r="77" spans="1:10">
      <c r="A77" s="159">
        <v>30</v>
      </c>
      <c r="B77" s="443" t="s">
        <v>260</v>
      </c>
      <c r="C77" s="444"/>
      <c r="D77" s="242"/>
      <c r="E77" s="242"/>
      <c r="F77" s="242"/>
      <c r="G77" s="242"/>
      <c r="H77" s="242"/>
      <c r="I77" s="242"/>
      <c r="J77" s="256">
        <f>SUM(J74:J76)</f>
        <v>224192367.608785</v>
      </c>
    </row>
    <row r="78" spans="1:10">
      <c r="A78" s="190"/>
      <c r="B78" s="210"/>
      <c r="C78" s="210"/>
      <c r="D78" s="229"/>
      <c r="E78" s="229"/>
      <c r="F78" s="229"/>
      <c r="G78" s="229"/>
      <c r="H78" s="229"/>
      <c r="I78" s="229"/>
      <c r="J78" s="211"/>
    </row>
    <row r="79" spans="1:10">
      <c r="A79" s="134" t="s">
        <v>261</v>
      </c>
      <c r="B79" s="169" t="s">
        <v>262</v>
      </c>
      <c r="C79" s="210"/>
      <c r="D79" s="229"/>
      <c r="E79" s="229"/>
      <c r="F79" s="229"/>
      <c r="G79" s="229"/>
      <c r="H79" s="229"/>
      <c r="I79" s="229"/>
      <c r="J79" s="211"/>
    </row>
    <row r="80" spans="1:10">
      <c r="A80" s="190"/>
      <c r="B80" s="210"/>
      <c r="C80" s="210"/>
      <c r="D80" s="229"/>
      <c r="E80" s="229"/>
      <c r="F80" s="229"/>
      <c r="G80" s="229"/>
      <c r="H80" s="229"/>
      <c r="I80" s="229"/>
      <c r="J80" s="211"/>
    </row>
    <row r="81" spans="1:10" ht="63.75">
      <c r="A81" s="257" t="s">
        <v>7</v>
      </c>
      <c r="B81" s="453" t="s">
        <v>236</v>
      </c>
      <c r="C81" s="453"/>
      <c r="D81" s="453"/>
      <c r="E81" s="453"/>
      <c r="F81" s="453"/>
      <c r="G81" s="453"/>
      <c r="H81" s="272" t="s">
        <v>229</v>
      </c>
      <c r="I81" s="272" t="s">
        <v>237</v>
      </c>
      <c r="J81" s="272" t="s">
        <v>238</v>
      </c>
    </row>
    <row r="82" spans="1:10">
      <c r="A82" s="151">
        <v>1</v>
      </c>
      <c r="B82" s="437" t="s">
        <v>240</v>
      </c>
      <c r="C82" s="437"/>
      <c r="D82" s="437"/>
      <c r="E82" s="437"/>
      <c r="F82" s="437"/>
      <c r="G82" s="437"/>
      <c r="H82" s="259">
        <f>SUM(H83:H87)</f>
        <v>3286796.5308999997</v>
      </c>
      <c r="I82" s="260"/>
      <c r="J82" s="261">
        <f>SUM(J83:J87)</f>
        <v>1643398.2654499998</v>
      </c>
    </row>
    <row r="83" spans="1:10">
      <c r="A83" s="151">
        <v>1.1000000000000001</v>
      </c>
      <c r="B83" s="454" t="s">
        <v>263</v>
      </c>
      <c r="C83" s="454"/>
      <c r="D83" s="454"/>
      <c r="E83" s="454"/>
      <c r="F83" s="454"/>
      <c r="G83" s="454"/>
      <c r="H83" s="198">
        <v>2112300.1190999998</v>
      </c>
      <c r="I83" s="262">
        <v>0.5</v>
      </c>
      <c r="J83" s="263">
        <f>H83*I83</f>
        <v>1056150.0595499999</v>
      </c>
    </row>
    <row r="84" spans="1:10">
      <c r="A84" s="151">
        <v>1.2</v>
      </c>
      <c r="B84" s="454" t="s">
        <v>264</v>
      </c>
      <c r="C84" s="454"/>
      <c r="D84" s="454"/>
      <c r="E84" s="454"/>
      <c r="F84" s="454"/>
      <c r="G84" s="454"/>
      <c r="H84" s="198"/>
      <c r="I84" s="260">
        <v>0.5</v>
      </c>
      <c r="J84" s="263">
        <f>H84*I84</f>
        <v>0</v>
      </c>
    </row>
    <row r="85" spans="1:10">
      <c r="A85" s="151">
        <v>1.3</v>
      </c>
      <c r="B85" s="454" t="s">
        <v>265</v>
      </c>
      <c r="C85" s="454"/>
      <c r="D85" s="454"/>
      <c r="E85" s="454"/>
      <c r="F85" s="454"/>
      <c r="G85" s="454"/>
      <c r="H85" s="198">
        <v>1174496.4117999999</v>
      </c>
      <c r="I85" s="260">
        <v>0.5</v>
      </c>
      <c r="J85" s="263">
        <f>H85*I85</f>
        <v>587248.20589999994</v>
      </c>
    </row>
    <row r="86" spans="1:10">
      <c r="A86" s="151">
        <v>1.4</v>
      </c>
      <c r="B86" s="436" t="s">
        <v>266</v>
      </c>
      <c r="C86" s="436"/>
      <c r="D86" s="436"/>
      <c r="E86" s="436"/>
      <c r="F86" s="436"/>
      <c r="G86" s="436"/>
      <c r="H86" s="198"/>
      <c r="I86" s="260">
        <v>1</v>
      </c>
      <c r="J86" s="263">
        <f>H86*I86</f>
        <v>0</v>
      </c>
    </row>
    <row r="87" spans="1:10">
      <c r="A87" s="151">
        <v>1.5</v>
      </c>
      <c r="B87" s="436" t="s">
        <v>267</v>
      </c>
      <c r="C87" s="436"/>
      <c r="D87" s="436"/>
      <c r="E87" s="436"/>
      <c r="F87" s="436"/>
      <c r="G87" s="436"/>
      <c r="H87" s="198"/>
      <c r="I87" s="260">
        <v>1</v>
      </c>
      <c r="J87" s="263">
        <f>H87*I87</f>
        <v>0</v>
      </c>
    </row>
    <row r="88" spans="1:10">
      <c r="A88" s="151">
        <v>2</v>
      </c>
      <c r="B88" s="437" t="s">
        <v>268</v>
      </c>
      <c r="C88" s="437"/>
      <c r="D88" s="437"/>
      <c r="E88" s="437"/>
      <c r="F88" s="437"/>
      <c r="G88" s="437"/>
      <c r="H88" s="259">
        <f>SUM(H89:H93)</f>
        <v>2932719.3920999998</v>
      </c>
      <c r="I88" s="260"/>
      <c r="J88" s="261">
        <f>SUM(J89:J93)</f>
        <v>2932719.3920999998</v>
      </c>
    </row>
    <row r="89" spans="1:10">
      <c r="A89" s="151">
        <v>2.1</v>
      </c>
      <c r="B89" s="454" t="s">
        <v>269</v>
      </c>
      <c r="C89" s="454"/>
      <c r="D89" s="454"/>
      <c r="E89" s="454"/>
      <c r="F89" s="454"/>
      <c r="G89" s="454"/>
      <c r="H89" s="198">
        <v>2932719.3920999998</v>
      </c>
      <c r="I89" s="262">
        <v>1</v>
      </c>
      <c r="J89" s="263">
        <f>H89*I89</f>
        <v>2932719.3920999998</v>
      </c>
    </row>
    <row r="90" spans="1:10">
      <c r="A90" s="151">
        <v>2.2000000000000002</v>
      </c>
      <c r="B90" s="436" t="s">
        <v>270</v>
      </c>
      <c r="C90" s="436"/>
      <c r="D90" s="436"/>
      <c r="E90" s="436"/>
      <c r="F90" s="436"/>
      <c r="G90" s="436"/>
      <c r="H90" s="177"/>
      <c r="I90" s="260">
        <v>1</v>
      </c>
      <c r="J90" s="263">
        <f>H90*I90</f>
        <v>0</v>
      </c>
    </row>
    <row r="91" spans="1:10">
      <c r="A91" s="151">
        <v>2.2999999999999998</v>
      </c>
      <c r="B91" s="436" t="s">
        <v>271</v>
      </c>
      <c r="C91" s="436"/>
      <c r="D91" s="436"/>
      <c r="E91" s="436"/>
      <c r="F91" s="436"/>
      <c r="G91" s="436"/>
      <c r="H91" s="177"/>
      <c r="I91" s="260">
        <v>1</v>
      </c>
      <c r="J91" s="263">
        <f>H91*I91</f>
        <v>0</v>
      </c>
    </row>
    <row r="92" spans="1:10">
      <c r="A92" s="151">
        <v>2.4</v>
      </c>
      <c r="B92" s="461" t="s">
        <v>272</v>
      </c>
      <c r="C92" s="461"/>
      <c r="D92" s="461"/>
      <c r="E92" s="461"/>
      <c r="F92" s="461"/>
      <c r="G92" s="461"/>
      <c r="H92" s="177"/>
      <c r="I92" s="260">
        <v>0.5</v>
      </c>
      <c r="J92" s="263">
        <f>H92*I92</f>
        <v>0</v>
      </c>
    </row>
    <row r="93" spans="1:10">
      <c r="A93" s="151">
        <v>2.5</v>
      </c>
      <c r="B93" s="461" t="s">
        <v>273</v>
      </c>
      <c r="C93" s="461"/>
      <c r="D93" s="461"/>
      <c r="E93" s="461"/>
      <c r="F93" s="461"/>
      <c r="G93" s="461"/>
      <c r="H93" s="177"/>
      <c r="I93" s="260">
        <v>0.5</v>
      </c>
      <c r="J93" s="263">
        <f>H93*I93</f>
        <v>0</v>
      </c>
    </row>
    <row r="94" spans="1:10">
      <c r="A94" s="151">
        <v>3</v>
      </c>
      <c r="B94" s="437" t="s">
        <v>274</v>
      </c>
      <c r="C94" s="437"/>
      <c r="D94" s="437"/>
      <c r="E94" s="437"/>
      <c r="F94" s="437"/>
      <c r="G94" s="437"/>
      <c r="H94" s="200">
        <f>SUM(H95)</f>
        <v>674490</v>
      </c>
      <c r="I94" s="260"/>
      <c r="J94" s="261">
        <f>SUM(J95)</f>
        <v>134898</v>
      </c>
    </row>
    <row r="95" spans="1:10">
      <c r="A95" s="151">
        <v>3.1</v>
      </c>
      <c r="B95" s="460" t="s">
        <v>275</v>
      </c>
      <c r="C95" s="460"/>
      <c r="D95" s="460"/>
      <c r="E95" s="460"/>
      <c r="F95" s="460"/>
      <c r="G95" s="460"/>
      <c r="H95" s="177">
        <v>674490</v>
      </c>
      <c r="I95" s="260">
        <v>0.2</v>
      </c>
      <c r="J95" s="263">
        <f>H95*I95</f>
        <v>134898</v>
      </c>
    </row>
    <row r="96" spans="1:10">
      <c r="A96" s="151">
        <v>4</v>
      </c>
      <c r="B96" s="437" t="s">
        <v>243</v>
      </c>
      <c r="C96" s="437"/>
      <c r="D96" s="437"/>
      <c r="E96" s="437"/>
      <c r="F96" s="437"/>
      <c r="G96" s="437"/>
      <c r="H96" s="200">
        <f>SUM(H97)</f>
        <v>0</v>
      </c>
      <c r="I96" s="260"/>
      <c r="J96" s="261">
        <f>SUM(J97)</f>
        <v>0</v>
      </c>
    </row>
    <row r="97" spans="1:10">
      <c r="A97" s="151">
        <v>4.0999999999999996</v>
      </c>
      <c r="B97" s="460" t="s">
        <v>276</v>
      </c>
      <c r="C97" s="460"/>
      <c r="D97" s="460"/>
      <c r="E97" s="460"/>
      <c r="F97" s="460"/>
      <c r="G97" s="460"/>
      <c r="H97" s="177"/>
      <c r="I97" s="260">
        <v>0</v>
      </c>
      <c r="J97" s="263">
        <f>H97*I97</f>
        <v>0</v>
      </c>
    </row>
    <row r="98" spans="1:10">
      <c r="A98" s="226">
        <v>5</v>
      </c>
      <c r="B98" s="465" t="s">
        <v>244</v>
      </c>
      <c r="C98" s="465"/>
      <c r="D98" s="465"/>
      <c r="E98" s="465"/>
      <c r="F98" s="465"/>
      <c r="G98" s="465"/>
      <c r="H98" s="264">
        <f>I110</f>
        <v>0</v>
      </c>
      <c r="I98" s="265" t="s">
        <v>277</v>
      </c>
      <c r="J98" s="266">
        <f>J110</f>
        <v>0</v>
      </c>
    </row>
    <row r="99" spans="1:10">
      <c r="A99" s="267">
        <v>6</v>
      </c>
      <c r="B99" s="466" t="s">
        <v>245</v>
      </c>
      <c r="C99" s="466"/>
      <c r="D99" s="466"/>
      <c r="E99" s="466"/>
      <c r="F99" s="466"/>
      <c r="G99" s="466"/>
      <c r="H99" s="268">
        <f>SUM(H82+H88+H94+H96+H98)</f>
        <v>6894005.9229999995</v>
      </c>
      <c r="I99" s="269"/>
      <c r="J99" s="268">
        <f>SUM(J82+J88+J94+J96+J98)</f>
        <v>4711015.6575499997</v>
      </c>
    </row>
    <row r="100" spans="1:10">
      <c r="A100" s="270"/>
      <c r="B100" s="210"/>
      <c r="C100" s="210"/>
      <c r="D100" s="229"/>
      <c r="E100" s="229"/>
      <c r="F100" s="211"/>
      <c r="G100" s="211"/>
      <c r="H100" s="271"/>
      <c r="I100" s="211"/>
      <c r="J100" s="211"/>
    </row>
    <row r="101" spans="1:10">
      <c r="A101" s="271"/>
      <c r="B101" s="211"/>
      <c r="C101" s="211"/>
      <c r="D101" s="211"/>
      <c r="E101" s="211"/>
      <c r="F101" s="211"/>
      <c r="G101" s="211"/>
      <c r="H101" s="211"/>
      <c r="I101" s="211"/>
      <c r="J101" s="211"/>
    </row>
    <row r="102" spans="1:10">
      <c r="A102" s="423" t="s">
        <v>7</v>
      </c>
      <c r="B102" s="462" t="s">
        <v>244</v>
      </c>
      <c r="C102" s="464" t="s">
        <v>278</v>
      </c>
      <c r="D102" s="464"/>
      <c r="E102" s="464"/>
      <c r="F102" s="464" t="s">
        <v>279</v>
      </c>
      <c r="G102" s="464"/>
      <c r="H102" s="464"/>
      <c r="I102" s="458" t="s">
        <v>11</v>
      </c>
      <c r="J102" s="459"/>
    </row>
    <row r="103" spans="1:10" ht="63.75">
      <c r="A103" s="424"/>
      <c r="B103" s="463"/>
      <c r="C103" s="272" t="s">
        <v>229</v>
      </c>
      <c r="D103" s="272" t="s">
        <v>237</v>
      </c>
      <c r="E103" s="272" t="s">
        <v>238</v>
      </c>
      <c r="F103" s="272" t="s">
        <v>229</v>
      </c>
      <c r="G103" s="272" t="s">
        <v>237</v>
      </c>
      <c r="H103" s="272" t="s">
        <v>238</v>
      </c>
      <c r="I103" s="272" t="s">
        <v>229</v>
      </c>
      <c r="J103" s="272" t="s">
        <v>238</v>
      </c>
    </row>
    <row r="104" spans="1:10">
      <c r="A104" s="273">
        <v>1</v>
      </c>
      <c r="B104" s="274" t="s">
        <v>280</v>
      </c>
      <c r="C104" s="275"/>
      <c r="D104" s="276">
        <v>5.0000000000000001E-3</v>
      </c>
      <c r="E104" s="277">
        <f>C104*D104</f>
        <v>0</v>
      </c>
      <c r="F104" s="275"/>
      <c r="G104" s="278">
        <v>0.02</v>
      </c>
      <c r="H104" s="277">
        <f>F104*G104</f>
        <v>0</v>
      </c>
      <c r="I104" s="277">
        <f t="shared" ref="I104:I110" si="2">C104+F104</f>
        <v>0</v>
      </c>
      <c r="J104" s="279">
        <f t="shared" ref="J104:J110" si="3">E104+H104</f>
        <v>0</v>
      </c>
    </row>
    <row r="105" spans="1:10">
      <c r="A105" s="273">
        <v>2</v>
      </c>
      <c r="B105" s="274" t="s">
        <v>281</v>
      </c>
      <c r="C105" s="275"/>
      <c r="D105" s="278">
        <v>0.01</v>
      </c>
      <c r="E105" s="277">
        <f>C105*D105</f>
        <v>0</v>
      </c>
      <c r="F105" s="275"/>
      <c r="G105" s="278">
        <v>0.05</v>
      </c>
      <c r="H105" s="277">
        <f>F105*G105</f>
        <v>0</v>
      </c>
      <c r="I105" s="277">
        <f t="shared" si="2"/>
        <v>0</v>
      </c>
      <c r="J105" s="279">
        <f t="shared" si="3"/>
        <v>0</v>
      </c>
    </row>
    <row r="106" spans="1:10">
      <c r="A106" s="273">
        <v>3</v>
      </c>
      <c r="B106" s="274" t="s">
        <v>282</v>
      </c>
      <c r="C106" s="275"/>
      <c r="D106" s="278">
        <v>0.02</v>
      </c>
      <c r="E106" s="277">
        <f>C106*D106</f>
        <v>0</v>
      </c>
      <c r="F106" s="275"/>
      <c r="G106" s="278">
        <v>0.08</v>
      </c>
      <c r="H106" s="277">
        <f>F106*G106</f>
        <v>0</v>
      </c>
      <c r="I106" s="277">
        <f t="shared" si="2"/>
        <v>0</v>
      </c>
      <c r="J106" s="279">
        <f t="shared" si="3"/>
        <v>0</v>
      </c>
    </row>
    <row r="107" spans="1:10">
      <c r="A107" s="273">
        <v>4</v>
      </c>
      <c r="B107" s="274" t="s">
        <v>283</v>
      </c>
      <c r="C107" s="275"/>
      <c r="D107" s="278">
        <v>0.03</v>
      </c>
      <c r="E107" s="277">
        <f>C107*D107</f>
        <v>0</v>
      </c>
      <c r="F107" s="275"/>
      <c r="G107" s="278">
        <v>0.11</v>
      </c>
      <c r="H107" s="277">
        <f>F107*G107</f>
        <v>0</v>
      </c>
      <c r="I107" s="277">
        <f t="shared" si="2"/>
        <v>0</v>
      </c>
      <c r="J107" s="279">
        <f t="shared" si="3"/>
        <v>0</v>
      </c>
    </row>
    <row r="108" spans="1:10">
      <c r="A108" s="273">
        <v>5</v>
      </c>
      <c r="B108" s="274" t="s">
        <v>284</v>
      </c>
      <c r="C108" s="275"/>
      <c r="D108" s="278">
        <v>0.04</v>
      </c>
      <c r="E108" s="277">
        <f>C108*D108</f>
        <v>0</v>
      </c>
      <c r="F108" s="275"/>
      <c r="G108" s="278">
        <v>0.14000000000000001</v>
      </c>
      <c r="H108" s="277">
        <f>F108*G108</f>
        <v>0</v>
      </c>
      <c r="I108" s="277">
        <f t="shared" si="2"/>
        <v>0</v>
      </c>
      <c r="J108" s="279">
        <f t="shared" si="3"/>
        <v>0</v>
      </c>
    </row>
    <row r="109" spans="1:10">
      <c r="A109" s="280">
        <v>6</v>
      </c>
      <c r="B109" s="281" t="s">
        <v>285</v>
      </c>
      <c r="C109" s="282"/>
      <c r="D109" s="283"/>
      <c r="E109" s="284">
        <f>C109</f>
        <v>0</v>
      </c>
      <c r="F109" s="282"/>
      <c r="G109" s="283"/>
      <c r="H109" s="284">
        <f>F109</f>
        <v>0</v>
      </c>
      <c r="I109" s="284">
        <f t="shared" si="2"/>
        <v>0</v>
      </c>
      <c r="J109" s="285">
        <f t="shared" si="3"/>
        <v>0</v>
      </c>
    </row>
    <row r="110" spans="1:10">
      <c r="A110" s="286">
        <v>7</v>
      </c>
      <c r="B110" s="287" t="s">
        <v>11</v>
      </c>
      <c r="C110" s="288">
        <f>SUM(C104:C109)</f>
        <v>0</v>
      </c>
      <c r="D110" s="206"/>
      <c r="E110" s="288">
        <f>SUM(E104:E109)</f>
        <v>0</v>
      </c>
      <c r="F110" s="288">
        <f>SUM(F104:F109)</f>
        <v>0</v>
      </c>
      <c r="G110" s="206"/>
      <c r="H110" s="288">
        <f>SUM(H104:H109)</f>
        <v>0</v>
      </c>
      <c r="I110" s="288">
        <f t="shared" si="2"/>
        <v>0</v>
      </c>
      <c r="J110" s="289">
        <f t="shared" si="3"/>
        <v>0</v>
      </c>
    </row>
    <row r="111" spans="1:10">
      <c r="A111" s="290"/>
      <c r="B111" s="171"/>
      <c r="C111" s="171"/>
      <c r="D111" s="171"/>
      <c r="E111" s="171"/>
      <c r="F111" s="171"/>
      <c r="G111" s="171"/>
      <c r="H111" s="171"/>
      <c r="I111" s="171"/>
      <c r="J111" s="171"/>
    </row>
    <row r="112" spans="1:10">
      <c r="A112" s="290"/>
      <c r="B112" s="171"/>
      <c r="C112" s="171"/>
      <c r="D112" s="171"/>
      <c r="E112" s="171"/>
      <c r="F112" s="171"/>
      <c r="G112" s="171"/>
      <c r="H112" s="171"/>
      <c r="I112" s="171"/>
      <c r="J112" s="171"/>
    </row>
    <row r="113" spans="1:10">
      <c r="A113" s="129"/>
      <c r="B113" s="291" t="e">
        <f>[1]Info!$B$30</f>
        <v>#REF!</v>
      </c>
      <c r="C113" s="171"/>
      <c r="D113" s="171"/>
      <c r="E113" s="171"/>
      <c r="F113" s="171"/>
      <c r="G113" s="171"/>
      <c r="H113" s="171"/>
      <c r="I113" s="171"/>
      <c r="J113" s="171"/>
    </row>
    <row r="114" spans="1:10">
      <c r="A114" s="129"/>
      <c r="B114" s="291"/>
      <c r="C114" s="171"/>
      <c r="D114" s="171"/>
      <c r="E114" s="171"/>
      <c r="F114" s="171"/>
      <c r="G114" s="171"/>
      <c r="H114" s="171"/>
      <c r="I114" s="171"/>
      <c r="J114" s="171"/>
    </row>
    <row r="115" spans="1:10">
      <c r="A115" s="129"/>
      <c r="B115" s="291" t="e">
        <f>[1]Info!$B$32</f>
        <v>#REF!</v>
      </c>
      <c r="C115" s="171"/>
      <c r="D115" s="171"/>
      <c r="E115" s="171"/>
      <c r="F115" s="171"/>
      <c r="G115" s="171"/>
      <c r="H115" s="171"/>
      <c r="I115" s="171"/>
      <c r="J115" s="171"/>
    </row>
  </sheetData>
  <mergeCells count="83">
    <mergeCell ref="B15:H15"/>
    <mergeCell ref="B6:H6"/>
    <mergeCell ref="B7:H7"/>
    <mergeCell ref="B12:H12"/>
    <mergeCell ref="B13:H13"/>
    <mergeCell ref="B14:H14"/>
    <mergeCell ref="B27:H27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B54:C54"/>
    <mergeCell ref="B55:C55"/>
    <mergeCell ref="B56:C56"/>
    <mergeCell ref="B28:H28"/>
    <mergeCell ref="B29:H29"/>
    <mergeCell ref="B30:H30"/>
    <mergeCell ref="B31:H31"/>
    <mergeCell ref="B32:H32"/>
    <mergeCell ref="G37:J37"/>
    <mergeCell ref="G52:J52"/>
    <mergeCell ref="A52:A53"/>
    <mergeCell ref="B52:C53"/>
    <mergeCell ref="D52:D53"/>
    <mergeCell ref="E52:E53"/>
    <mergeCell ref="F52:F53"/>
    <mergeCell ref="A37:A38"/>
    <mergeCell ref="B37:C38"/>
    <mergeCell ref="D37:D38"/>
    <mergeCell ref="E37:E38"/>
    <mergeCell ref="F37:F38"/>
    <mergeCell ref="B57:C57"/>
    <mergeCell ref="B58:C58"/>
    <mergeCell ref="B61:C61"/>
    <mergeCell ref="B62:C62"/>
    <mergeCell ref="B63:C63"/>
    <mergeCell ref="B59:C59"/>
    <mergeCell ref="B86:G86"/>
    <mergeCell ref="B87:G87"/>
    <mergeCell ref="B88:G88"/>
    <mergeCell ref="B64:C64"/>
    <mergeCell ref="A67:A68"/>
    <mergeCell ref="B67:C68"/>
    <mergeCell ref="B77:C77"/>
    <mergeCell ref="D67:D68"/>
    <mergeCell ref="B71:C71"/>
    <mergeCell ref="B72:C72"/>
    <mergeCell ref="B74:C74"/>
    <mergeCell ref="B75:C75"/>
    <mergeCell ref="B76:C76"/>
    <mergeCell ref="B81:G81"/>
    <mergeCell ref="B82:G82"/>
    <mergeCell ref="B83:G83"/>
    <mergeCell ref="B84:G84"/>
    <mergeCell ref="B85:G85"/>
    <mergeCell ref="E67:E68"/>
    <mergeCell ref="F67:F68"/>
    <mergeCell ref="G67:J67"/>
    <mergeCell ref="B69:C69"/>
    <mergeCell ref="B70:C70"/>
    <mergeCell ref="B89:G89"/>
    <mergeCell ref="B90:G90"/>
    <mergeCell ref="B91:G91"/>
    <mergeCell ref="I102:J102"/>
    <mergeCell ref="B95:G95"/>
    <mergeCell ref="B96:G96"/>
    <mergeCell ref="B97:G97"/>
    <mergeCell ref="B93:G93"/>
    <mergeCell ref="B94:G94"/>
    <mergeCell ref="B92:G92"/>
    <mergeCell ref="A102:A103"/>
    <mergeCell ref="B102:B103"/>
    <mergeCell ref="C102:E102"/>
    <mergeCell ref="F102:H102"/>
    <mergeCell ref="B98:G98"/>
    <mergeCell ref="B99:G99"/>
  </mergeCells>
  <dataValidations count="2">
    <dataValidation type="whole" operator="lessThanOrEqual" allowBlank="1" showInputMessage="1" showErrorMessage="1" errorTitle="Should be negative number" error="Should be whole negative number or 0" sqref="I19:J19">
      <formula1>0</formula1>
    </dataValidation>
    <dataValidation type="decimal" allowBlank="1" showInputMessage="1" showErrorMessage="1" sqref="J68">
      <formula1>0.5</formula1>
      <formula2>0.75</formula2>
    </dataValidation>
  </dataValidations>
  <pageMargins left="0.7" right="0.7" top="0.75" bottom="0.75" header="0.3" footer="0.3"/>
  <drawing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b/9AV8PNjiIa660veY/m48LYwko=</DigestValue>
    </Reference>
    <Reference URI="#idOfficeObject" Type="http://www.w3.org/2000/09/xmldsig#Object">
      <DigestMethod Algorithm="http://www.w3.org/2000/09/xmldsig#sha1"/>
      <DigestValue>5qJivY6RVLCqk7V/NEwuWR96yLM=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Nucm8j2fs1m2M0StMOofDCvao1g=</DigestValue>
    </Reference>
  </SignedInfo>
  <SignatureValue>PF3TVoKUyScYGOtDsj7zDhocGz4aa4B8ZloLo/Uxw7tpds0CnLSK3EZz3nt1fLeIZnreNc/LD9OM
+b6wj4MDYM6SplJuJ4bHtJwq9eX9DiGuESnybgR2LL9AAouvJOixCt0+D+gqPpCvEymBgR9NK7cf
Y8PCEpZY8nVpbC5VxNnfnIaDKQxB1h+P3ravcr69lcbIEopOrMcTeJNnzuAgF1XUHbqWaMhQrM9J
jcBT8A+SPNutxi6ofFkdfar95uyojAuS46dba049iSWs+2s+9GWFP1BB3Igwns6qbC7mEYji0JgQ
RBp4FIjliRKSEGoiH8pPMlamWu1tDIfThrd4tw==</SignatureValue>
  <KeyInfo>
    <X509Data>
      <X509Certificate>MIIGRjCCBS6gAwIBAgIKG3SvUwABAAAPnDANBgkqhkiG9w0BAQUFADBKMRIwEAYKCZImiZPyLGQB
GRYCZ2UxEzARBgoJkiaJk/IsZAEZFgNuYmcxHzAdBgNVBAMTFk5CRyBDbGFzcyAyIElOVCBTdWIg
Q0EwHhcNMTUwMjE4MTI1NTQwWhcNMTcwMjEyMDkxOTIzWjBEMR8wHQYDVQQKExZKU0MgUGFzaGEg
QmFuayBHZW9yZ2lhMSEwHwYDVQQDExhCUEIgLSBNYXJnYXJpdGEgU3ZhbmlkemUwggEiMA0GCSqG
SIb3DQEBAQUAA4IBDwAwggEKAoIBAQDkd3qz4dAaXPRtURqEr/AwJTIqDS3OM2QqZH8QNAnM6atB
jraej88Z38kWAQacFcqaXK+uK4MIrD+Ya7Do6bLH6auHoKW8o1H3KqxSdn3o74EoxpPnXyduoWTn
7R29JFMQh51deaH1xCUoQi7ShSh0S4ruotMBT2uoQuyVK3UHGyLOAC3sI6AEXO8nu3tqzxzhm7J3
4fmINZMVitMMJKJeZcOeruRpo3YEplRcUEQKrAR+NlEVKuH0zxSK/5BtYrEw1d9uHDKaBdqItzbW
54X1NPAnzXR1rNiIA/WdQ03wJ3P+iIespmhQctwvuEacOWG2dOuNWbcW1MCnNrCus8Q9AgMBAAGj
ggMyMIIDLjA8BgkrBgEEAYI3FQcELzAtBiUrBgEEAYI3FQjmsmCDjfVEhoGZCYO4oUqDvoRxBIPE
kTOEg4hdAgFkAgEbMB0GA1UdJQQWMBQGCCsGAQUFBwMCBggrBgEFBQcDBDALBgNVHQ8EBAMCB4Aw
JwYJKwYBBAGCNxUKBBowGDAKBggrBgEFBQcDAjAKBggrBgEFBQcDBDAdBgNVHQ4EFgQUSaYlbNtu
WERS532jZ5h+AMsZQ9EwHwYDVR0jBBgwFoAUwy7SL/BMLxnCJ4L89i6sarBJz8EwggElBgNVHR8E
ggEcMIIBGDCCARSgggEQoIIBDIaBx2xkYXA6Ly8vQ049TkJHJTIwQ2xhc3MlMjAyJTIwSU5UJTIw
U3ViJTIwQ0EoMSksQ049bmJnLXN1YkNBLENOPUNEUCxDTj1QdWJsaWMlMjBLZXklMjBTZXJ2aWNl
cyxDTj1TZXJ2aWNlcyxDTj1Db25maWd1cmF0aW9uLERDPW5iZyxEQz1nZT9jZXJ0aWZpY2F0ZVJl
dm9jYXRpb25MaXN0P2Jhc2U/b2JqZWN0Q2xhc3M9Y1JMRGlzdHJpYnV0aW9uUG9pbnSGQGh0dHA6
Ly9jcmwubmJnLmdvdi5nZS9jYS9OQkclMjBDbGFzcyUyMDIlMjBJTlQlMjBTdWIlMjBDQSgxKS5j
cmwwggEuBggrBgEFBQcBAQSCASAwggEcMIG6BggrBgEFBQcwAoaBrWxkYXA6Ly8vQ049TkJHJTIw
Q2xhc3MlMjAyJTIwSU5UJTIwU3ViJTIwQ0EsQ049QUlBLENOPVB1YmxpYyUyMEtleSUyMFNlcnZp
Y2VzLENOPVNlcnZpY2VzLENOPUNvbmZpZ3VyYXRpb24sREM9bmJnLERDPWdlP2NBQ2VydGlmaWNh
dGU/YmFzZT9vYmplY3RDbGFzcz1jZXJ0aWZpY2F0aW9uQXV0aG9yaXR5MF0GCCsGAQUFBzAChlFo
dHRwOi8vY3JsLm5iZy5nb3YuZ2UvY2EvbmJnLXN1YkNBLm5iZy5nZV9OQkclMjBDbGFzcyUyMDIl
MjBJTlQlMjBTdWIlMjBDQSgxKS5jcnQwDQYJKoZIhvcNAQEFBQADggEBAIMIV9RpbA2R0XaV9HtH
GiFq0+CFdWdbrZ4kl43tTs+jlGtV85dC71u1GfH4cJUbWvgy6yNeum2vbqbwCa5nerUawE3UVukk
mPsO2AXkM4I8MA6wAdIWTkianUyKzt9whl+gSO6Fl8GKePiadpat9w+38ILaAlrRaPrfZMKL9/4Q
YTFRqmjlx29laAwx/aeI5YqyqNv9cQDhJlXcoN4AlSVFEtc3FSohNpnb/B/91GMO9pBSzzvrWj4H
+APnxL89AYQWitJGtUhDAQra8KdMU9xAUw89ZR1klnKHupDpWbPj34nfZsuiZS+kjj/uLOHW3f35
ZWJGj8lLTT2510x+yas=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sAqPYpC9kP8k9ziVYCZwnSsHaoc=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eWQqyayOUcqoKGwqs7joz6gBz3I=</DigestValue>
      </Reference>
      <Reference URI="/xl/worksheets/sheet8.xml?ContentType=application/vnd.openxmlformats-officedocument.spreadsheetml.worksheet+xml">
        <DigestMethod Algorithm="http://www.w3.org/2000/09/xmldsig#sha1"/>
        <DigestValue>8BZfP0FuGxGkr1lLPlXI75KBkO4=</DigestValue>
      </Reference>
      <Reference URI="/xl/worksheets/sheet7.xml?ContentType=application/vnd.openxmlformats-officedocument.spreadsheetml.worksheet+xml">
        <DigestMethod Algorithm="http://www.w3.org/2000/09/xmldsig#sha1"/>
        <DigestValue>OLCc2khUh5Q6xg1deGG39adVuls=</DigestValue>
      </Reference>
      <Reference URI="/xl/worksheets/sheet6.xml?ContentType=application/vnd.openxmlformats-officedocument.spreadsheetml.worksheet+xml">
        <DigestMethod Algorithm="http://www.w3.org/2000/09/xmldsig#sha1"/>
        <DigestValue>oyGrY28MIO6Yk5Za20lqc37y/7U=</DigestValue>
      </Reference>
      <Reference URI="/xl/styles.xml?ContentType=application/vnd.openxmlformats-officedocument.spreadsheetml.styles+xml">
        <DigestMethod Algorithm="http://www.w3.org/2000/09/xmldsig#sha1"/>
        <DigestValue>T5w12Z1IsaJt+TbdlA/RqhFmh4o=</DigestValue>
      </Reference>
      <Reference URI="/xl/worksheets/sheet10.xml?ContentType=application/vnd.openxmlformats-officedocument.spreadsheetml.worksheet+xml">
        <DigestMethod Algorithm="http://www.w3.org/2000/09/xmldsig#sha1"/>
        <DigestValue>f5fjk9igW0GaDJC38yTAQdWiLAg=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z2X1IVMCZ/WOr/ezBWzSUQLkLfY=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k1NpovydwG4S2/cjeNvGT5zGEwI=</DigestValue>
      </Reference>
      <Reference URI="/xl/worksheets/sheet5.xml?ContentType=application/vnd.openxmlformats-officedocument.spreadsheetml.worksheet+xml">
        <DigestMethod Algorithm="http://www.w3.org/2000/09/xmldsig#sha1"/>
        <DigestValue>2NJRuwGnXlPL4Io2kN7PoK3Ow4o=</DigestValue>
      </Reference>
      <Reference URI="/xl/worksheets/sheet9.xml?ContentType=application/vnd.openxmlformats-officedocument.spreadsheetml.worksheet+xml">
        <DigestMethod Algorithm="http://www.w3.org/2000/09/xmldsig#sha1"/>
        <DigestValue>sbFBXG35eYqDjboFsDbW5xC/9gE=</DigestValue>
      </Reference>
      <Reference URI="/xl/workbook.xml?ContentType=application/vnd.openxmlformats-officedocument.spreadsheetml.sheet.main+xml">
        <DigestMethod Algorithm="http://www.w3.org/2000/09/xmldsig#sha1"/>
        <DigestValue>gnh+cfoJ40wiLagE8mnIJfFZ5Xo=</DigestValue>
      </Reference>
      <Reference URI="/xl/worksheets/sheet4.xml?ContentType=application/vnd.openxmlformats-officedocument.spreadsheetml.worksheet+xml">
        <DigestMethod Algorithm="http://www.w3.org/2000/09/xmldsig#sha1"/>
        <DigestValue>sD2c16bWUdwr2Vf2MZMUfBTYKIE=</DigestValue>
      </Reference>
      <Reference URI="/xl/drawings/drawing1.xml?ContentType=application/vnd.openxmlformats-officedocument.drawing+xml">
        <DigestMethod Algorithm="http://www.w3.org/2000/09/xmldsig#sha1"/>
        <DigestValue>tMqftqL3EI0MzK2n/d37QnceBYA=</DigestValue>
      </Reference>
      <Reference URI="/xl/worksheets/sheet1.xml?ContentType=application/vnd.openxmlformats-officedocument.spreadsheetml.worksheet+xml">
        <DigestMethod Algorithm="http://www.w3.org/2000/09/xmldsig#sha1"/>
        <DigestValue>n2P3jh+PyrcVHBDwN5aNWvy5NKQ=</DigestValue>
      </Reference>
      <Reference URI="/xl/worksheets/sheet3.xml?ContentType=application/vnd.openxmlformats-officedocument.spreadsheetml.worksheet+xml">
        <DigestMethod Algorithm="http://www.w3.org/2000/09/xmldsig#sha1"/>
        <DigestValue>OCziES2lGZSfXVzwQbqbA4+ss4w=</DigestValue>
      </Reference>
      <Reference URI="/xl/drawings/drawing2.xml?ContentType=application/vnd.openxmlformats-officedocument.drawing+xml">
        <DigestMethod Algorithm="http://www.w3.org/2000/09/xmldsig#sha1"/>
        <DigestValue>vRFj+IQE7XCl3U/EG9YScIHt/DY=</DigestValue>
      </Reference>
      <Reference URI="/xl/worksheets/sheet2.xml?ContentType=application/vnd.openxmlformats-officedocument.spreadsheetml.worksheet+xml">
        <DigestMethod Algorithm="http://www.w3.org/2000/09/xmldsig#sha1"/>
        <DigestValue>oeuC2agTHNf5RgkBFsWEYQZDB50=</DigestValue>
      </Reference>
      <Reference URI="/xl/sharedStrings.xml?ContentType=application/vnd.openxmlformats-officedocument.spreadsheetml.sharedStrings+xml">
        <DigestMethod Algorithm="http://www.w3.org/2000/09/xmldsig#sha1"/>
        <DigestValue>uYzRoa8nsyyeo4BLJW4qVJ+zzqg=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kMAgwaD7BrCeUErUsWW93TulpTs=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xvseRSzU5jX8VgCZS/rXCbQt7Tw=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lykxePn82m/C0xM2lKgiqS0VeqY=</DigestValue>
      </Reference>
    </Manifest>
    <SignatureProperties>
      <SignatureProperty Id="idSignatureTime" Target="#idPackageSignature">
        <mdssi:SignatureTime>
          <mdssi:Format>YYYY-MM-DDThh:mm:ssTZD</mdssi:Format>
          <mdssi:Value>2016-07-21T12:10:12Z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2016-07-21T12:10:12Z</xd:SigningTime>
          <xd:SigningCertificate>
            <xd:Cert>
              <xd:CertDigest>
                <DigestMethod Algorithm="http://www.w3.org/2000/09/xmldsig#sha1"/>
                <DigestValue>eGAw/dkjmW2/E+D6bhOC3bORq3M=</DigestValue>
              </xd:CertDigest>
              <xd:IssuerSerial>
                <X509IssuerName>CN=NBG Class 2 INT Sub CA, DC=nbg, DC=ge</X509IssuerName>
                <X509SerialNumber>129656350791414728101788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ixG6B0lspa8RXiW1WFh6VpRW43o=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U0OQJTrpwol2gvY7sDBaZJ1JU/4=</DigestValue>
    </Reference>
  </SignedInfo>
  <SignatureValue>nr4zUpe/CxGGi4tZX9KkayArcQ8Wf3/Gl4IxOIL2w5Yztnr9CUfLgCpvocB+gK/ylgh2S38LmW0w
4eXwQs3s73yP9ZopOsoupS8YghLziTQEWO++mL2BmYVgtSm6kpybPSSZuyRH1Pehk5RH9C1TuAoP
cvJDUauzCup1zm5wFTaxeVYdBn2S0DU9zlT9LKmAhnDyCw+kjX3gsTambPXHcjxUjnT8PDMU/dYu
Ej1elZmGWCcrOJ24Tg5IUQDvwbnSWQiQ0eIBMsnYZCEvXfxg6664zu5T4oRjOW6Cq6iTWr7maCJx
6gnZSWQ1a7amd7GaCMTqgEBBvGebVwGM8luVbw==</SignatureValue>
  <KeyInfo>
    <X509Data>
      <X509Certificate>MIIGRDCCBSygAwIBAgIKOxQswQABAAANwjANBgkqhkiG9w0BAQUFADBKMRIwEAYKCZImiZPyLGQB
GRYCZ2UxEzARBgoJkiaJk/IsZAEZFgNuYmcxHzAdBgNVBAMTFk5CRyBDbGFzcyAyIElOVCBTdWIg
Q0EwHhcNMTQwOTAxMDY1NzE5WhcNMTYwODMxMDY1NzE5WjBCMR8wHQYDVQQKExZKU0MgUGFzaGEg
QmFuayBHZW9yZ2lhMR8wHQYDVQQDExZCUEIgLSBMZWxhIEdvZ2lhc2h2aWxpMIIBIjANBgkqhkiG
9w0BAQEFAAOCAQ8AMIIBCgKCAQEA2URp3qqVnMRcLocxuOBvjSRlBSEXryqtWyhWK41e44CWcvuP
uFBmIpYtqAU7bD/bZRNcOH/zsKhEU2aOoQX3DR/trPQp89JY4bPs6OMidv+ioH550tWd55nLD98m
zWiGLSWT9zei3DedqERxVl+2z+UTyt7V8ZPs5wIbfeZb/NzoI+Brs3hw4kDupM0R+fai/qpSZ0/b
zb0ttALyzl3rBHXeAjZanlOpJe47ipPODzotkEskx3Hf9C3Wfy+f7R3lffsC+O8TS4g6vkN0cJo/
l5tEyGSNWegKj5bYlvnjSRqyMXOot2K13VigiWOTNoJHXIBfa3DjHBH3PGSApHIQowIDAQABo4ID
MjCCAy4wPAYJKwYBBAGCNxUHBC8wLQYlKwYBBAGCNxUI5rJgg431RIaBmQmDuKFKg76EcQSDxJEz
hIOIXQIBZAIBGzAdBgNVHSUEFjAUBggrBgEFBQcDAgYIKwYBBQUHAwQwCwYDVR0PBAQDAgeAMCcG
CSsGAQQBgjcVCgQaMBgwCgYIKwYBBQUHAwIwCgYIKwYBBQUHAwQwHQYDVR0OBBYEFN6Ohh1QIGTB
h2zYAnBOzozK2/zYMB8GA1UdIwQYMBaAFMMu0i/wTC8ZwieC/PYurGqwSc/BMIIBJQYDVR0fBIIB
HDCCARgwggEUoIIBEKCCAQyGgcdsZGFwOi8vL0NOPU5CRyUyMENsYXNzJTIwMiUyMElOVCUyMFN1
YiUyMENBKDEpLENOPW5iZy1zdWJDQSxDTj1DRFAsQ049UHVibGljJTIwS2V5JTIwU2VydmljZXMs
Q049U2VydmljZXMsQ049Q29uZmlndXJhdGlvbixEQz1uYmcsREM9Z2U/Y2VydGlmaWNhdGVSZXZv
Y2F0aW9uTGlzdD9iYXNlP29iamVjdENsYXNzPWNSTERpc3RyaWJ1dGlvblBvaW50hkBodHRwOi8v
Y3JsLm5iZy5nb3YuZ2UvY2EvTkJHJTIwQ2xhc3MlMjAyJTIwSU5UJTIwU3ViJTIwQ0EoMSkuY3Js
MIIBLgYIKwYBBQUHAQEEggEgMIIBHDCBugYIKwYBBQUHMAKGga1sZGFwOi8vL0NOPU5CRyUyMENs
YXNzJTIwMiUyMElOVCUyMFN1YiUyMENBLENOPUFJQSxDTj1QdWJsaWMlMjBLZXklMjBTZXJ2aWNl
cyxDTj1TZXJ2aWNlcyxDTj1Db25maWd1cmF0aW9uLERDPW5iZyxEQz1nZT9jQUNlcnRpZmljYXRl
P2Jhc2U/b2JqZWN0Q2xhc3M9Y2VydGlmaWNhdGlvbkF1dGhvcml0eTBdBggrBgEFBQcwAoZRaHR0
cDovL2NybC5uYmcuZ292LmdlL2NhL25iZy1zdWJDQS5uYmcuZ2VfTkJHJTIwQ2xhc3MlMjAyJTIw
SU5UJTIwU3ViJTIwQ0EoMSkuY3J0MA0GCSqGSIb3DQEBBQUAA4IBAQCGYPDf+hjkhksWTN47ZYxZ
7ifSbAxq7ATvXav/IcaQRnI4/kQAe+/x1d8/pi57uzn24Bl8KwUoiAo3vwW4/CpZryzUYv3YGvxu
gaWEzurp3Wg3ftltVjZHOqV1yQb10wh+r+oZg+HikPY5kVOt1dxtP4pjcnVd7P7fDoNx7ADbQXwo
4RPx7eM9Y97R/SG+G88j56iYuCIThKNUk1sDGoYph+L9myMTwhyDtqiqUTW0WVunNhCLNjsnSwx3
FbYilYb09tQ7EKwzdWb+mgyhxRyGeZPS0nXHClVirD01Ea+swNsDZyvi3oJ9f5pOQX6Lpcl2ioFs
KDJdh8rTBg10zv/2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sAqPYpC9kP8k9ziVYCZwnSsHaoc=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eWQqyayOUcqoKGwqs7joz6gBz3I=</DigestValue>
      </Reference>
      <Reference URI="/xl/worksheets/sheet8.xml?ContentType=application/vnd.openxmlformats-officedocument.spreadsheetml.worksheet+xml">
        <DigestMethod Algorithm="http://www.w3.org/2000/09/xmldsig#sha1"/>
        <DigestValue>8BZfP0FuGxGkr1lLPlXI75KBkO4=</DigestValue>
      </Reference>
      <Reference URI="/xl/worksheets/sheet7.xml?ContentType=application/vnd.openxmlformats-officedocument.spreadsheetml.worksheet+xml">
        <DigestMethod Algorithm="http://www.w3.org/2000/09/xmldsig#sha1"/>
        <DigestValue>OLCc2khUh5Q6xg1deGG39adVuls=</DigestValue>
      </Reference>
      <Reference URI="/xl/worksheets/sheet6.xml?ContentType=application/vnd.openxmlformats-officedocument.spreadsheetml.worksheet+xml">
        <DigestMethod Algorithm="http://www.w3.org/2000/09/xmldsig#sha1"/>
        <DigestValue>oyGrY28MIO6Yk5Za20lqc37y/7U=</DigestValue>
      </Reference>
      <Reference URI="/xl/styles.xml?ContentType=application/vnd.openxmlformats-officedocument.spreadsheetml.styles+xml">
        <DigestMethod Algorithm="http://www.w3.org/2000/09/xmldsig#sha1"/>
        <DigestValue>T5w12Z1IsaJt+TbdlA/RqhFmh4o=</DigestValue>
      </Reference>
      <Reference URI="/xl/worksheets/sheet10.xml?ContentType=application/vnd.openxmlformats-officedocument.spreadsheetml.worksheet+xml">
        <DigestMethod Algorithm="http://www.w3.org/2000/09/xmldsig#sha1"/>
        <DigestValue>f5fjk9igW0GaDJC38yTAQdWiLAg=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z2X1IVMCZ/WOr/ezBWzSUQLkLfY=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k1NpovydwG4S2/cjeNvGT5zGEwI=</DigestValue>
      </Reference>
      <Reference URI="/xl/worksheets/sheet5.xml?ContentType=application/vnd.openxmlformats-officedocument.spreadsheetml.worksheet+xml">
        <DigestMethod Algorithm="http://www.w3.org/2000/09/xmldsig#sha1"/>
        <DigestValue>2NJRuwGnXlPL4Io2kN7PoK3Ow4o=</DigestValue>
      </Reference>
      <Reference URI="/xl/worksheets/sheet9.xml?ContentType=application/vnd.openxmlformats-officedocument.spreadsheetml.worksheet+xml">
        <DigestMethod Algorithm="http://www.w3.org/2000/09/xmldsig#sha1"/>
        <DigestValue>sbFBXG35eYqDjboFsDbW5xC/9gE=</DigestValue>
      </Reference>
      <Reference URI="/xl/workbook.xml?ContentType=application/vnd.openxmlformats-officedocument.spreadsheetml.sheet.main+xml">
        <DigestMethod Algorithm="http://www.w3.org/2000/09/xmldsig#sha1"/>
        <DigestValue>gnh+cfoJ40wiLagE8mnIJfFZ5Xo=</DigestValue>
      </Reference>
      <Reference URI="/xl/worksheets/sheet4.xml?ContentType=application/vnd.openxmlformats-officedocument.spreadsheetml.worksheet+xml">
        <DigestMethod Algorithm="http://www.w3.org/2000/09/xmldsig#sha1"/>
        <DigestValue>sD2c16bWUdwr2Vf2MZMUfBTYKIE=</DigestValue>
      </Reference>
      <Reference URI="/xl/drawings/drawing1.xml?ContentType=application/vnd.openxmlformats-officedocument.drawing+xml">
        <DigestMethod Algorithm="http://www.w3.org/2000/09/xmldsig#sha1"/>
        <DigestValue>tMqftqL3EI0MzK2n/d37QnceBYA=</DigestValue>
      </Reference>
      <Reference URI="/xl/worksheets/sheet1.xml?ContentType=application/vnd.openxmlformats-officedocument.spreadsheetml.worksheet+xml">
        <DigestMethod Algorithm="http://www.w3.org/2000/09/xmldsig#sha1"/>
        <DigestValue>n2P3jh+PyrcVHBDwN5aNWvy5NKQ=</DigestValue>
      </Reference>
      <Reference URI="/xl/worksheets/sheet3.xml?ContentType=application/vnd.openxmlformats-officedocument.spreadsheetml.worksheet+xml">
        <DigestMethod Algorithm="http://www.w3.org/2000/09/xmldsig#sha1"/>
        <DigestValue>OCziES2lGZSfXVzwQbqbA4+ss4w=</DigestValue>
      </Reference>
      <Reference URI="/xl/drawings/drawing2.xml?ContentType=application/vnd.openxmlformats-officedocument.drawing+xml">
        <DigestMethod Algorithm="http://www.w3.org/2000/09/xmldsig#sha1"/>
        <DigestValue>vRFj+IQE7XCl3U/EG9YScIHt/DY=</DigestValue>
      </Reference>
      <Reference URI="/xl/worksheets/sheet2.xml?ContentType=application/vnd.openxmlformats-officedocument.spreadsheetml.worksheet+xml">
        <DigestMethod Algorithm="http://www.w3.org/2000/09/xmldsig#sha1"/>
        <DigestValue>oeuC2agTHNf5RgkBFsWEYQZDB50=</DigestValue>
      </Reference>
      <Reference URI="/xl/sharedStrings.xml?ContentType=application/vnd.openxmlformats-officedocument.spreadsheetml.sharedStrings+xml">
        <DigestMethod Algorithm="http://www.w3.org/2000/09/xmldsig#sha1"/>
        <DigestValue>uYzRoa8nsyyeo4BLJW4qVJ+zzqg=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kMAgwaD7BrCeUErUsWW93TulpTs=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xvseRSzU5jX8VgCZS/rXCbQt7Tw=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TrK121bzPuiPYt/DU4MFxXBixfk=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5"/>
            <mdssi:RelationshipReference SourceId="rId10"/>
            <mdssi:RelationshipReference SourceId="rId4"/>
            <mdssi:RelationshipReference SourceId="rId9"/>
            <mdssi:RelationshipReference SourceId="rId14"/>
          </Transform>
          <Transform Algorithm="http://www.w3.org/TR/2001/REC-xml-c14n-20010315"/>
        </Transforms>
        <DigestMethod Algorithm="http://www.w3.org/2000/09/xmldsig#sha1"/>
        <DigestValue>lykxePn82m/C0xM2lKgiqS0VeqY=</DigestValue>
      </Reference>
    </Manifest>
    <SignatureProperties>
      <SignatureProperty Id="idSignatureTime" Target="#idPackageSignature">
        <mdssi:SignatureTime>
          <mdssi:Format>YYYY-MM-DDThh:mm:ssTZD</mdssi:Format>
          <mdssi:Value>2016-07-21T12:23:10Z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2016-07-21T12:23:10Z</xd:SigningTime>
          <xd:SigningCertificate>
            <xd:Cert>
              <xd:CertDigest>
                <DigestMethod Algorithm="http://www.w3.org/2000/09/xmldsig#sha1"/>
                <DigestValue>wOxP+tDZReK0s6AW9CV3Nj7PqXE=</DigestValue>
              </xd:CertDigest>
              <xd:IssuerSerial>
                <X509IssuerName>DC=ge, DC=nbg, CN=NBG Class 2 INT Sub CA</X509IssuerName>
                <X509SerialNumber>278991782229595727596994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Margarita Svanidze</cp:lastModifiedBy>
  <dcterms:modified xsi:type="dcterms:W3CDTF">2016-07-21T12:10:12Z</dcterms:modified>
</cp:coreProperties>
</file>