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25725"/>
</workbook>
</file>

<file path=xl/calcChain.xml><?xml version="1.0" encoding="utf-8"?>
<calcChain xmlns="http://schemas.openxmlformats.org/spreadsheetml/2006/main">
  <c r="H7" i="2"/>
  <c r="G7"/>
  <c r="F7"/>
  <c r="C7"/>
  <c r="H17"/>
  <c r="G17"/>
  <c r="F17"/>
  <c r="C17" l="1"/>
  <c r="C14" s="1"/>
  <c r="D17"/>
  <c r="H14" l="1"/>
  <c r="B3"/>
  <c r="B2"/>
  <c r="B71"/>
  <c r="A71"/>
  <c r="H68"/>
  <c r="E68"/>
  <c r="H67"/>
  <c r="E67"/>
  <c r="H66"/>
  <c r="E66"/>
  <c r="H65"/>
  <c r="E65"/>
  <c r="H64"/>
  <c r="G64"/>
  <c r="F64"/>
  <c r="D64"/>
  <c r="C64"/>
  <c r="E64" s="1"/>
  <c r="H63"/>
  <c r="E63"/>
  <c r="H62"/>
  <c r="E62"/>
  <c r="H61"/>
  <c r="E61"/>
  <c r="H60"/>
  <c r="E60"/>
  <c r="H59"/>
  <c r="E59"/>
  <c r="G58"/>
  <c r="G69" s="1"/>
  <c r="F58"/>
  <c r="H58" s="1"/>
  <c r="D58"/>
  <c r="C58"/>
  <c r="E58" s="1"/>
  <c r="H57"/>
  <c r="E57"/>
  <c r="H56"/>
  <c r="E56"/>
  <c r="H55"/>
  <c r="E55"/>
  <c r="G54"/>
  <c r="F54"/>
  <c r="H54" s="1"/>
  <c r="D54"/>
  <c r="C54"/>
  <c r="E54" s="1"/>
  <c r="H53"/>
  <c r="E53"/>
  <c r="H52"/>
  <c r="E52"/>
  <c r="H51"/>
  <c r="E51"/>
  <c r="H50"/>
  <c r="E50"/>
  <c r="G49"/>
  <c r="F49"/>
  <c r="H49" s="1"/>
  <c r="E49"/>
  <c r="D49"/>
  <c r="C49"/>
  <c r="H48"/>
  <c r="E48"/>
  <c r="H47"/>
  <c r="E47"/>
  <c r="H46"/>
  <c r="E46"/>
  <c r="H45"/>
  <c r="E45"/>
  <c r="H44"/>
  <c r="G44"/>
  <c r="F44"/>
  <c r="D44"/>
  <c r="C44"/>
  <c r="E44" s="1"/>
  <c r="H43"/>
  <c r="E43"/>
  <c r="H42"/>
  <c r="E42"/>
  <c r="H41"/>
  <c r="E41"/>
  <c r="H40"/>
  <c r="G40"/>
  <c r="F40"/>
  <c r="D40"/>
  <c r="C40"/>
  <c r="E40" s="1"/>
  <c r="H39"/>
  <c r="E39"/>
  <c r="H38"/>
  <c r="E38"/>
  <c r="H37"/>
  <c r="E37"/>
  <c r="H36"/>
  <c r="G36"/>
  <c r="F36"/>
  <c r="D36"/>
  <c r="C36"/>
  <c r="E36" s="1"/>
  <c r="H35"/>
  <c r="E35"/>
  <c r="H34"/>
  <c r="E34"/>
  <c r="H33"/>
  <c r="E33"/>
  <c r="H32"/>
  <c r="E32"/>
  <c r="H31"/>
  <c r="E31"/>
  <c r="H30"/>
  <c r="E30"/>
  <c r="H29"/>
  <c r="E29"/>
  <c r="G28"/>
  <c r="H28" s="1"/>
  <c r="F28"/>
  <c r="D28"/>
  <c r="C28"/>
  <c r="E28" s="1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E17"/>
  <c r="H16"/>
  <c r="E16"/>
  <c r="H15"/>
  <c r="E15"/>
  <c r="D14"/>
  <c r="H13"/>
  <c r="E13"/>
  <c r="H12"/>
  <c r="E12"/>
  <c r="H11"/>
  <c r="E11"/>
  <c r="H10"/>
  <c r="G10"/>
  <c r="F10"/>
  <c r="E10"/>
  <c r="D10"/>
  <c r="D7" s="1"/>
  <c r="D69" s="1"/>
  <c r="C10"/>
  <c r="H9"/>
  <c r="E9"/>
  <c r="H8"/>
  <c r="E8"/>
  <c r="B3" i="5"/>
  <c r="B2"/>
  <c r="B3" i="4"/>
  <c r="B2"/>
  <c r="B3" i="3"/>
  <c r="B2"/>
  <c r="H66"/>
  <c r="E66"/>
  <c r="H64"/>
  <c r="E64"/>
  <c r="F61"/>
  <c r="H61" s="1"/>
  <c r="C61"/>
  <c r="E61" s="1"/>
  <c r="H60"/>
  <c r="E60"/>
  <c r="H59"/>
  <c r="E59"/>
  <c r="H58"/>
  <c r="E58"/>
  <c r="G53"/>
  <c r="F53"/>
  <c r="H53" s="1"/>
  <c r="D53"/>
  <c r="C53"/>
  <c r="E53" s="1"/>
  <c r="H52"/>
  <c r="E52"/>
  <c r="H51"/>
  <c r="E51"/>
  <c r="H50"/>
  <c r="E50"/>
  <c r="H49"/>
  <c r="E49"/>
  <c r="H48"/>
  <c r="E48"/>
  <c r="H47"/>
  <c r="E47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G34"/>
  <c r="G45" s="1"/>
  <c r="G54" s="1"/>
  <c r="F34"/>
  <c r="F45" s="1"/>
  <c r="D34"/>
  <c r="D45" s="1"/>
  <c r="D54" s="1"/>
  <c r="C34"/>
  <c r="C45" s="1"/>
  <c r="G30"/>
  <c r="F30"/>
  <c r="D30"/>
  <c r="C30"/>
  <c r="H29"/>
  <c r="E29"/>
  <c r="H28"/>
  <c r="E28"/>
  <c r="H27"/>
  <c r="E27"/>
  <c r="H26"/>
  <c r="E26"/>
  <c r="H25"/>
  <c r="E25"/>
  <c r="H24"/>
  <c r="E24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G9"/>
  <c r="G22" s="1"/>
  <c r="G31" s="1"/>
  <c r="G56" s="1"/>
  <c r="G63" s="1"/>
  <c r="G65" s="1"/>
  <c r="G67" s="1"/>
  <c r="F9"/>
  <c r="F22" s="1"/>
  <c r="D9"/>
  <c r="D22" s="1"/>
  <c r="C9"/>
  <c r="C22" s="1"/>
  <c r="H8"/>
  <c r="E8"/>
  <c r="F40" i="1"/>
  <c r="C40"/>
  <c r="H39"/>
  <c r="E39"/>
  <c r="H38"/>
  <c r="E38"/>
  <c r="H37"/>
  <c r="E37"/>
  <c r="H36"/>
  <c r="E36"/>
  <c r="H35"/>
  <c r="E35"/>
  <c r="H34"/>
  <c r="E34"/>
  <c r="H33"/>
  <c r="E33"/>
  <c r="G31"/>
  <c r="G41" s="1"/>
  <c r="F31"/>
  <c r="D31"/>
  <c r="D41" s="1"/>
  <c r="C31"/>
  <c r="E31" s="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19"/>
  <c r="E19"/>
  <c r="H18"/>
  <c r="E18"/>
  <c r="H17"/>
  <c r="E17"/>
  <c r="H16"/>
  <c r="E16"/>
  <c r="H15"/>
  <c r="E15"/>
  <c r="G14"/>
  <c r="G20" s="1"/>
  <c r="F14"/>
  <c r="F20" s="1"/>
  <c r="D14"/>
  <c r="D20" s="1"/>
  <c r="C14"/>
  <c r="C20" s="1"/>
  <c r="E20" s="1"/>
  <c r="H13"/>
  <c r="E13"/>
  <c r="H12"/>
  <c r="E12"/>
  <c r="H11"/>
  <c r="E11"/>
  <c r="H10"/>
  <c r="E10"/>
  <c r="H9"/>
  <c r="E9"/>
  <c r="H8"/>
  <c r="E8"/>
  <c r="H7"/>
  <c r="E7"/>
  <c r="F69" i="2" l="1"/>
  <c r="H69" s="1"/>
  <c r="H30" i="3"/>
  <c r="D31"/>
  <c r="D56" s="1"/>
  <c r="D63" s="1"/>
  <c r="D65" s="1"/>
  <c r="D67" s="1"/>
  <c r="E30"/>
  <c r="H31" i="1"/>
  <c r="H20"/>
  <c r="C41"/>
  <c r="E41" s="1"/>
  <c r="E14"/>
  <c r="F41"/>
  <c r="H41" s="1"/>
  <c r="C31" i="3"/>
  <c r="E22"/>
  <c r="H22"/>
  <c r="F31"/>
  <c r="H45"/>
  <c r="F54"/>
  <c r="H54" s="1"/>
  <c r="C54"/>
  <c r="E54" s="1"/>
  <c r="E45"/>
  <c r="H9"/>
  <c r="H34"/>
  <c r="E9"/>
  <c r="E34"/>
  <c r="E40" i="1"/>
  <c r="H40"/>
  <c r="H14"/>
  <c r="E14" i="2" l="1"/>
  <c r="E7" s="1"/>
  <c r="C69"/>
  <c r="E69" s="1"/>
  <c r="C56" i="3"/>
  <c r="E31"/>
  <c r="F56"/>
  <c r="H31"/>
  <c r="E56" l="1"/>
  <c r="C63"/>
  <c r="F63"/>
  <c r="H56"/>
  <c r="E63" l="1"/>
  <c r="C65"/>
  <c r="F65"/>
  <c r="H63"/>
  <c r="E65" l="1"/>
  <c r="C67"/>
  <c r="E67" s="1"/>
  <c r="F67"/>
  <c r="H67" s="1"/>
  <c r="H65"/>
</calcChain>
</file>

<file path=xl/sharedStrings.xml><?xml version="1.0" encoding="utf-8"?>
<sst xmlns="http://schemas.openxmlformats.org/spreadsheetml/2006/main" count="295" uniqueCount="233">
  <si>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</si>
  <si>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</si>
  <si>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</si>
  <si>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</si>
  <si>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</si>
  <si>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</si>
  <si>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</si>
  <si>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</si>
  <si>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</si>
  <si>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</si>
  <si>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</si>
  <si>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</si>
  <si>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</si>
  <si>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</si>
  <si>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</si>
  <si>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</si>
  <si>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</si>
  <si>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</si>
  <si>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</si>
  <si>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</si>
  <si>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</si>
  <si>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</si>
  <si>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</si>
  <si>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</si>
  <si>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</si>
  <si>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</si>
  <si>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</si>
  <si>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</si>
  <si>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</si>
  <si>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</si>
  <si>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</si>
  <si>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</si>
  <si>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</si>
  <si>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</si>
  <si>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</si>
  <si>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</si>
  <si>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</si>
  <si>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</si>
  <si>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</si>
  <si>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</si>
  <si>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</si>
  <si>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</si>
  <si>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</si>
  <si>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</si>
  <si>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</si>
  <si>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</si>
  <si>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</si>
  <si>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</si>
  <si>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</si>
  <si>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</si>
  <si>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</si>
  <si>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</si>
  <si>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</si>
  <si>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</si>
  <si>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</si>
  <si>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</si>
  <si>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</si>
  <si>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</si>
  <si>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</si>
  <si>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</si>
  <si>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</si>
  <si>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</si>
  <si>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</si>
  <si>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</si>
  <si>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</si>
  <si>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</si>
  <si>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</si>
  <si>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</si>
  <si>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</si>
  <si>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</si>
  <si>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</si>
  <si>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</si>
  <si>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</si>
  <si>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</si>
  <si>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</si>
  <si>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</si>
  <si>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</si>
  <si>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</si>
  <si>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</si>
  <si>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</si>
  <si>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</si>
  <si>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</si>
  <si>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</si>
  <si>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</si>
  <si>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</si>
  <si>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</si>
  <si>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</si>
  <si>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</si>
  <si>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</si>
  <si>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</si>
  <si>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</si>
  <si>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</si>
  <si>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</si>
  <si>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</si>
  <si>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</si>
  <si>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</si>
  <si>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</si>
  <si>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</si>
  <si>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</si>
  <si>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</si>
  <si>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</si>
  <si>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</si>
  <si>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</si>
  <si>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</si>
  <si>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</si>
  <si>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</si>
  <si>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</si>
  <si>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</si>
  <si>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</si>
  <si>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</si>
  <si>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</si>
  <si>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</si>
  <si>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</si>
  <si>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</si>
  <si>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</si>
  <si>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</si>
  <si>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</si>
  <si>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</si>
  <si>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</si>
  <si>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</si>
  <si>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</si>
  <si>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</si>
  <si>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</si>
  <si>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</si>
  <si>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</si>
  <si>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</si>
  <si>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</si>
  <si>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</si>
  <si>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</si>
  <si>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</si>
  <si>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</si>
  <si>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</si>
  <si>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</si>
  <si>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</si>
  <si>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</si>
  <si>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</si>
  <si>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</si>
  <si>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</si>
  <si>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</si>
  <si>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</si>
  <si>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</si>
  <si>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</si>
  <si>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</si>
  <si>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</si>
  <si>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</si>
  <si>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</si>
  <si>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</si>
  <si>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</si>
  <si>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</si>
  <si>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</si>
  <si>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</si>
  <si>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</si>
  <si>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</si>
  <si>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</si>
  <si>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</si>
  <si>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</si>
  <si>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</si>
  <si>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</si>
  <si>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</si>
  <si>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</si>
  <si>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</si>
  <si>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</si>
  <si>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</si>
  <si>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</si>
  <si>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</si>
  <si>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</si>
  <si>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</si>
  <si>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</si>
  <si>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</si>
  <si>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</si>
  <si>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</si>
  <si>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</si>
  <si>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</si>
  <si>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</si>
  <si>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</si>
  <si>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</si>
  <si>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</si>
  <si>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</si>
  <si>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</si>
  <si>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</si>
  <si>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</si>
  <si>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</si>
  <si>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</si>
  <si>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</si>
  <si>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</si>
  <si>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"კაპიტალ ბანკი"</t>
  </si>
  <si>
    <t>ჯილბერტ რიჩარდ არმენტა</t>
  </si>
  <si>
    <t>არჩილ მჭედლიძე</t>
  </si>
  <si>
    <t>უილიამ ჩარლზ მორრო</t>
  </si>
  <si>
    <t xml:space="preserve">ჯილბერტ რიჩარდ არმენტა </t>
  </si>
  <si>
    <t xml:space="preserve">შპს ESOL B.V. </t>
  </si>
  <si>
    <t>გიორგი გზირიშვილი - გენერალური დირექტორი</t>
  </si>
  <si>
    <t>სოფიო პანაეტოვა - საოპერაციო დირექტორი</t>
  </si>
  <si>
    <t>ოლაფურ ვილჰემსონ - საგადახდო მომსახურების დირექტორი</t>
  </si>
  <si>
    <t>ბალანსგარეშე ანგარიშგების უწყისი *</t>
  </si>
  <si>
    <t>მიღებული გარანტიები: **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</si>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</sst>
</file>

<file path=xl/styles.xml><?xml version="1.0" encoding="utf-8"?>
<styleSheet xmlns="http://schemas.openxmlformats.org/spreadsheetml/2006/main">
  <numFmts count="3">
    <numFmt numFmtId="164" formatCode="#,##0;[Red]#,##0"/>
    <numFmt numFmtId="165" formatCode="m/d/yy;@"/>
    <numFmt numFmtId="166" formatCode="[$-409]d\-mmm\-yy;@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Sylfaen"/>
      <family val="1"/>
    </font>
    <font>
      <u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38" fontId="4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3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3" xfId="3" applyNumberFormat="1" applyFont="1" applyBorder="1" applyAlignment="1"/>
    <xf numFmtId="0" fontId="13" fillId="0" borderId="14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indent="1"/>
    </xf>
    <xf numFmtId="0" fontId="14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wrapText="1" indent="1"/>
    </xf>
    <xf numFmtId="0" fontId="13" fillId="0" borderId="17" xfId="0" applyFont="1" applyFill="1" applyBorder="1" applyAlignment="1">
      <alignment horizontal="left" wrapText="1" indent="2"/>
    </xf>
    <xf numFmtId="0" fontId="14" fillId="0" borderId="17" xfId="0" applyFont="1" applyFill="1" applyBorder="1" applyAlignment="1"/>
    <xf numFmtId="0" fontId="14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horizontal="left" wrapText="1" indent="1"/>
    </xf>
    <xf numFmtId="0" fontId="13" fillId="0" borderId="20" xfId="0" applyFont="1" applyFill="1" applyBorder="1" applyAlignment="1">
      <alignment horizontal="left" indent="1"/>
    </xf>
    <xf numFmtId="0" fontId="14" fillId="0" borderId="21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 indent="1"/>
    </xf>
    <xf numFmtId="0" fontId="14" fillId="0" borderId="1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 wrapText="1" indent="1"/>
    </xf>
    <xf numFmtId="0" fontId="14" fillId="0" borderId="17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indent="1"/>
    </xf>
    <xf numFmtId="0" fontId="13" fillId="0" borderId="20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/>
    <xf numFmtId="0" fontId="13" fillId="0" borderId="1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38" fontId="13" fillId="0" borderId="17" xfId="0" applyNumberFormat="1" applyFont="1" applyFill="1" applyBorder="1" applyAlignment="1" applyProtection="1">
      <alignment horizontal="right"/>
      <protection locked="0"/>
    </xf>
    <xf numFmtId="38" fontId="13" fillId="0" borderId="24" xfId="0" applyNumberFormat="1" applyFont="1" applyFill="1" applyBorder="1" applyAlignment="1" applyProtection="1">
      <alignment horizontal="right"/>
      <protection locked="0"/>
    </xf>
    <xf numFmtId="38" fontId="13" fillId="2" borderId="24" xfId="0" applyNumberFormat="1" applyFont="1" applyFill="1" applyBorder="1" applyAlignment="1">
      <alignment horizontal="right"/>
    </xf>
    <xf numFmtId="38" fontId="13" fillId="2" borderId="17" xfId="0" applyNumberFormat="1" applyFont="1" applyFill="1" applyBorder="1" applyAlignment="1">
      <alignment horizontal="right"/>
    </xf>
    <xf numFmtId="38" fontId="13" fillId="2" borderId="24" xfId="0" applyNumberFormat="1" applyFont="1" applyFill="1" applyBorder="1" applyAlignment="1" applyProtection="1">
      <alignment horizontal="right"/>
    </xf>
    <xf numFmtId="38" fontId="13" fillId="3" borderId="24" xfId="0" applyNumberFormat="1" applyFont="1" applyFill="1" applyBorder="1" applyAlignment="1" applyProtection="1">
      <alignment horizontal="right"/>
      <protection locked="0"/>
    </xf>
    <xf numFmtId="38" fontId="13" fillId="2" borderId="17" xfId="0" applyNumberFormat="1" applyFont="1" applyFill="1" applyBorder="1" applyAlignment="1" applyProtection="1">
      <alignment horizontal="right"/>
      <protection locked="0"/>
    </xf>
    <xf numFmtId="38" fontId="13" fillId="2" borderId="24" xfId="0" applyNumberFormat="1" applyFont="1" applyFill="1" applyBorder="1" applyAlignment="1" applyProtection="1">
      <alignment horizontal="right"/>
      <protection locked="0"/>
    </xf>
    <xf numFmtId="38" fontId="13" fillId="0" borderId="19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>
      <alignment horizontal="right"/>
    </xf>
    <xf numFmtId="38" fontId="13" fillId="2" borderId="21" xfId="0" applyNumberFormat="1" applyFont="1" applyFill="1" applyBorder="1" applyAlignment="1">
      <alignment horizontal="right"/>
    </xf>
    <xf numFmtId="38" fontId="13" fillId="2" borderId="26" xfId="0" applyNumberFormat="1" applyFont="1" applyFill="1" applyBorder="1" applyAlignment="1">
      <alignment horizontal="right"/>
    </xf>
    <xf numFmtId="38" fontId="13" fillId="0" borderId="15" xfId="0" applyNumberFormat="1" applyFont="1" applyFill="1" applyBorder="1" applyAlignment="1" applyProtection="1">
      <alignment horizontal="right"/>
      <protection locked="0"/>
    </xf>
    <xf numFmtId="38" fontId="13" fillId="3" borderId="23" xfId="0" applyNumberFormat="1" applyFont="1" applyFill="1" applyBorder="1" applyAlignment="1" applyProtection="1">
      <alignment horizontal="right"/>
      <protection locked="0"/>
    </xf>
    <xf numFmtId="38" fontId="13" fillId="0" borderId="22" xfId="0" applyNumberFormat="1" applyFont="1" applyFill="1" applyBorder="1" applyAlignment="1" applyProtection="1">
      <alignment horizontal="right"/>
      <protection locked="0"/>
    </xf>
    <xf numFmtId="38" fontId="13" fillId="2" borderId="27" xfId="0" applyNumberFormat="1" applyFont="1" applyFill="1" applyBorder="1" applyAlignment="1">
      <alignment horizontal="right"/>
    </xf>
    <xf numFmtId="38" fontId="13" fillId="0" borderId="17" xfId="0" applyNumberFormat="1" applyFont="1" applyFill="1" applyBorder="1" applyAlignment="1">
      <alignment horizontal="right"/>
    </xf>
    <xf numFmtId="38" fontId="13" fillId="0" borderId="24" xfId="0" applyNumberFormat="1" applyFont="1" applyFill="1" applyBorder="1" applyAlignment="1">
      <alignment horizontal="right"/>
    </xf>
    <xf numFmtId="38" fontId="13" fillId="2" borderId="19" xfId="0" applyNumberFormat="1" applyFont="1" applyFill="1" applyBorder="1" applyAlignment="1">
      <alignment horizontal="right"/>
    </xf>
    <xf numFmtId="38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9" fontId="4" fillId="0" borderId="9" xfId="3" applyNumberFormat="1" applyFont="1" applyBorder="1" applyAlignment="1"/>
    <xf numFmtId="0" fontId="4" fillId="0" borderId="28" xfId="0" applyFont="1" applyBorder="1"/>
    <xf numFmtId="0" fontId="4" fillId="0" borderId="29" xfId="0" applyFont="1" applyFill="1" applyBorder="1" applyProtection="1">
      <protection locked="0"/>
    </xf>
    <xf numFmtId="9" fontId="4" fillId="0" borderId="30" xfId="3" applyNumberFormat="1" applyFont="1" applyBorder="1" applyAlignment="1"/>
    <xf numFmtId="0" fontId="15" fillId="0" borderId="0" xfId="0" applyFont="1" applyFill="1" applyBorder="1" applyProtection="1"/>
    <xf numFmtId="166" fontId="15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31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38" fontId="9" fillId="2" borderId="9" xfId="0" applyNumberFormat="1" applyFont="1" applyFill="1" applyBorder="1" applyAlignment="1" applyProtection="1">
      <alignment horizontal="right"/>
    </xf>
    <xf numFmtId="38" fontId="9" fillId="2" borderId="13" xfId="0" applyNumberFormat="1" applyFont="1" applyFill="1" applyBorder="1" applyAlignment="1" applyProtection="1">
      <alignment horizontal="right"/>
    </xf>
    <xf numFmtId="0" fontId="13" fillId="0" borderId="5" xfId="0" applyFont="1" applyFill="1" applyBorder="1" applyAlignment="1">
      <alignment horizontal="left" indent="1"/>
    </xf>
    <xf numFmtId="0" fontId="16" fillId="0" borderId="7" xfId="0" applyFont="1" applyFill="1" applyBorder="1" applyAlignment="1">
      <alignment horizontal="center"/>
    </xf>
    <xf numFmtId="0" fontId="14" fillId="0" borderId="7" xfId="0" applyFont="1" applyFill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left" indent="1"/>
      <protection locked="0"/>
    </xf>
    <xf numFmtId="38" fontId="13" fillId="2" borderId="7" xfId="0" applyNumberFormat="1" applyFont="1" applyFill="1" applyBorder="1" applyAlignment="1" applyProtection="1">
      <alignment horizontal="right"/>
    </xf>
    <xf numFmtId="38" fontId="13" fillId="2" borderId="9" xfId="0" applyNumberFormat="1" applyFont="1" applyFill="1" applyBorder="1" applyAlignment="1" applyProtection="1">
      <alignment horizontal="right"/>
    </xf>
    <xf numFmtId="0" fontId="18" fillId="0" borderId="5" xfId="0" applyFont="1" applyFill="1" applyBorder="1" applyAlignment="1">
      <alignment horizontal="left" indent="1"/>
    </xf>
    <xf numFmtId="0" fontId="18" fillId="0" borderId="7" xfId="0" applyFont="1" applyFill="1" applyBorder="1" applyAlignment="1" applyProtection="1">
      <alignment horizontal="left" indent="1"/>
      <protection locked="0"/>
    </xf>
    <xf numFmtId="38" fontId="13" fillId="0" borderId="7" xfId="0" applyNumberFormat="1" applyFont="1" applyFill="1" applyBorder="1" applyAlignment="1" applyProtection="1">
      <alignment horizontal="right"/>
      <protection locked="0"/>
    </xf>
    <xf numFmtId="0" fontId="18" fillId="0" borderId="7" xfId="0" applyFont="1" applyFill="1" applyBorder="1" applyAlignment="1" applyProtection="1">
      <alignment horizontal="left" vertical="center" indent="1"/>
      <protection locked="0"/>
    </xf>
    <xf numFmtId="0" fontId="17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indent="1"/>
      <protection locked="0"/>
    </xf>
    <xf numFmtId="0" fontId="13" fillId="0" borderId="10" xfId="0" applyFont="1" applyFill="1" applyBorder="1" applyAlignment="1">
      <alignment horizontal="left" indent="1"/>
    </xf>
    <xf numFmtId="0" fontId="14" fillId="0" borderId="12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10" fillId="0" borderId="7" xfId="0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9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showGridLines="0" tabSelected="1" zoomScaleNormal="100" workbookViewId="0">
      <selection activeCell="F11" sqref="F11"/>
    </sheetView>
  </sheetViews>
  <sheetFormatPr defaultRowHeight="15"/>
  <cols>
    <col min="1" max="1" width="7.85546875" style="1" customWidth="1"/>
    <col min="2" max="2" width="45.140625" style="1" customWidth="1"/>
    <col min="3" max="3" width="14.140625" style="1" customWidth="1"/>
    <col min="4" max="4" width="15.5703125" style="1" customWidth="1"/>
    <col min="5" max="5" width="16.7109375" style="1" bestFit="1" customWidth="1"/>
    <col min="6" max="6" width="14.85546875" style="1" bestFit="1" customWidth="1"/>
    <col min="7" max="7" width="14.42578125" style="1" bestFit="1" customWidth="1"/>
    <col min="8" max="8" width="16.42578125" style="1" bestFit="1" customWidth="1"/>
    <col min="9" max="16384" width="9.140625" style="1"/>
  </cols>
  <sheetData>
    <row r="1" spans="1:26" ht="19.5">
      <c r="B1" s="163"/>
      <c r="C1" s="163"/>
      <c r="D1" s="163"/>
      <c r="E1" s="163"/>
      <c r="F1" s="163"/>
      <c r="G1" s="163"/>
      <c r="H1" s="163"/>
    </row>
    <row r="2" spans="1:26">
      <c r="A2" s="134" t="s">
        <v>123</v>
      </c>
      <c r="B2" s="135" t="s">
        <v>185</v>
      </c>
      <c r="C2" s="2"/>
      <c r="D2" s="2"/>
      <c r="E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34" t="s">
        <v>135</v>
      </c>
      <c r="B3" s="136">
        <v>42643</v>
      </c>
      <c r="C3" s="2"/>
      <c r="D3" s="3"/>
      <c r="E3" s="3"/>
      <c r="F3" s="4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>
      <c r="A4" s="5"/>
      <c r="B4" s="6" t="s">
        <v>150</v>
      </c>
      <c r="D4" s="4"/>
      <c r="E4" s="4"/>
      <c r="F4" s="2"/>
      <c r="G4" s="2"/>
      <c r="H4" s="7" t="s">
        <v>124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>
      <c r="A5" s="8"/>
      <c r="B5" s="9"/>
      <c r="C5" s="160" t="s">
        <v>138</v>
      </c>
      <c r="D5" s="160"/>
      <c r="E5" s="160"/>
      <c r="F5" s="161" t="s">
        <v>151</v>
      </c>
      <c r="G5" s="161"/>
      <c r="H5" s="16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10" t="s">
        <v>108</v>
      </c>
      <c r="B6" s="11" t="s">
        <v>132</v>
      </c>
      <c r="C6" s="12" t="s">
        <v>165</v>
      </c>
      <c r="D6" s="12" t="s">
        <v>166</v>
      </c>
      <c r="E6" s="12" t="s">
        <v>167</v>
      </c>
      <c r="F6" s="12" t="s">
        <v>165</v>
      </c>
      <c r="G6" s="12" t="s">
        <v>166</v>
      </c>
      <c r="H6" s="141" t="s">
        <v>167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0">
        <v>1</v>
      </c>
      <c r="B7" s="13" t="s">
        <v>136</v>
      </c>
      <c r="C7" s="14">
        <v>1067308</v>
      </c>
      <c r="D7" s="14">
        <v>4449122</v>
      </c>
      <c r="E7" s="15">
        <f t="shared" ref="E7:E19" si="0">C7+D7</f>
        <v>5516430</v>
      </c>
      <c r="F7" s="14">
        <v>1164561</v>
      </c>
      <c r="G7" s="14">
        <v>2632562</v>
      </c>
      <c r="H7" s="142">
        <f t="shared" ref="H7:H15" si="1">F7+G7</f>
        <v>3797123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0">
        <v>2</v>
      </c>
      <c r="B8" s="13" t="s">
        <v>154</v>
      </c>
      <c r="C8" s="14">
        <v>404084</v>
      </c>
      <c r="D8" s="14">
        <v>13709138</v>
      </c>
      <c r="E8" s="15">
        <f t="shared" si="0"/>
        <v>14113222</v>
      </c>
      <c r="F8" s="14">
        <v>2469617</v>
      </c>
      <c r="G8" s="14">
        <v>20979240</v>
      </c>
      <c r="H8" s="142">
        <f t="shared" si="1"/>
        <v>23448857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0">
        <v>3</v>
      </c>
      <c r="B9" s="13" t="s">
        <v>155</v>
      </c>
      <c r="C9" s="14">
        <v>15654182</v>
      </c>
      <c r="D9" s="14">
        <v>46634923</v>
      </c>
      <c r="E9" s="15">
        <f t="shared" si="0"/>
        <v>62289105</v>
      </c>
      <c r="F9" s="14">
        <v>60927</v>
      </c>
      <c r="G9" s="14">
        <v>9259992</v>
      </c>
      <c r="H9" s="142">
        <f t="shared" si="1"/>
        <v>9320919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0">
        <v>4</v>
      </c>
      <c r="B10" s="13" t="s">
        <v>140</v>
      </c>
      <c r="C10" s="14">
        <v>0</v>
      </c>
      <c r="D10" s="14">
        <v>0</v>
      </c>
      <c r="E10" s="15">
        <f t="shared" si="0"/>
        <v>0</v>
      </c>
      <c r="F10" s="14">
        <v>0</v>
      </c>
      <c r="G10" s="14">
        <v>0</v>
      </c>
      <c r="H10" s="142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0">
        <v>5</v>
      </c>
      <c r="B11" s="13" t="s">
        <v>141</v>
      </c>
      <c r="C11" s="14">
        <v>0</v>
      </c>
      <c r="D11" s="14">
        <v>0</v>
      </c>
      <c r="E11" s="15">
        <f t="shared" si="0"/>
        <v>0</v>
      </c>
      <c r="F11" s="14">
        <v>0</v>
      </c>
      <c r="G11" s="14">
        <v>0</v>
      </c>
      <c r="H11" s="142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0">
        <v>6.1</v>
      </c>
      <c r="B12" s="16" t="s">
        <v>156</v>
      </c>
      <c r="C12" s="14">
        <v>692184</v>
      </c>
      <c r="D12" s="14">
        <v>3144268</v>
      </c>
      <c r="E12" s="15">
        <f t="shared" si="0"/>
        <v>3836452</v>
      </c>
      <c r="F12" s="14">
        <v>12378740</v>
      </c>
      <c r="G12" s="14">
        <v>8844037</v>
      </c>
      <c r="H12" s="142">
        <f t="shared" si="1"/>
        <v>21222777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0">
        <v>6.2</v>
      </c>
      <c r="B13" s="16" t="s">
        <v>157</v>
      </c>
      <c r="C13" s="14">
        <v>-18958</v>
      </c>
      <c r="D13" s="14">
        <v>-519971</v>
      </c>
      <c r="E13" s="15">
        <f t="shared" si="0"/>
        <v>-538929</v>
      </c>
      <c r="F13" s="14">
        <v>-1120738</v>
      </c>
      <c r="G13" s="14">
        <v>-922320</v>
      </c>
      <c r="H13" s="142">
        <f t="shared" si="1"/>
        <v>-2043058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0">
        <v>6</v>
      </c>
      <c r="B14" s="13" t="s">
        <v>158</v>
      </c>
      <c r="C14" s="14">
        <f>C12+C13</f>
        <v>673226</v>
      </c>
      <c r="D14" s="14">
        <f>D12+D13</f>
        <v>2624297</v>
      </c>
      <c r="E14" s="15">
        <f>E12+E13</f>
        <v>3297523</v>
      </c>
      <c r="F14" s="14">
        <f>F12+F13</f>
        <v>11258002</v>
      </c>
      <c r="G14" s="14">
        <f>G12+G13</f>
        <v>7921717</v>
      </c>
      <c r="H14" s="142">
        <f t="shared" si="1"/>
        <v>19179719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0">
        <v>7</v>
      </c>
      <c r="B15" s="13" t="s">
        <v>159</v>
      </c>
      <c r="C15" s="14">
        <v>20362</v>
      </c>
      <c r="D15" s="14">
        <v>16557</v>
      </c>
      <c r="E15" s="15">
        <f t="shared" si="0"/>
        <v>36919</v>
      </c>
      <c r="F15" s="14">
        <v>1496564</v>
      </c>
      <c r="G15" s="14">
        <v>1041821</v>
      </c>
      <c r="H15" s="142">
        <f t="shared" si="1"/>
        <v>2538385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0">
        <v>8</v>
      </c>
      <c r="B16" s="13" t="s">
        <v>148</v>
      </c>
      <c r="C16" s="14">
        <v>166380</v>
      </c>
      <c r="D16" s="14" t="s">
        <v>182</v>
      </c>
      <c r="E16" s="15">
        <f>C16</f>
        <v>166380</v>
      </c>
      <c r="F16" s="14">
        <v>28445</v>
      </c>
      <c r="G16" s="14" t="s">
        <v>182</v>
      </c>
      <c r="H16" s="142">
        <f>F16</f>
        <v>28445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0">
        <v>9</v>
      </c>
      <c r="B17" s="13" t="s">
        <v>152</v>
      </c>
      <c r="C17" s="14">
        <v>0</v>
      </c>
      <c r="D17" s="14">
        <v>0</v>
      </c>
      <c r="E17" s="15">
        <f t="shared" si="0"/>
        <v>0</v>
      </c>
      <c r="F17" s="14">
        <v>0</v>
      </c>
      <c r="G17" s="14">
        <v>0</v>
      </c>
      <c r="H17" s="142">
        <f>F17+G17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0">
        <v>10</v>
      </c>
      <c r="B18" s="13" t="s">
        <v>149</v>
      </c>
      <c r="C18" s="14">
        <v>2585446</v>
      </c>
      <c r="D18" s="14" t="s">
        <v>182</v>
      </c>
      <c r="E18" s="15">
        <f>C18</f>
        <v>2585446</v>
      </c>
      <c r="F18" s="14">
        <v>2380904</v>
      </c>
      <c r="G18" s="14" t="s">
        <v>182</v>
      </c>
      <c r="H18" s="142">
        <f>F18</f>
        <v>2380904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0">
        <v>11</v>
      </c>
      <c r="B19" s="13" t="s">
        <v>160</v>
      </c>
      <c r="C19" s="14">
        <v>2394941</v>
      </c>
      <c r="D19" s="14">
        <v>1082093</v>
      </c>
      <c r="E19" s="15">
        <f t="shared" si="0"/>
        <v>3477034</v>
      </c>
      <c r="F19" s="14">
        <v>758512</v>
      </c>
      <c r="G19" s="14">
        <v>2390699</v>
      </c>
      <c r="H19" s="142">
        <f>F19+G19</f>
        <v>3149211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0">
        <v>12</v>
      </c>
      <c r="B20" s="17" t="s">
        <v>133</v>
      </c>
      <c r="C20" s="14">
        <f>SUM(C7+C8+C9+C10+C11+C14+C15+C16+C17+C18+C19)</f>
        <v>22965929</v>
      </c>
      <c r="D20" s="14">
        <f>SUM(D7+D8+D9+D10+D11+D14+D15+D17+D19)</f>
        <v>68516130</v>
      </c>
      <c r="E20" s="15">
        <f>C20+D20</f>
        <v>91482059</v>
      </c>
      <c r="F20" s="14">
        <f>SUM(F7+F8+F9+F10+F11+F14+F15+F16+F17+F18+F19)</f>
        <v>19617532</v>
      </c>
      <c r="G20" s="14">
        <f>SUM(G7+G8+G9+G10+G11+G14+G15+G17+G19)</f>
        <v>44226031</v>
      </c>
      <c r="H20" s="142">
        <f>F20+G20</f>
        <v>63843563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10"/>
      <c r="B21" s="11" t="s">
        <v>129</v>
      </c>
      <c r="C21" s="18"/>
      <c r="D21" s="18"/>
      <c r="E21" s="19"/>
      <c r="F21" s="20"/>
      <c r="G21" s="18"/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0">
        <v>13</v>
      </c>
      <c r="B22" s="13" t="s">
        <v>126</v>
      </c>
      <c r="C22" s="14">
        <v>0</v>
      </c>
      <c r="D22" s="14">
        <v>0</v>
      </c>
      <c r="E22" s="15">
        <f t="shared" ref="E22:E31" si="2">C22+D22</f>
        <v>0</v>
      </c>
      <c r="F22" s="14">
        <v>0</v>
      </c>
      <c r="G22" s="14">
        <v>0</v>
      </c>
      <c r="H22" s="142">
        <f t="shared" ref="H22:H31" si="3">F22+G22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0">
        <v>14</v>
      </c>
      <c r="B23" s="13" t="s">
        <v>139</v>
      </c>
      <c r="C23" s="14">
        <v>6563408</v>
      </c>
      <c r="D23" s="14">
        <v>58798038</v>
      </c>
      <c r="E23" s="15">
        <f t="shared" si="2"/>
        <v>65361446</v>
      </c>
      <c r="F23" s="14">
        <v>5816413</v>
      </c>
      <c r="G23" s="14">
        <v>22974215</v>
      </c>
      <c r="H23" s="142">
        <f t="shared" si="3"/>
        <v>28790628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0">
        <v>15</v>
      </c>
      <c r="B24" s="13" t="s">
        <v>161</v>
      </c>
      <c r="C24" s="14">
        <v>0</v>
      </c>
      <c r="D24" s="14">
        <v>2778</v>
      </c>
      <c r="E24" s="15">
        <f t="shared" si="2"/>
        <v>2778</v>
      </c>
      <c r="F24" s="14">
        <v>2294</v>
      </c>
      <c r="G24" s="14">
        <v>828151</v>
      </c>
      <c r="H24" s="142">
        <f t="shared" si="3"/>
        <v>830445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0">
        <v>16</v>
      </c>
      <c r="B25" s="13" t="s">
        <v>127</v>
      </c>
      <c r="C25" s="14">
        <v>2202</v>
      </c>
      <c r="D25" s="14">
        <v>1747275</v>
      </c>
      <c r="E25" s="15">
        <f t="shared" si="2"/>
        <v>1749477</v>
      </c>
      <c r="F25" s="14">
        <v>10001469</v>
      </c>
      <c r="G25" s="14">
        <v>4941582</v>
      </c>
      <c r="H25" s="142">
        <f t="shared" si="3"/>
        <v>14943051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0">
        <v>17</v>
      </c>
      <c r="B26" s="13" t="s">
        <v>137</v>
      </c>
      <c r="C26" s="18"/>
      <c r="D26" s="18"/>
      <c r="E26" s="15">
        <f t="shared" si="2"/>
        <v>0</v>
      </c>
      <c r="F26" s="18"/>
      <c r="G26" s="18"/>
      <c r="H26" s="142">
        <f t="shared" si="3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0">
        <v>18</v>
      </c>
      <c r="B27" s="13" t="s">
        <v>162</v>
      </c>
      <c r="C27" s="14">
        <v>0</v>
      </c>
      <c r="D27" s="14">
        <v>0</v>
      </c>
      <c r="E27" s="15">
        <f t="shared" si="2"/>
        <v>0</v>
      </c>
      <c r="F27" s="14">
        <v>0</v>
      </c>
      <c r="G27" s="14">
        <v>0</v>
      </c>
      <c r="H27" s="142">
        <f t="shared" si="3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0">
        <v>19</v>
      </c>
      <c r="B28" s="13" t="s">
        <v>163</v>
      </c>
      <c r="C28" s="14">
        <v>25</v>
      </c>
      <c r="D28" s="14">
        <v>90838</v>
      </c>
      <c r="E28" s="15">
        <f t="shared" si="2"/>
        <v>90863</v>
      </c>
      <c r="F28" s="14">
        <v>51798</v>
      </c>
      <c r="G28" s="14">
        <v>62771</v>
      </c>
      <c r="H28" s="142">
        <f t="shared" si="3"/>
        <v>114569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0">
        <v>20</v>
      </c>
      <c r="B29" s="13" t="s">
        <v>164</v>
      </c>
      <c r="C29" s="14">
        <v>244465</v>
      </c>
      <c r="D29" s="14">
        <v>8577708</v>
      </c>
      <c r="E29" s="15">
        <f t="shared" si="2"/>
        <v>8822173</v>
      </c>
      <c r="F29" s="14">
        <v>80584</v>
      </c>
      <c r="G29" s="14">
        <v>16409197</v>
      </c>
      <c r="H29" s="142">
        <f t="shared" si="3"/>
        <v>16489781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0">
        <v>21</v>
      </c>
      <c r="B30" s="13" t="s">
        <v>130</v>
      </c>
      <c r="C30" s="14">
        <v>0</v>
      </c>
      <c r="D30" s="14">
        <v>0</v>
      </c>
      <c r="E30" s="15">
        <f t="shared" si="2"/>
        <v>0</v>
      </c>
      <c r="F30" s="14">
        <v>0</v>
      </c>
      <c r="G30" s="14">
        <v>0</v>
      </c>
      <c r="H30" s="142">
        <f t="shared" si="3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0">
        <v>22</v>
      </c>
      <c r="B31" s="17" t="s">
        <v>131</v>
      </c>
      <c r="C31" s="14">
        <f>SUM(C22,C23,C24,C25,C26,C27,C28,C29,C30)</f>
        <v>6810100</v>
      </c>
      <c r="D31" s="14">
        <f>SUM(D22,D23,D24,D25,D26,D27,D28,D29,D30)</f>
        <v>69216637</v>
      </c>
      <c r="E31" s="15">
        <f t="shared" si="2"/>
        <v>76026737</v>
      </c>
      <c r="F31" s="14">
        <f>SUM(F22,F23,F24,F25,F26,F27,F28,F29,F30)</f>
        <v>15952558</v>
      </c>
      <c r="G31" s="14">
        <f>SUM(G22,G23,G24,G25,G26,G27,G28,G29,G30)</f>
        <v>45215916</v>
      </c>
      <c r="H31" s="142">
        <f t="shared" si="3"/>
        <v>61168474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10"/>
      <c r="B32" s="11" t="s">
        <v>142</v>
      </c>
      <c r="C32" s="18"/>
      <c r="D32" s="18"/>
      <c r="E32" s="19"/>
      <c r="F32" s="20"/>
      <c r="G32" s="18"/>
      <c r="H32" s="2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>
      <c r="A33" s="10">
        <v>23</v>
      </c>
      <c r="B33" s="13" t="s">
        <v>143</v>
      </c>
      <c r="C33" s="14">
        <v>24000000</v>
      </c>
      <c r="D33" s="22" t="s">
        <v>182</v>
      </c>
      <c r="E33" s="15">
        <f t="shared" ref="E33:E40" si="4">C33</f>
        <v>24000000</v>
      </c>
      <c r="F33" s="14">
        <v>17120000</v>
      </c>
      <c r="G33" s="22" t="s">
        <v>182</v>
      </c>
      <c r="H33" s="142">
        <f t="shared" ref="H33:H40" si="5">F33</f>
        <v>17120000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>
      <c r="A34" s="10">
        <v>24</v>
      </c>
      <c r="B34" s="13" t="s">
        <v>144</v>
      </c>
      <c r="C34" s="14">
        <v>0</v>
      </c>
      <c r="D34" s="22" t="s">
        <v>182</v>
      </c>
      <c r="E34" s="15">
        <f t="shared" si="4"/>
        <v>0</v>
      </c>
      <c r="F34" s="14">
        <v>0</v>
      </c>
      <c r="G34" s="22" t="s">
        <v>182</v>
      </c>
      <c r="H34" s="142">
        <f t="shared" si="5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>
      <c r="A35" s="10">
        <v>25</v>
      </c>
      <c r="B35" s="16" t="s">
        <v>145</v>
      </c>
      <c r="C35" s="14">
        <v>0</v>
      </c>
      <c r="D35" s="22" t="s">
        <v>182</v>
      </c>
      <c r="E35" s="15">
        <f t="shared" si="4"/>
        <v>0</v>
      </c>
      <c r="F35" s="14">
        <v>0</v>
      </c>
      <c r="G35" s="22" t="s">
        <v>182</v>
      </c>
      <c r="H35" s="142">
        <f t="shared" si="5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>
      <c r="A36" s="10">
        <v>26</v>
      </c>
      <c r="B36" s="13" t="s">
        <v>128</v>
      </c>
      <c r="C36" s="14">
        <v>10162443</v>
      </c>
      <c r="D36" s="22" t="s">
        <v>182</v>
      </c>
      <c r="E36" s="15">
        <f t="shared" si="4"/>
        <v>10162443</v>
      </c>
      <c r="F36" s="14">
        <v>99794</v>
      </c>
      <c r="G36" s="22" t="s">
        <v>182</v>
      </c>
      <c r="H36" s="142">
        <f t="shared" si="5"/>
        <v>99794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>
      <c r="A37" s="10">
        <v>27</v>
      </c>
      <c r="B37" s="13" t="s">
        <v>125</v>
      </c>
      <c r="C37" s="14">
        <v>349758</v>
      </c>
      <c r="D37" s="22" t="s">
        <v>182</v>
      </c>
      <c r="E37" s="15">
        <f t="shared" si="4"/>
        <v>349758</v>
      </c>
      <c r="F37" s="14">
        <v>349758</v>
      </c>
      <c r="G37" s="22" t="s">
        <v>182</v>
      </c>
      <c r="H37" s="142">
        <f t="shared" si="5"/>
        <v>349758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>
      <c r="A38" s="10">
        <v>28</v>
      </c>
      <c r="B38" s="13" t="s">
        <v>153</v>
      </c>
      <c r="C38" s="14">
        <v>-19056879</v>
      </c>
      <c r="D38" s="22" t="s">
        <v>182</v>
      </c>
      <c r="E38" s="15">
        <f t="shared" si="4"/>
        <v>-19056879</v>
      </c>
      <c r="F38" s="14">
        <v>-14894463</v>
      </c>
      <c r="G38" s="22" t="s">
        <v>182</v>
      </c>
      <c r="H38" s="142">
        <f t="shared" si="5"/>
        <v>-14894463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>
      <c r="A39" s="10">
        <v>29</v>
      </c>
      <c r="B39" s="13" t="s">
        <v>134</v>
      </c>
      <c r="C39" s="14">
        <v>0</v>
      </c>
      <c r="D39" s="22" t="s">
        <v>182</v>
      </c>
      <c r="E39" s="15">
        <f t="shared" si="4"/>
        <v>0</v>
      </c>
      <c r="F39" s="14">
        <v>0</v>
      </c>
      <c r="G39" s="22" t="s">
        <v>182</v>
      </c>
      <c r="H39" s="142">
        <f t="shared" si="5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58">
      <c r="A40" s="10">
        <v>30</v>
      </c>
      <c r="B40" s="17" t="s">
        <v>146</v>
      </c>
      <c r="C40" s="14">
        <f>SUM(C33:C39)</f>
        <v>15455322</v>
      </c>
      <c r="D40" s="22" t="s">
        <v>182</v>
      </c>
      <c r="E40" s="15">
        <f t="shared" si="4"/>
        <v>15455322</v>
      </c>
      <c r="F40" s="14">
        <f>SUM(F33:F39)</f>
        <v>2675089</v>
      </c>
      <c r="G40" s="22" t="s">
        <v>182</v>
      </c>
      <c r="H40" s="142">
        <f t="shared" si="5"/>
        <v>2675089</v>
      </c>
    </row>
    <row r="41" spans="1:58" ht="15.75" thickBot="1">
      <c r="A41" s="23">
        <v>31</v>
      </c>
      <c r="B41" s="24" t="s">
        <v>147</v>
      </c>
      <c r="C41" s="25">
        <f>C31+C40</f>
        <v>22265422</v>
      </c>
      <c r="D41" s="25">
        <f>D31</f>
        <v>69216637</v>
      </c>
      <c r="E41" s="26">
        <f>C41+D41</f>
        <v>91482059</v>
      </c>
      <c r="F41" s="25">
        <f>F31+F40</f>
        <v>18627647</v>
      </c>
      <c r="G41" s="25">
        <f>G31</f>
        <v>45215916</v>
      </c>
      <c r="H41" s="143">
        <f>F41+G41</f>
        <v>63843563</v>
      </c>
    </row>
    <row r="42" spans="1:58">
      <c r="A42" s="27"/>
      <c r="B42" s="2"/>
      <c r="C42" s="2"/>
      <c r="D42" s="2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>
      <c r="A43" s="27"/>
      <c r="B43" s="29" t="s">
        <v>122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31496062992125984" right="0.27559055118110237" top="0.31496062992125984" bottom="0.23622047244094491" header="0.19685039370078741" footer="0.15748031496062992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GridLines="0" topLeftCell="A49" zoomScaleNormal="100" workbookViewId="0">
      <selection activeCell="C8" sqref="C8:H67"/>
    </sheetView>
  </sheetViews>
  <sheetFormatPr defaultRowHeight="15"/>
  <cols>
    <col min="1" max="1" width="7.7109375" style="30" bestFit="1" customWidth="1"/>
    <col min="2" max="2" width="49.42578125" style="30" customWidth="1"/>
    <col min="3" max="3" width="13.42578125" style="30" bestFit="1" customWidth="1"/>
    <col min="4" max="4" width="12.7109375" style="30" bestFit="1" customWidth="1"/>
    <col min="5" max="5" width="13.42578125" style="30" bestFit="1" customWidth="1"/>
    <col min="6" max="6" width="12.5703125" style="31" bestFit="1" customWidth="1"/>
    <col min="7" max="7" width="12.7109375" style="31" bestFit="1" customWidth="1"/>
    <col min="8" max="8" width="13.28515625" style="31" bestFit="1" customWidth="1"/>
    <col min="9" max="16384" width="9.140625" style="31"/>
  </cols>
  <sheetData>
    <row r="1" spans="1:8">
      <c r="D1" s="164"/>
      <c r="E1" s="165"/>
      <c r="F1" s="165"/>
      <c r="G1" s="165"/>
      <c r="H1" s="165"/>
    </row>
    <row r="2" spans="1:8">
      <c r="A2" s="132" t="s">
        <v>123</v>
      </c>
      <c r="B2" s="137" t="str">
        <f>'RC'!B2</f>
        <v>სს "კაპიტალ ბანკი"</v>
      </c>
      <c r="C2" s="2"/>
      <c r="D2" s="2"/>
      <c r="E2" s="2"/>
      <c r="H2" s="2"/>
    </row>
    <row r="3" spans="1:8">
      <c r="A3" s="132" t="s">
        <v>135</v>
      </c>
      <c r="B3" s="136">
        <f>'RC'!B3</f>
        <v>42643</v>
      </c>
      <c r="C3" s="2"/>
      <c r="D3" s="2"/>
      <c r="E3" s="2"/>
      <c r="H3" s="1"/>
    </row>
    <row r="4" spans="1:8">
      <c r="A4" s="33"/>
      <c r="B4" s="34" t="s">
        <v>63</v>
      </c>
      <c r="C4" s="2"/>
      <c r="D4" s="2"/>
      <c r="E4" s="2"/>
      <c r="H4" s="35" t="s">
        <v>124</v>
      </c>
    </row>
    <row r="5" spans="1:8" ht="18">
      <c r="A5" s="139"/>
      <c r="B5" s="140"/>
      <c r="C5" s="166" t="s">
        <v>138</v>
      </c>
      <c r="D5" s="167"/>
      <c r="E5" s="167"/>
      <c r="F5" s="166" t="s">
        <v>151</v>
      </c>
      <c r="G5" s="167"/>
      <c r="H5" s="167"/>
    </row>
    <row r="6" spans="1:8" s="124" customFormat="1" ht="12.75">
      <c r="A6" s="81" t="s">
        <v>108</v>
      </c>
      <c r="B6" s="82"/>
      <c r="C6" s="102" t="s">
        <v>165</v>
      </c>
      <c r="D6" s="102" t="s">
        <v>181</v>
      </c>
      <c r="E6" s="103" t="s">
        <v>167</v>
      </c>
      <c r="F6" s="102" t="s">
        <v>165</v>
      </c>
      <c r="G6" s="102" t="s">
        <v>181</v>
      </c>
      <c r="H6" s="103" t="s">
        <v>167</v>
      </c>
    </row>
    <row r="7" spans="1:8" s="124" customFormat="1" ht="12.75">
      <c r="A7" s="83"/>
      <c r="B7" s="84" t="s">
        <v>58</v>
      </c>
      <c r="C7" s="104"/>
      <c r="D7" s="104"/>
      <c r="E7" s="105"/>
      <c r="F7" s="104"/>
      <c r="G7" s="104"/>
      <c r="H7" s="105"/>
    </row>
    <row r="8" spans="1:8" s="124" customFormat="1" ht="25.5">
      <c r="A8" s="83">
        <v>1</v>
      </c>
      <c r="B8" s="85" t="s">
        <v>68</v>
      </c>
      <c r="C8" s="104">
        <v>381849</v>
      </c>
      <c r="D8" s="104">
        <v>258360</v>
      </c>
      <c r="E8" s="106">
        <f t="shared" ref="E8:E21" si="0">C8+D8</f>
        <v>640209</v>
      </c>
      <c r="F8" s="104">
        <v>71468</v>
      </c>
      <c r="G8" s="104">
        <v>594</v>
      </c>
      <c r="H8" s="106">
        <f t="shared" ref="H8:H21" si="1">F8+G8</f>
        <v>72062</v>
      </c>
    </row>
    <row r="9" spans="1:8" s="124" customFormat="1" ht="12.75">
      <c r="A9" s="83">
        <v>2</v>
      </c>
      <c r="B9" s="85" t="s">
        <v>69</v>
      </c>
      <c r="C9" s="107">
        <f>SUM(C10:C18)</f>
        <v>223781</v>
      </c>
      <c r="D9" s="107">
        <f>SUM(D10:D18)</f>
        <v>236681</v>
      </c>
      <c r="E9" s="106">
        <f t="shared" si="0"/>
        <v>460462</v>
      </c>
      <c r="F9" s="107">
        <f>SUM(F10:F18)</f>
        <v>1107219</v>
      </c>
      <c r="G9" s="107">
        <f>SUM(G10:G18)</f>
        <v>610805</v>
      </c>
      <c r="H9" s="106">
        <f t="shared" si="1"/>
        <v>1718024</v>
      </c>
    </row>
    <row r="10" spans="1:8" s="124" customFormat="1" ht="12.75">
      <c r="A10" s="83">
        <v>2.1</v>
      </c>
      <c r="B10" s="86" t="s">
        <v>70</v>
      </c>
      <c r="C10" s="104">
        <v>0</v>
      </c>
      <c r="D10" s="104">
        <v>0</v>
      </c>
      <c r="E10" s="106">
        <f t="shared" si="0"/>
        <v>0</v>
      </c>
      <c r="F10" s="104">
        <v>0</v>
      </c>
      <c r="G10" s="104">
        <v>0</v>
      </c>
      <c r="H10" s="106">
        <f t="shared" si="1"/>
        <v>0</v>
      </c>
    </row>
    <row r="11" spans="1:8" s="124" customFormat="1" ht="25.5">
      <c r="A11" s="83">
        <v>2.2000000000000002</v>
      </c>
      <c r="B11" s="86" t="s">
        <v>168</v>
      </c>
      <c r="C11" s="104">
        <v>271</v>
      </c>
      <c r="D11" s="104">
        <v>5251</v>
      </c>
      <c r="E11" s="106">
        <f t="shared" si="0"/>
        <v>5522</v>
      </c>
      <c r="F11" s="104">
        <v>4835</v>
      </c>
      <c r="G11" s="104">
        <v>11448</v>
      </c>
      <c r="H11" s="106">
        <f t="shared" si="1"/>
        <v>16283</v>
      </c>
    </row>
    <row r="12" spans="1:8" s="124" customFormat="1" ht="12.75">
      <c r="A12" s="83">
        <v>2.2999999999999998</v>
      </c>
      <c r="B12" s="86" t="s">
        <v>71</v>
      </c>
      <c r="C12" s="104">
        <v>0</v>
      </c>
      <c r="D12" s="104">
        <v>0</v>
      </c>
      <c r="E12" s="106">
        <f t="shared" si="0"/>
        <v>0</v>
      </c>
      <c r="F12" s="104">
        <v>0</v>
      </c>
      <c r="G12" s="104">
        <v>0</v>
      </c>
      <c r="H12" s="106">
        <f t="shared" si="1"/>
        <v>0</v>
      </c>
    </row>
    <row r="13" spans="1:8" s="124" customFormat="1" ht="25.5">
      <c r="A13" s="83">
        <v>2.4</v>
      </c>
      <c r="B13" s="86" t="s">
        <v>169</v>
      </c>
      <c r="C13" s="104">
        <v>0</v>
      </c>
      <c r="D13" s="104">
        <v>0</v>
      </c>
      <c r="E13" s="106">
        <f t="shared" si="0"/>
        <v>0</v>
      </c>
      <c r="F13" s="104">
        <v>0</v>
      </c>
      <c r="G13" s="104">
        <v>0</v>
      </c>
      <c r="H13" s="106">
        <f t="shared" si="1"/>
        <v>0</v>
      </c>
    </row>
    <row r="14" spans="1:8" s="124" customFormat="1" ht="12.75">
      <c r="A14" s="83">
        <v>2.5</v>
      </c>
      <c r="B14" s="86" t="s">
        <v>72</v>
      </c>
      <c r="C14" s="104">
        <v>14375</v>
      </c>
      <c r="D14" s="104">
        <v>9855</v>
      </c>
      <c r="E14" s="106">
        <f t="shared" si="0"/>
        <v>24230</v>
      </c>
      <c r="F14" s="104">
        <v>74862</v>
      </c>
      <c r="G14" s="104">
        <v>65867</v>
      </c>
      <c r="H14" s="106">
        <f t="shared" si="1"/>
        <v>140729</v>
      </c>
    </row>
    <row r="15" spans="1:8" s="124" customFormat="1" ht="25.5">
      <c r="A15" s="83">
        <v>2.6</v>
      </c>
      <c r="B15" s="86" t="s">
        <v>73</v>
      </c>
      <c r="C15" s="104">
        <v>0</v>
      </c>
      <c r="D15" s="104">
        <v>0</v>
      </c>
      <c r="E15" s="106">
        <f t="shared" si="0"/>
        <v>0</v>
      </c>
      <c r="F15" s="104">
        <v>0</v>
      </c>
      <c r="G15" s="104">
        <v>0</v>
      </c>
      <c r="H15" s="106">
        <f t="shared" si="1"/>
        <v>0</v>
      </c>
    </row>
    <row r="16" spans="1:8" s="124" customFormat="1" ht="25.5">
      <c r="A16" s="83">
        <v>2.7</v>
      </c>
      <c r="B16" s="86" t="s">
        <v>74</v>
      </c>
      <c r="C16" s="104">
        <v>0</v>
      </c>
      <c r="D16" s="104">
        <v>963</v>
      </c>
      <c r="E16" s="106">
        <f t="shared" si="0"/>
        <v>963</v>
      </c>
      <c r="F16" s="104">
        <v>0</v>
      </c>
      <c r="G16" s="104">
        <v>6841</v>
      </c>
      <c r="H16" s="106">
        <f t="shared" si="1"/>
        <v>6841</v>
      </c>
    </row>
    <row r="17" spans="1:8" s="124" customFormat="1" ht="12.75">
      <c r="A17" s="83">
        <v>2.8</v>
      </c>
      <c r="B17" s="86" t="s">
        <v>75</v>
      </c>
      <c r="C17" s="104">
        <v>109610</v>
      </c>
      <c r="D17" s="104">
        <v>47835</v>
      </c>
      <c r="E17" s="106">
        <f t="shared" si="0"/>
        <v>157445</v>
      </c>
      <c r="F17" s="104">
        <v>638925</v>
      </c>
      <c r="G17" s="104">
        <v>258863</v>
      </c>
      <c r="H17" s="106">
        <f t="shared" si="1"/>
        <v>897788</v>
      </c>
    </row>
    <row r="18" spans="1:8" s="124" customFormat="1" ht="12.75">
      <c r="A18" s="83">
        <v>2.9</v>
      </c>
      <c r="B18" s="86" t="s">
        <v>76</v>
      </c>
      <c r="C18" s="104">
        <v>99525</v>
      </c>
      <c r="D18" s="104">
        <v>172777</v>
      </c>
      <c r="E18" s="106">
        <f t="shared" si="0"/>
        <v>272302</v>
      </c>
      <c r="F18" s="104">
        <v>388597</v>
      </c>
      <c r="G18" s="104">
        <v>267786</v>
      </c>
      <c r="H18" s="106">
        <f t="shared" si="1"/>
        <v>656383</v>
      </c>
    </row>
    <row r="19" spans="1:8" s="124" customFormat="1" ht="25.5">
      <c r="A19" s="83">
        <v>3</v>
      </c>
      <c r="B19" s="85" t="s">
        <v>170</v>
      </c>
      <c r="C19" s="104">
        <v>1397925</v>
      </c>
      <c r="D19" s="104">
        <v>6437</v>
      </c>
      <c r="E19" s="106">
        <f>C19+D19</f>
        <v>1404362</v>
      </c>
      <c r="F19" s="104">
        <v>0</v>
      </c>
      <c r="G19" s="104">
        <v>0</v>
      </c>
      <c r="H19" s="106">
        <f>F19+G19</f>
        <v>0</v>
      </c>
    </row>
    <row r="20" spans="1:8" s="124" customFormat="1" ht="25.5">
      <c r="A20" s="83">
        <v>4</v>
      </c>
      <c r="B20" s="85" t="s">
        <v>59</v>
      </c>
      <c r="C20" s="104">
        <v>0</v>
      </c>
      <c r="D20" s="104">
        <v>0</v>
      </c>
      <c r="E20" s="106">
        <f t="shared" si="0"/>
        <v>0</v>
      </c>
      <c r="F20" s="104">
        <v>0</v>
      </c>
      <c r="G20" s="104">
        <v>0</v>
      </c>
      <c r="H20" s="106">
        <f t="shared" si="1"/>
        <v>0</v>
      </c>
    </row>
    <row r="21" spans="1:8" s="124" customFormat="1" ht="12.75">
      <c r="A21" s="83">
        <v>5</v>
      </c>
      <c r="B21" s="85" t="s">
        <v>77</v>
      </c>
      <c r="C21" s="104">
        <v>16556</v>
      </c>
      <c r="D21" s="104">
        <v>70</v>
      </c>
      <c r="E21" s="106">
        <f t="shared" si="0"/>
        <v>16626</v>
      </c>
      <c r="F21" s="104">
        <v>86815</v>
      </c>
      <c r="G21" s="104">
        <v>0</v>
      </c>
      <c r="H21" s="106">
        <f t="shared" si="1"/>
        <v>86815</v>
      </c>
    </row>
    <row r="22" spans="1:8" s="124" customFormat="1" ht="12.75">
      <c r="A22" s="83">
        <v>6</v>
      </c>
      <c r="B22" s="87" t="s">
        <v>171</v>
      </c>
      <c r="C22" s="107">
        <f>C8+C9+C20+C21+C19</f>
        <v>2020111</v>
      </c>
      <c r="D22" s="107">
        <f>D8+D9+D20+D21+D19</f>
        <v>501548</v>
      </c>
      <c r="E22" s="106">
        <f>C22+D22</f>
        <v>2521659</v>
      </c>
      <c r="F22" s="107">
        <f>F8+F9+F20+F21+F19</f>
        <v>1265502</v>
      </c>
      <c r="G22" s="107">
        <f>G8+G9+G20+G21+G19</f>
        <v>611399</v>
      </c>
      <c r="H22" s="106">
        <f>F22+G22</f>
        <v>1876901</v>
      </c>
    </row>
    <row r="23" spans="1:8" s="124" customFormat="1" ht="12.75">
      <c r="A23" s="83"/>
      <c r="B23" s="84" t="s">
        <v>89</v>
      </c>
      <c r="C23" s="104"/>
      <c r="D23" s="104"/>
      <c r="E23" s="105"/>
      <c r="F23" s="104"/>
      <c r="G23" s="104"/>
      <c r="H23" s="105"/>
    </row>
    <row r="24" spans="1:8" s="124" customFormat="1" ht="25.5">
      <c r="A24" s="83">
        <v>7</v>
      </c>
      <c r="B24" s="85" t="s">
        <v>78</v>
      </c>
      <c r="C24" s="104">
        <v>6</v>
      </c>
      <c r="D24" s="104">
        <v>912</v>
      </c>
      <c r="E24" s="108">
        <f t="shared" ref="E24:E29" si="2">C24+D24</f>
        <v>918</v>
      </c>
      <c r="F24" s="104">
        <v>1795</v>
      </c>
      <c r="G24" s="104">
        <v>23862</v>
      </c>
      <c r="H24" s="108">
        <f t="shared" ref="H24:H29" si="3">F24+G24</f>
        <v>25657</v>
      </c>
    </row>
    <row r="25" spans="1:8" s="124" customFormat="1" ht="12.75">
      <c r="A25" s="83">
        <v>8</v>
      </c>
      <c r="B25" s="85" t="s">
        <v>79</v>
      </c>
      <c r="C25" s="104">
        <v>110</v>
      </c>
      <c r="D25" s="104">
        <v>97933</v>
      </c>
      <c r="E25" s="108">
        <f t="shared" si="2"/>
        <v>98043</v>
      </c>
      <c r="F25" s="104">
        <v>785504</v>
      </c>
      <c r="G25" s="104">
        <v>231227</v>
      </c>
      <c r="H25" s="108">
        <f t="shared" si="3"/>
        <v>1016731</v>
      </c>
    </row>
    <row r="26" spans="1:8" s="124" customFormat="1" ht="12.75">
      <c r="A26" s="83">
        <v>9</v>
      </c>
      <c r="B26" s="85" t="s">
        <v>172</v>
      </c>
      <c r="C26" s="104">
        <v>0</v>
      </c>
      <c r="D26" s="104">
        <v>0</v>
      </c>
      <c r="E26" s="108">
        <f t="shared" si="2"/>
        <v>0</v>
      </c>
      <c r="F26" s="104">
        <v>0</v>
      </c>
      <c r="G26" s="104">
        <v>6146</v>
      </c>
      <c r="H26" s="108">
        <f t="shared" si="3"/>
        <v>6146</v>
      </c>
    </row>
    <row r="27" spans="1:8" s="124" customFormat="1" ht="25.5">
      <c r="A27" s="83">
        <v>10</v>
      </c>
      <c r="B27" s="85" t="s">
        <v>173</v>
      </c>
      <c r="C27" s="104">
        <v>0</v>
      </c>
      <c r="D27" s="104">
        <v>0</v>
      </c>
      <c r="E27" s="108">
        <f t="shared" si="2"/>
        <v>0</v>
      </c>
      <c r="F27" s="104">
        <v>0</v>
      </c>
      <c r="G27" s="104">
        <v>0</v>
      </c>
      <c r="H27" s="108">
        <f t="shared" si="3"/>
        <v>0</v>
      </c>
    </row>
    <row r="28" spans="1:8" s="124" customFormat="1" ht="12.75">
      <c r="A28" s="83">
        <v>11</v>
      </c>
      <c r="B28" s="85" t="s">
        <v>80</v>
      </c>
      <c r="C28" s="104">
        <v>0</v>
      </c>
      <c r="D28" s="104">
        <v>0</v>
      </c>
      <c r="E28" s="108">
        <f t="shared" si="2"/>
        <v>0</v>
      </c>
      <c r="F28" s="104">
        <v>0</v>
      </c>
      <c r="G28" s="104">
        <v>0</v>
      </c>
      <c r="H28" s="108">
        <f t="shared" si="3"/>
        <v>0</v>
      </c>
    </row>
    <row r="29" spans="1:8" s="124" customFormat="1" ht="12.75">
      <c r="A29" s="83">
        <v>12</v>
      </c>
      <c r="B29" s="85" t="s">
        <v>90</v>
      </c>
      <c r="C29" s="104">
        <v>0</v>
      </c>
      <c r="D29" s="104">
        <v>0</v>
      </c>
      <c r="E29" s="108">
        <f t="shared" si="2"/>
        <v>0</v>
      </c>
      <c r="F29" s="104">
        <v>0</v>
      </c>
      <c r="G29" s="104">
        <v>0</v>
      </c>
      <c r="H29" s="108">
        <f t="shared" si="3"/>
        <v>0</v>
      </c>
    </row>
    <row r="30" spans="1:8" s="124" customFormat="1" ht="12.75">
      <c r="A30" s="83">
        <v>13</v>
      </c>
      <c r="B30" s="88" t="s">
        <v>91</v>
      </c>
      <c r="C30" s="107">
        <f>SUM(C24:C29)</f>
        <v>116</v>
      </c>
      <c r="D30" s="107">
        <f>SUM(D24:D29)</f>
        <v>98845</v>
      </c>
      <c r="E30" s="108">
        <f>C30+D30</f>
        <v>98961</v>
      </c>
      <c r="F30" s="107">
        <f>SUM(F24:F29)</f>
        <v>787299</v>
      </c>
      <c r="G30" s="107">
        <f>SUM(G24:G29)</f>
        <v>261235</v>
      </c>
      <c r="H30" s="108">
        <f>F30+G30</f>
        <v>1048534</v>
      </c>
    </row>
    <row r="31" spans="1:8" s="124" customFormat="1" ht="12.75">
      <c r="A31" s="83">
        <v>14</v>
      </c>
      <c r="B31" s="88" t="s">
        <v>64</v>
      </c>
      <c r="C31" s="107">
        <f>C22-C30</f>
        <v>2019995</v>
      </c>
      <c r="D31" s="107">
        <f>D22-D30</f>
        <v>402703</v>
      </c>
      <c r="E31" s="106">
        <f>C31+D31</f>
        <v>2422698</v>
      </c>
      <c r="F31" s="107">
        <f>F22-F30</f>
        <v>478203</v>
      </c>
      <c r="G31" s="107">
        <f>G22-G30</f>
        <v>350164</v>
      </c>
      <c r="H31" s="106">
        <f>F31+G31</f>
        <v>828367</v>
      </c>
    </row>
    <row r="32" spans="1:8" s="124" customFormat="1" ht="12.75">
      <c r="A32" s="83"/>
      <c r="B32" s="84"/>
      <c r="C32" s="104"/>
      <c r="D32" s="104"/>
      <c r="E32" s="105"/>
      <c r="F32" s="104"/>
      <c r="G32" s="104"/>
      <c r="H32" s="105"/>
    </row>
    <row r="33" spans="1:8" s="124" customFormat="1" ht="12.75">
      <c r="A33" s="83"/>
      <c r="B33" s="84" t="s">
        <v>60</v>
      </c>
      <c r="C33" s="104"/>
      <c r="D33" s="104"/>
      <c r="E33" s="109"/>
      <c r="F33" s="104"/>
      <c r="G33" s="104"/>
      <c r="H33" s="109"/>
    </row>
    <row r="34" spans="1:8" s="124" customFormat="1" ht="12.75">
      <c r="A34" s="83">
        <v>15</v>
      </c>
      <c r="B34" s="89" t="s">
        <v>174</v>
      </c>
      <c r="C34" s="110">
        <f>C35-C36</f>
        <v>-47145</v>
      </c>
      <c r="D34" s="110">
        <f>D35-D36</f>
        <v>781538</v>
      </c>
      <c r="E34" s="111">
        <f>C34+D34</f>
        <v>734393</v>
      </c>
      <c r="F34" s="110">
        <f>F35-F36</f>
        <v>22476</v>
      </c>
      <c r="G34" s="110">
        <f>G35-G36</f>
        <v>934608</v>
      </c>
      <c r="H34" s="111">
        <f>F34+G34</f>
        <v>957084</v>
      </c>
    </row>
    <row r="35" spans="1:8" s="124" customFormat="1" ht="25.5">
      <c r="A35" s="83">
        <v>15.1</v>
      </c>
      <c r="B35" s="86" t="s">
        <v>175</v>
      </c>
      <c r="C35" s="104">
        <v>89013</v>
      </c>
      <c r="D35" s="104">
        <v>4654275</v>
      </c>
      <c r="E35" s="111">
        <f>C35+D35</f>
        <v>4743288</v>
      </c>
      <c r="F35" s="104">
        <v>145115</v>
      </c>
      <c r="G35" s="104">
        <v>4577897</v>
      </c>
      <c r="H35" s="111">
        <f>F35+G35</f>
        <v>4723012</v>
      </c>
    </row>
    <row r="36" spans="1:8" s="124" customFormat="1" ht="25.5">
      <c r="A36" s="83">
        <v>15.2</v>
      </c>
      <c r="B36" s="86" t="s">
        <v>176</v>
      </c>
      <c r="C36" s="104">
        <v>136158</v>
      </c>
      <c r="D36" s="104">
        <v>3872737</v>
      </c>
      <c r="E36" s="111">
        <f>C36+D36</f>
        <v>4008895</v>
      </c>
      <c r="F36" s="104">
        <v>122639</v>
      </c>
      <c r="G36" s="104">
        <v>3643289</v>
      </c>
      <c r="H36" s="111">
        <f>F36+G36</f>
        <v>3765928</v>
      </c>
    </row>
    <row r="37" spans="1:8" s="124" customFormat="1" ht="12.75">
      <c r="A37" s="83">
        <v>16</v>
      </c>
      <c r="B37" s="85" t="s">
        <v>56</v>
      </c>
      <c r="C37" s="104">
        <v>0</v>
      </c>
      <c r="D37" s="104">
        <v>0</v>
      </c>
      <c r="E37" s="106">
        <f t="shared" ref="E37:E66" si="4">C37+D37</f>
        <v>0</v>
      </c>
      <c r="F37" s="104">
        <v>0</v>
      </c>
      <c r="G37" s="104">
        <v>0</v>
      </c>
      <c r="H37" s="106">
        <f t="shared" ref="H37:H66" si="5">F37+G37</f>
        <v>0</v>
      </c>
    </row>
    <row r="38" spans="1:8" s="124" customFormat="1" ht="25.5">
      <c r="A38" s="83">
        <v>17</v>
      </c>
      <c r="B38" s="85" t="s">
        <v>57</v>
      </c>
      <c r="C38" s="104">
        <v>0</v>
      </c>
      <c r="D38" s="104">
        <v>0</v>
      </c>
      <c r="E38" s="106">
        <f t="shared" si="4"/>
        <v>0</v>
      </c>
      <c r="F38" s="104">
        <v>0</v>
      </c>
      <c r="G38" s="104">
        <v>0</v>
      </c>
      <c r="H38" s="106">
        <f t="shared" si="5"/>
        <v>0</v>
      </c>
    </row>
    <row r="39" spans="1:8" s="124" customFormat="1" ht="25.5">
      <c r="A39" s="83">
        <v>18</v>
      </c>
      <c r="B39" s="85" t="s">
        <v>61</v>
      </c>
      <c r="C39" s="104">
        <v>0</v>
      </c>
      <c r="D39" s="104">
        <v>0</v>
      </c>
      <c r="E39" s="106">
        <f t="shared" si="4"/>
        <v>0</v>
      </c>
      <c r="F39" s="104">
        <v>0</v>
      </c>
      <c r="G39" s="104">
        <v>0</v>
      </c>
      <c r="H39" s="106">
        <f t="shared" si="5"/>
        <v>0</v>
      </c>
    </row>
    <row r="40" spans="1:8" s="124" customFormat="1" ht="25.5">
      <c r="A40" s="83">
        <v>19</v>
      </c>
      <c r="B40" s="85" t="s">
        <v>177</v>
      </c>
      <c r="C40" s="104">
        <v>896822</v>
      </c>
      <c r="D40" s="104">
        <v>0</v>
      </c>
      <c r="E40" s="106">
        <f t="shared" si="4"/>
        <v>896822</v>
      </c>
      <c r="F40" s="104">
        <v>61967</v>
      </c>
      <c r="G40" s="104">
        <v>0</v>
      </c>
      <c r="H40" s="106">
        <f t="shared" si="5"/>
        <v>61967</v>
      </c>
    </row>
    <row r="41" spans="1:8" s="124" customFormat="1" ht="25.5">
      <c r="A41" s="83">
        <v>20</v>
      </c>
      <c r="B41" s="85" t="s">
        <v>81</v>
      </c>
      <c r="C41" s="104">
        <v>-13587</v>
      </c>
      <c r="D41" s="104">
        <v>0</v>
      </c>
      <c r="E41" s="106">
        <f t="shared" si="4"/>
        <v>-13587</v>
      </c>
      <c r="F41" s="104">
        <v>12896</v>
      </c>
      <c r="G41" s="104">
        <v>0</v>
      </c>
      <c r="H41" s="106">
        <f t="shared" si="5"/>
        <v>12896</v>
      </c>
    </row>
    <row r="42" spans="1:8" s="124" customFormat="1" ht="12.75">
      <c r="A42" s="83">
        <v>21</v>
      </c>
      <c r="B42" s="85" t="s">
        <v>178</v>
      </c>
      <c r="C42" s="104">
        <v>0</v>
      </c>
      <c r="D42" s="104">
        <v>0</v>
      </c>
      <c r="E42" s="106">
        <f t="shared" si="4"/>
        <v>0</v>
      </c>
      <c r="F42" s="104">
        <v>0</v>
      </c>
      <c r="G42" s="104">
        <v>0</v>
      </c>
      <c r="H42" s="106">
        <f t="shared" si="5"/>
        <v>0</v>
      </c>
    </row>
    <row r="43" spans="1:8" s="124" customFormat="1" ht="25.5">
      <c r="A43" s="83">
        <v>22</v>
      </c>
      <c r="B43" s="85" t="s">
        <v>179</v>
      </c>
      <c r="C43" s="104">
        <v>69</v>
      </c>
      <c r="D43" s="104">
        <v>0</v>
      </c>
      <c r="E43" s="106">
        <f t="shared" si="4"/>
        <v>69</v>
      </c>
      <c r="F43" s="104">
        <v>69</v>
      </c>
      <c r="G43" s="104">
        <v>0</v>
      </c>
      <c r="H43" s="106">
        <f t="shared" si="5"/>
        <v>69</v>
      </c>
    </row>
    <row r="44" spans="1:8" s="124" customFormat="1" ht="12.75">
      <c r="A44" s="90">
        <v>23</v>
      </c>
      <c r="B44" s="91" t="s">
        <v>82</v>
      </c>
      <c r="C44" s="112">
        <v>552</v>
      </c>
      <c r="D44" s="112">
        <v>967</v>
      </c>
      <c r="E44" s="113">
        <f t="shared" si="4"/>
        <v>1519</v>
      </c>
      <c r="F44" s="112">
        <v>25095</v>
      </c>
      <c r="G44" s="112">
        <v>68758</v>
      </c>
      <c r="H44" s="113">
        <f t="shared" si="5"/>
        <v>93853</v>
      </c>
    </row>
    <row r="45" spans="1:8" s="124" customFormat="1" ht="12.75">
      <c r="A45" s="92">
        <v>24</v>
      </c>
      <c r="B45" s="93" t="s">
        <v>62</v>
      </c>
      <c r="C45" s="114">
        <f>C34+C37+C38+C39+C40+C41+C42+C43+C44</f>
        <v>836711</v>
      </c>
      <c r="D45" s="114">
        <f>D34+D37+D38+D39+D40+D41+D42+D43+D44</f>
        <v>782505</v>
      </c>
      <c r="E45" s="115">
        <f t="shared" si="4"/>
        <v>1619216</v>
      </c>
      <c r="F45" s="114">
        <f>F34+F37+F38+F39+F40+F41+F42+F43+F44</f>
        <v>122503</v>
      </c>
      <c r="G45" s="114">
        <f>G34+G37+G38+G39+G40+G41+G42+G43+G44</f>
        <v>1003366</v>
      </c>
      <c r="H45" s="115">
        <f t="shared" si="5"/>
        <v>1125869</v>
      </c>
    </row>
    <row r="46" spans="1:8" s="124" customFormat="1" ht="12.75">
      <c r="A46" s="94"/>
      <c r="B46" s="95" t="s">
        <v>92</v>
      </c>
      <c r="C46" s="116"/>
      <c r="D46" s="116"/>
      <c r="E46" s="117"/>
      <c r="F46" s="116"/>
      <c r="G46" s="116"/>
      <c r="H46" s="117"/>
    </row>
    <row r="47" spans="1:8" s="124" customFormat="1" ht="25.5">
      <c r="A47" s="83">
        <v>25</v>
      </c>
      <c r="B47" s="96" t="s">
        <v>93</v>
      </c>
      <c r="C47" s="118">
        <v>725160</v>
      </c>
      <c r="D47" s="118">
        <v>0</v>
      </c>
      <c r="E47" s="119">
        <f t="shared" si="4"/>
        <v>725160</v>
      </c>
      <c r="F47" s="118">
        <v>689445</v>
      </c>
      <c r="G47" s="118">
        <v>0</v>
      </c>
      <c r="H47" s="119">
        <f t="shared" si="5"/>
        <v>689445</v>
      </c>
    </row>
    <row r="48" spans="1:8" s="124" customFormat="1" ht="25.5">
      <c r="A48" s="83">
        <v>26</v>
      </c>
      <c r="B48" s="85" t="s">
        <v>94</v>
      </c>
      <c r="C48" s="104">
        <v>160145</v>
      </c>
      <c r="D48" s="104">
        <v>0</v>
      </c>
      <c r="E48" s="106">
        <f t="shared" si="4"/>
        <v>160145</v>
      </c>
      <c r="F48" s="104">
        <v>122922</v>
      </c>
      <c r="G48" s="104">
        <v>0</v>
      </c>
      <c r="H48" s="106">
        <f t="shared" si="5"/>
        <v>122922</v>
      </c>
    </row>
    <row r="49" spans="1:8" s="124" customFormat="1" ht="12.75">
      <c r="A49" s="83">
        <v>27</v>
      </c>
      <c r="B49" s="85" t="s">
        <v>95</v>
      </c>
      <c r="C49" s="104">
        <v>2639452</v>
      </c>
      <c r="D49" s="104">
        <v>0</v>
      </c>
      <c r="E49" s="106">
        <f t="shared" si="4"/>
        <v>2639452</v>
      </c>
      <c r="F49" s="104">
        <v>1980425</v>
      </c>
      <c r="G49" s="104">
        <v>0</v>
      </c>
      <c r="H49" s="106">
        <f t="shared" si="5"/>
        <v>1980425</v>
      </c>
    </row>
    <row r="50" spans="1:8" s="124" customFormat="1" ht="25.5">
      <c r="A50" s="83">
        <v>28</v>
      </c>
      <c r="B50" s="85" t="s">
        <v>96</v>
      </c>
      <c r="C50" s="104">
        <v>3694</v>
      </c>
      <c r="D50" s="104">
        <v>0</v>
      </c>
      <c r="E50" s="106">
        <f t="shared" si="4"/>
        <v>3694</v>
      </c>
      <c r="F50" s="104">
        <v>3897</v>
      </c>
      <c r="G50" s="104">
        <v>0</v>
      </c>
      <c r="H50" s="106">
        <f t="shared" si="5"/>
        <v>3897</v>
      </c>
    </row>
    <row r="51" spans="1:8" s="124" customFormat="1" ht="12.75">
      <c r="A51" s="83">
        <v>29</v>
      </c>
      <c r="B51" s="85" t="s">
        <v>97</v>
      </c>
      <c r="C51" s="104">
        <v>650530</v>
      </c>
      <c r="D51" s="104">
        <v>0</v>
      </c>
      <c r="E51" s="106">
        <f t="shared" si="4"/>
        <v>650530</v>
      </c>
      <c r="F51" s="104">
        <v>605662</v>
      </c>
      <c r="G51" s="104">
        <v>0</v>
      </c>
      <c r="H51" s="106">
        <f t="shared" si="5"/>
        <v>605662</v>
      </c>
    </row>
    <row r="52" spans="1:8" s="124" customFormat="1" ht="12.75">
      <c r="A52" s="83">
        <v>30</v>
      </c>
      <c r="B52" s="85" t="s">
        <v>98</v>
      </c>
      <c r="C52" s="104">
        <v>853306</v>
      </c>
      <c r="D52" s="104">
        <v>0</v>
      </c>
      <c r="E52" s="106">
        <f t="shared" si="4"/>
        <v>853306</v>
      </c>
      <c r="F52" s="104">
        <v>537055</v>
      </c>
      <c r="G52" s="104">
        <v>0</v>
      </c>
      <c r="H52" s="106">
        <f t="shared" si="5"/>
        <v>537055</v>
      </c>
    </row>
    <row r="53" spans="1:8" s="124" customFormat="1" ht="12.75">
      <c r="A53" s="83">
        <v>31</v>
      </c>
      <c r="B53" s="88" t="s">
        <v>99</v>
      </c>
      <c r="C53" s="107">
        <f>SUM(C47:C52)</f>
        <v>5032287</v>
      </c>
      <c r="D53" s="107">
        <f>SUM(D47:D52)</f>
        <v>0</v>
      </c>
      <c r="E53" s="106">
        <f t="shared" si="4"/>
        <v>5032287</v>
      </c>
      <c r="F53" s="107">
        <f>SUM(F47:F52)</f>
        <v>3939406</v>
      </c>
      <c r="G53" s="107">
        <f>SUM(G47:G52)</f>
        <v>0</v>
      </c>
      <c r="H53" s="106">
        <f t="shared" si="5"/>
        <v>3939406</v>
      </c>
    </row>
    <row r="54" spans="1:8" s="124" customFormat="1" ht="12.75">
      <c r="A54" s="83">
        <v>32</v>
      </c>
      <c r="B54" s="88" t="s">
        <v>65</v>
      </c>
      <c r="C54" s="107">
        <f>C45-C53</f>
        <v>-4195576</v>
      </c>
      <c r="D54" s="107">
        <f>D45-D53</f>
        <v>782505</v>
      </c>
      <c r="E54" s="106">
        <f t="shared" si="4"/>
        <v>-3413071</v>
      </c>
      <c r="F54" s="107">
        <f>F45-F53</f>
        <v>-3816903</v>
      </c>
      <c r="G54" s="107">
        <f>G45-G53</f>
        <v>1003366</v>
      </c>
      <c r="H54" s="106">
        <f t="shared" si="5"/>
        <v>-2813537</v>
      </c>
    </row>
    <row r="55" spans="1:8" s="124" customFormat="1" ht="12.75">
      <c r="A55" s="83"/>
      <c r="B55" s="84"/>
      <c r="C55" s="120"/>
      <c r="D55" s="120"/>
      <c r="E55" s="121"/>
      <c r="F55" s="120"/>
      <c r="G55" s="120"/>
      <c r="H55" s="121"/>
    </row>
    <row r="56" spans="1:8" s="124" customFormat="1" ht="12.75">
      <c r="A56" s="83">
        <v>33</v>
      </c>
      <c r="B56" s="88" t="s">
        <v>66</v>
      </c>
      <c r="C56" s="107">
        <f>C31+C54</f>
        <v>-2175581</v>
      </c>
      <c r="D56" s="107">
        <f>D31+D54</f>
        <v>1185208</v>
      </c>
      <c r="E56" s="106">
        <f t="shared" si="4"/>
        <v>-990373</v>
      </c>
      <c r="F56" s="107">
        <f>F31+F54</f>
        <v>-3338700</v>
      </c>
      <c r="G56" s="107">
        <f>G31+G54</f>
        <v>1353530</v>
      </c>
      <c r="H56" s="106">
        <f t="shared" si="5"/>
        <v>-1985170</v>
      </c>
    </row>
    <row r="57" spans="1:8" s="124" customFormat="1" ht="12.75">
      <c r="A57" s="83"/>
      <c r="B57" s="84"/>
      <c r="C57" s="120"/>
      <c r="D57" s="120"/>
      <c r="E57" s="121"/>
      <c r="F57" s="120"/>
      <c r="G57" s="120"/>
      <c r="H57" s="121"/>
    </row>
    <row r="58" spans="1:8" s="124" customFormat="1" ht="25.5">
      <c r="A58" s="83">
        <v>34</v>
      </c>
      <c r="B58" s="85" t="s">
        <v>83</v>
      </c>
      <c r="C58" s="104">
        <v>2071320</v>
      </c>
      <c r="D58" s="104" t="s">
        <v>182</v>
      </c>
      <c r="E58" s="106">
        <f>C58</f>
        <v>2071320</v>
      </c>
      <c r="F58" s="104">
        <v>154630</v>
      </c>
      <c r="G58" s="104" t="s">
        <v>182</v>
      </c>
      <c r="H58" s="106">
        <f>F58</f>
        <v>154630</v>
      </c>
    </row>
    <row r="59" spans="1:8" s="124" customFormat="1" ht="25.5">
      <c r="A59" s="83">
        <v>35</v>
      </c>
      <c r="B59" s="85" t="s">
        <v>84</v>
      </c>
      <c r="C59" s="104">
        <v>0</v>
      </c>
      <c r="D59" s="104" t="s">
        <v>182</v>
      </c>
      <c r="E59" s="106">
        <f>C59</f>
        <v>0</v>
      </c>
      <c r="F59" s="104">
        <v>0</v>
      </c>
      <c r="G59" s="104" t="s">
        <v>182</v>
      </c>
      <c r="H59" s="106">
        <f>F59</f>
        <v>0</v>
      </c>
    </row>
    <row r="60" spans="1:8" s="124" customFormat="1" ht="25.5">
      <c r="A60" s="83">
        <v>36</v>
      </c>
      <c r="B60" s="85" t="s">
        <v>85</v>
      </c>
      <c r="C60" s="104">
        <v>58930</v>
      </c>
      <c r="D60" s="104" t="s">
        <v>182</v>
      </c>
      <c r="E60" s="106">
        <f>C60</f>
        <v>58930</v>
      </c>
      <c r="F60" s="104">
        <v>20400</v>
      </c>
      <c r="G60" s="104" t="s">
        <v>182</v>
      </c>
      <c r="H60" s="106">
        <f>F60</f>
        <v>20400</v>
      </c>
    </row>
    <row r="61" spans="1:8" s="124" customFormat="1" ht="12.75">
      <c r="A61" s="83">
        <v>37</v>
      </c>
      <c r="B61" s="88" t="s">
        <v>86</v>
      </c>
      <c r="C61" s="107">
        <f>SUM(C58:C60)</f>
        <v>2130250</v>
      </c>
      <c r="D61" s="107">
        <v>0</v>
      </c>
      <c r="E61" s="106">
        <f>C61</f>
        <v>2130250</v>
      </c>
      <c r="F61" s="107">
        <f>SUM(F58:F60)</f>
        <v>175030</v>
      </c>
      <c r="G61" s="107">
        <v>0</v>
      </c>
      <c r="H61" s="106">
        <f>F61</f>
        <v>175030</v>
      </c>
    </row>
    <row r="62" spans="1:8" s="124" customFormat="1" ht="12.75">
      <c r="A62" s="83"/>
      <c r="B62" s="97"/>
      <c r="C62" s="104"/>
      <c r="D62" s="104"/>
      <c r="E62" s="109"/>
      <c r="F62" s="104"/>
      <c r="G62" s="104"/>
      <c r="H62" s="109"/>
    </row>
    <row r="63" spans="1:8" s="124" customFormat="1" ht="25.5">
      <c r="A63" s="90">
        <v>38</v>
      </c>
      <c r="B63" s="98" t="s">
        <v>180</v>
      </c>
      <c r="C63" s="122">
        <f>C56-C61</f>
        <v>-4305831</v>
      </c>
      <c r="D63" s="122">
        <f>D56-D61</f>
        <v>1185208</v>
      </c>
      <c r="E63" s="106">
        <f t="shared" si="4"/>
        <v>-3120623</v>
      </c>
      <c r="F63" s="122">
        <f>F56-F61</f>
        <v>-3513730</v>
      </c>
      <c r="G63" s="122">
        <f>G56-G61</f>
        <v>1353530</v>
      </c>
      <c r="H63" s="106">
        <f t="shared" si="5"/>
        <v>-2160200</v>
      </c>
    </row>
    <row r="64" spans="1:8" s="125" customFormat="1" ht="12.75">
      <c r="A64" s="99">
        <v>39</v>
      </c>
      <c r="B64" s="85" t="s">
        <v>87</v>
      </c>
      <c r="C64" s="123"/>
      <c r="D64" s="123"/>
      <c r="E64" s="106">
        <f t="shared" si="4"/>
        <v>0</v>
      </c>
      <c r="F64" s="123"/>
      <c r="G64" s="123"/>
      <c r="H64" s="106">
        <f t="shared" si="5"/>
        <v>0</v>
      </c>
    </row>
    <row r="65" spans="1:8" s="124" customFormat="1" ht="12.75">
      <c r="A65" s="90">
        <v>40</v>
      </c>
      <c r="B65" s="88" t="s">
        <v>88</v>
      </c>
      <c r="C65" s="107">
        <f>C63-C64</f>
        <v>-4305831</v>
      </c>
      <c r="D65" s="107">
        <f>D63-D64</f>
        <v>1185208</v>
      </c>
      <c r="E65" s="106">
        <f t="shared" si="4"/>
        <v>-3120623</v>
      </c>
      <c r="F65" s="107">
        <f>F63-F64</f>
        <v>-3513730</v>
      </c>
      <c r="G65" s="107">
        <f>G63-G64</f>
        <v>1353530</v>
      </c>
      <c r="H65" s="106">
        <f t="shared" si="5"/>
        <v>-2160200</v>
      </c>
    </row>
    <row r="66" spans="1:8" s="125" customFormat="1" ht="12.75">
      <c r="A66" s="99">
        <v>41</v>
      </c>
      <c r="B66" s="85" t="s">
        <v>100</v>
      </c>
      <c r="C66" s="123"/>
      <c r="D66" s="123"/>
      <c r="E66" s="106">
        <f t="shared" si="4"/>
        <v>0</v>
      </c>
      <c r="F66" s="123"/>
      <c r="G66" s="123"/>
      <c r="H66" s="106">
        <f t="shared" si="5"/>
        <v>0</v>
      </c>
    </row>
    <row r="67" spans="1:8" s="124" customFormat="1" ht="12.75">
      <c r="A67" s="100">
        <v>42</v>
      </c>
      <c r="B67" s="101" t="s">
        <v>67</v>
      </c>
      <c r="C67" s="114">
        <f>C65+C66</f>
        <v>-4305831</v>
      </c>
      <c r="D67" s="114">
        <f>D65+D66</f>
        <v>1185208</v>
      </c>
      <c r="E67" s="115">
        <f>C67+D67</f>
        <v>-3120623</v>
      </c>
      <c r="F67" s="114">
        <f>F65+F66</f>
        <v>-3513730</v>
      </c>
      <c r="G67" s="114">
        <f>G65+G66</f>
        <v>1353530</v>
      </c>
      <c r="H67" s="115">
        <f>F67+G67</f>
        <v>-2160200</v>
      </c>
    </row>
    <row r="68" spans="1:8">
      <c r="A68" s="27"/>
      <c r="B68" s="29" t="s">
        <v>122</v>
      </c>
      <c r="C68" s="40"/>
      <c r="D68" s="40"/>
      <c r="E68" s="40"/>
    </row>
    <row r="69" spans="1:8">
      <c r="A69" s="27"/>
      <c r="B69" s="2"/>
      <c r="C69" s="40"/>
      <c r="D69" s="40"/>
      <c r="E69" s="41"/>
    </row>
    <row r="70" spans="1:8">
      <c r="A70" s="40"/>
      <c r="B70" s="40"/>
      <c r="C70" s="40"/>
      <c r="D70" s="40"/>
      <c r="E70" s="40"/>
    </row>
  </sheetData>
  <mergeCells count="3">
    <mergeCell ref="D1:H1"/>
    <mergeCell ref="C5:E5"/>
    <mergeCell ref="F5:H5"/>
  </mergeCells>
  <phoneticPr fontId="2" type="noConversion"/>
  <pageMargins left="0.39370078740157483" right="0.23622047244094491" top="0.27559055118110237" bottom="0.27559055118110237" header="0.23622047244094491" footer="0.19685039370078741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72"/>
  <sheetViews>
    <sheetView showGridLines="0" topLeftCell="A43" zoomScaleNormal="100" workbookViewId="0">
      <selection activeCell="B76" sqref="B76"/>
    </sheetView>
  </sheetViews>
  <sheetFormatPr defaultRowHeight="15"/>
  <cols>
    <col min="1" max="1" width="11" style="30" customWidth="1"/>
    <col min="2" max="2" width="56" style="30" customWidth="1"/>
    <col min="3" max="3" width="15.85546875" style="30" bestFit="1" customWidth="1"/>
    <col min="4" max="4" width="17" style="30" customWidth="1"/>
    <col min="5" max="5" width="15.85546875" style="30" bestFit="1" customWidth="1"/>
    <col min="6" max="6" width="14.85546875" style="30" bestFit="1" customWidth="1"/>
    <col min="7" max="7" width="15.140625" style="30" bestFit="1" customWidth="1"/>
    <col min="8" max="8" width="15.42578125" style="30" bestFit="1" customWidth="1"/>
    <col min="9" max="9" width="9.140625" style="30"/>
    <col min="10" max="10" width="13.42578125" style="30" bestFit="1" customWidth="1"/>
    <col min="11" max="11" width="14.5703125" style="30" bestFit="1" customWidth="1"/>
    <col min="12" max="12" width="15.5703125" style="30" bestFit="1" customWidth="1"/>
    <col min="13" max="16384" width="9.140625" style="30"/>
  </cols>
  <sheetData>
    <row r="2" spans="1:48">
      <c r="A2" s="134" t="s">
        <v>123</v>
      </c>
      <c r="B2" s="135" t="str">
        <f>'RC'!B2</f>
        <v>სს "კაპიტალ ბანკი"</v>
      </c>
      <c r="C2" s="2"/>
      <c r="D2" s="2"/>
      <c r="E2" s="2"/>
      <c r="F2" s="40"/>
      <c r="G2" s="40"/>
      <c r="H2" s="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</row>
    <row r="3" spans="1:48">
      <c r="A3" s="134" t="s">
        <v>135</v>
      </c>
      <c r="B3" s="136">
        <f>'RC'!B3</f>
        <v>42643</v>
      </c>
      <c r="C3" s="2"/>
      <c r="D3" s="2"/>
      <c r="E3" s="2"/>
      <c r="F3" s="40"/>
      <c r="G3" s="40"/>
      <c r="H3" s="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</row>
    <row r="4" spans="1:48" ht="16.5" thickBot="1">
      <c r="B4" s="43" t="s">
        <v>194</v>
      </c>
      <c r="C4" s="31"/>
      <c r="D4" s="31"/>
      <c r="E4" s="31"/>
      <c r="H4" s="35" t="s">
        <v>124</v>
      </c>
    </row>
    <row r="5" spans="1:48" ht="18">
      <c r="A5" s="44"/>
      <c r="B5" s="36"/>
      <c r="C5" s="161" t="s">
        <v>138</v>
      </c>
      <c r="D5" s="168"/>
      <c r="E5" s="168"/>
      <c r="F5" s="161" t="s">
        <v>151</v>
      </c>
      <c r="G5" s="168"/>
      <c r="H5" s="169"/>
    </row>
    <row r="6" spans="1:48" s="46" customFormat="1" ht="12.75">
      <c r="A6" s="144" t="s">
        <v>108</v>
      </c>
      <c r="B6" s="145"/>
      <c r="C6" s="12" t="s">
        <v>165</v>
      </c>
      <c r="D6" s="12" t="s">
        <v>166</v>
      </c>
      <c r="E6" s="12" t="s">
        <v>167</v>
      </c>
      <c r="F6" s="12" t="s">
        <v>165</v>
      </c>
      <c r="G6" s="12" t="s">
        <v>166</v>
      </c>
      <c r="H6" s="141" t="s">
        <v>167</v>
      </c>
      <c r="I6" s="45"/>
      <c r="J6" s="45"/>
      <c r="K6" s="45"/>
      <c r="L6" s="45"/>
    </row>
    <row r="7" spans="1:48">
      <c r="A7" s="144">
        <v>1</v>
      </c>
      <c r="B7" s="146" t="s">
        <v>101</v>
      </c>
      <c r="C7" s="148">
        <f>SUM(C8:C9)+C10+C13+C14+C27</f>
        <v>1105415</v>
      </c>
      <c r="D7" s="148">
        <f t="shared" ref="D7:H7" si="0">SUM(D8:D9)+D10+D13+D14+D27</f>
        <v>16224665</v>
      </c>
      <c r="E7" s="148">
        <f t="shared" si="0"/>
        <v>17330080</v>
      </c>
      <c r="F7" s="148">
        <f>SUM(F8:F9)+F10+F13+F14+F27</f>
        <v>6288512</v>
      </c>
      <c r="G7" s="148">
        <f t="shared" si="0"/>
        <v>20998214</v>
      </c>
      <c r="H7" s="149">
        <f t="shared" si="0"/>
        <v>27286726</v>
      </c>
      <c r="I7" s="40"/>
      <c r="J7" s="40"/>
      <c r="K7" s="40"/>
      <c r="L7" s="40"/>
    </row>
    <row r="8" spans="1:48">
      <c r="A8" s="144">
        <v>1.1000000000000001</v>
      </c>
      <c r="B8" s="147" t="s">
        <v>8</v>
      </c>
      <c r="C8" s="18">
        <v>0</v>
      </c>
      <c r="D8" s="18">
        <v>0</v>
      </c>
      <c r="E8" s="14">
        <f t="shared" ref="E8:E68" si="1">C8+D8</f>
        <v>0</v>
      </c>
      <c r="F8" s="18">
        <v>0</v>
      </c>
      <c r="G8" s="18">
        <v>0</v>
      </c>
      <c r="H8" s="38">
        <f t="shared" ref="H7:H68" si="2">F8+G8</f>
        <v>0</v>
      </c>
      <c r="I8" s="40"/>
      <c r="J8" s="40"/>
      <c r="K8" s="40"/>
      <c r="L8" s="40"/>
    </row>
    <row r="9" spans="1:48">
      <c r="A9" s="144">
        <v>1.2</v>
      </c>
      <c r="B9" s="147" t="s">
        <v>9</v>
      </c>
      <c r="C9" s="18">
        <v>382484</v>
      </c>
      <c r="D9" s="18">
        <v>6989</v>
      </c>
      <c r="E9" s="14">
        <f t="shared" si="1"/>
        <v>389473</v>
      </c>
      <c r="F9" s="18">
        <v>1300434</v>
      </c>
      <c r="G9" s="18">
        <v>0</v>
      </c>
      <c r="H9" s="38">
        <f t="shared" si="2"/>
        <v>1300434</v>
      </c>
      <c r="I9" s="40"/>
      <c r="J9" s="40"/>
      <c r="K9" s="40"/>
      <c r="L9" s="40"/>
    </row>
    <row r="10" spans="1:48">
      <c r="A10" s="144">
        <v>1.3</v>
      </c>
      <c r="B10" s="147" t="s">
        <v>195</v>
      </c>
      <c r="C10" s="148">
        <f>SUM(C11:C12)</f>
        <v>695931</v>
      </c>
      <c r="D10" s="148">
        <f>SUM(D11:D12)</f>
        <v>2595831</v>
      </c>
      <c r="E10" s="148">
        <f t="shared" si="1"/>
        <v>3291762</v>
      </c>
      <c r="F10" s="148">
        <f>SUM(F11:F12)</f>
        <v>94076</v>
      </c>
      <c r="G10" s="148">
        <f>SUM(G11:G12)</f>
        <v>373072</v>
      </c>
      <c r="H10" s="149">
        <f t="shared" si="2"/>
        <v>467148</v>
      </c>
      <c r="I10" s="40"/>
      <c r="J10" s="40"/>
      <c r="K10" s="40"/>
      <c r="L10" s="40"/>
    </row>
    <row r="11" spans="1:48">
      <c r="A11" s="150" t="s">
        <v>196</v>
      </c>
      <c r="B11" s="151" t="s">
        <v>197</v>
      </c>
      <c r="C11" s="152">
        <v>695931</v>
      </c>
      <c r="D11" s="152">
        <v>2595831</v>
      </c>
      <c r="E11" s="148">
        <f t="shared" si="1"/>
        <v>3291762</v>
      </c>
      <c r="F11" s="18">
        <v>0</v>
      </c>
      <c r="G11" s="18">
        <v>0</v>
      </c>
      <c r="H11" s="149">
        <f t="shared" si="2"/>
        <v>0</v>
      </c>
      <c r="I11" s="40"/>
      <c r="J11" s="40"/>
      <c r="K11" s="40"/>
      <c r="L11" s="40"/>
    </row>
    <row r="12" spans="1:48">
      <c r="A12" s="150" t="s">
        <v>198</v>
      </c>
      <c r="B12" s="153" t="s">
        <v>199</v>
      </c>
      <c r="C12" s="152">
        <v>0</v>
      </c>
      <c r="D12" s="152">
        <v>0</v>
      </c>
      <c r="E12" s="148">
        <f t="shared" si="1"/>
        <v>0</v>
      </c>
      <c r="F12" s="18">
        <v>94076</v>
      </c>
      <c r="G12" s="18">
        <v>373072</v>
      </c>
      <c r="H12" s="149">
        <f t="shared" si="2"/>
        <v>467148</v>
      </c>
      <c r="I12" s="40"/>
      <c r="J12" s="40"/>
      <c r="K12" s="40"/>
      <c r="L12" s="40"/>
    </row>
    <row r="13" spans="1:48">
      <c r="A13" s="144">
        <v>1.4</v>
      </c>
      <c r="B13" s="154" t="s">
        <v>20</v>
      </c>
      <c r="C13" s="152">
        <v>0</v>
      </c>
      <c r="D13" s="152">
        <v>0</v>
      </c>
      <c r="E13" s="148">
        <f t="shared" si="1"/>
        <v>0</v>
      </c>
      <c r="F13" s="152">
        <v>0</v>
      </c>
      <c r="G13" s="152">
        <v>0</v>
      </c>
      <c r="H13" s="149">
        <f t="shared" si="2"/>
        <v>0</v>
      </c>
      <c r="I13" s="40"/>
      <c r="J13" s="40"/>
      <c r="K13" s="40"/>
      <c r="L13" s="40"/>
    </row>
    <row r="14" spans="1:48">
      <c r="A14" s="144">
        <v>1.5</v>
      </c>
      <c r="B14" s="154" t="s">
        <v>200</v>
      </c>
      <c r="C14" s="148">
        <f>SUM(C15:C17)+SUM(C23:C26)</f>
        <v>27000</v>
      </c>
      <c r="D14" s="148">
        <f>SUM(D15:D17)+SUM(D23:D26)</f>
        <v>13621845</v>
      </c>
      <c r="E14" s="148">
        <f t="shared" si="1"/>
        <v>13648845</v>
      </c>
      <c r="F14" s="148">
        <v>4894002</v>
      </c>
      <c r="G14" s="148">
        <v>20625142</v>
      </c>
      <c r="H14" s="149">
        <f t="shared" si="2"/>
        <v>25519144</v>
      </c>
      <c r="I14" s="40"/>
      <c r="J14" s="40"/>
      <c r="K14" s="40"/>
      <c r="L14" s="40"/>
    </row>
    <row r="15" spans="1:48">
      <c r="A15" s="144" t="s">
        <v>201</v>
      </c>
      <c r="B15" s="155" t="s">
        <v>202</v>
      </c>
      <c r="C15" s="152">
        <v>0</v>
      </c>
      <c r="D15" s="152">
        <v>0</v>
      </c>
      <c r="E15" s="148">
        <f t="shared" si="1"/>
        <v>0</v>
      </c>
      <c r="F15" s="152">
        <v>0</v>
      </c>
      <c r="G15" s="152">
        <v>0</v>
      </c>
      <c r="H15" s="149">
        <f t="shared" si="2"/>
        <v>0</v>
      </c>
      <c r="I15" s="40"/>
      <c r="J15" s="40"/>
      <c r="K15" s="40"/>
      <c r="L15" s="40"/>
    </row>
    <row r="16" spans="1:48">
      <c r="A16" s="144" t="s">
        <v>203</v>
      </c>
      <c r="B16" s="155" t="s">
        <v>204</v>
      </c>
      <c r="C16" s="152">
        <v>0</v>
      </c>
      <c r="D16" s="152">
        <v>0</v>
      </c>
      <c r="E16" s="148">
        <f t="shared" si="1"/>
        <v>0</v>
      </c>
      <c r="F16" s="152">
        <v>0</v>
      </c>
      <c r="G16" s="152">
        <v>0</v>
      </c>
      <c r="H16" s="149">
        <f t="shared" si="2"/>
        <v>0</v>
      </c>
      <c r="I16" s="40"/>
      <c r="J16" s="40"/>
      <c r="K16" s="40"/>
      <c r="L16" s="40"/>
    </row>
    <row r="17" spans="1:12">
      <c r="A17" s="144" t="s">
        <v>205</v>
      </c>
      <c r="B17" s="155" t="s">
        <v>206</v>
      </c>
      <c r="C17" s="148">
        <f>SUM(C18:C22)</f>
        <v>5000</v>
      </c>
      <c r="D17" s="148">
        <f>SUM(D18:D22)</f>
        <v>6920393</v>
      </c>
      <c r="E17" s="148">
        <f t="shared" si="1"/>
        <v>6925393</v>
      </c>
      <c r="F17" s="148">
        <f>SUM(F18:F22)</f>
        <v>0</v>
      </c>
      <c r="G17" s="148">
        <f>SUM(G18:G22)</f>
        <v>0</v>
      </c>
      <c r="H17" s="149">
        <f t="shared" si="2"/>
        <v>0</v>
      </c>
      <c r="I17" s="40"/>
      <c r="J17" s="40"/>
      <c r="K17" s="40"/>
      <c r="L17" s="40"/>
    </row>
    <row r="18" spans="1:12">
      <c r="A18" s="144" t="s">
        <v>207</v>
      </c>
      <c r="B18" s="153" t="s">
        <v>208</v>
      </c>
      <c r="C18" s="152">
        <v>0</v>
      </c>
      <c r="D18" s="152">
        <v>4623899</v>
      </c>
      <c r="E18" s="148">
        <f t="shared" si="1"/>
        <v>4623899</v>
      </c>
      <c r="F18" s="152">
        <v>0</v>
      </c>
      <c r="G18" s="152">
        <v>0</v>
      </c>
      <c r="H18" s="149">
        <f t="shared" si="2"/>
        <v>0</v>
      </c>
      <c r="I18" s="40"/>
      <c r="J18" s="40"/>
      <c r="K18" s="40"/>
      <c r="L18" s="40"/>
    </row>
    <row r="19" spans="1:12">
      <c r="A19" s="144" t="s">
        <v>209</v>
      </c>
      <c r="B19" s="153" t="s">
        <v>210</v>
      </c>
      <c r="C19" s="152">
        <v>5000</v>
      </c>
      <c r="D19" s="152">
        <v>1234616</v>
      </c>
      <c r="E19" s="148">
        <f t="shared" si="1"/>
        <v>1239616</v>
      </c>
      <c r="F19" s="152">
        <v>0</v>
      </c>
      <c r="G19" s="152">
        <v>0</v>
      </c>
      <c r="H19" s="149">
        <f t="shared" si="2"/>
        <v>0</v>
      </c>
      <c r="I19" s="40"/>
      <c r="J19" s="40"/>
      <c r="K19" s="40"/>
      <c r="L19" s="40"/>
    </row>
    <row r="20" spans="1:12">
      <c r="A20" s="144" t="s">
        <v>211</v>
      </c>
      <c r="B20" s="156" t="s">
        <v>212</v>
      </c>
      <c r="C20" s="152">
        <v>0</v>
      </c>
      <c r="D20" s="152">
        <v>817259</v>
      </c>
      <c r="E20" s="148">
        <f t="shared" si="1"/>
        <v>817259</v>
      </c>
      <c r="F20" s="152">
        <v>0</v>
      </c>
      <c r="G20" s="152">
        <v>0</v>
      </c>
      <c r="H20" s="149">
        <f t="shared" si="2"/>
        <v>0</v>
      </c>
      <c r="I20" s="40"/>
      <c r="J20" s="40"/>
      <c r="K20" s="40"/>
      <c r="L20" s="40"/>
    </row>
    <row r="21" spans="1:12">
      <c r="A21" s="144" t="s">
        <v>213</v>
      </c>
      <c r="B21" s="153" t="s">
        <v>214</v>
      </c>
      <c r="C21" s="152">
        <v>0</v>
      </c>
      <c r="D21" s="152">
        <v>244619</v>
      </c>
      <c r="E21" s="148">
        <f t="shared" si="1"/>
        <v>244619</v>
      </c>
      <c r="F21" s="152">
        <v>0</v>
      </c>
      <c r="G21" s="152">
        <v>0</v>
      </c>
      <c r="H21" s="149">
        <f t="shared" si="2"/>
        <v>0</v>
      </c>
      <c r="I21" s="40"/>
      <c r="J21" s="40"/>
      <c r="K21" s="40"/>
      <c r="L21" s="40"/>
    </row>
    <row r="22" spans="1:12">
      <c r="A22" s="144" t="s">
        <v>215</v>
      </c>
      <c r="B22" s="153" t="s">
        <v>216</v>
      </c>
      <c r="C22" s="152">
        <v>0</v>
      </c>
      <c r="D22" s="152">
        <v>0</v>
      </c>
      <c r="E22" s="148">
        <f t="shared" si="1"/>
        <v>0</v>
      </c>
      <c r="F22" s="152">
        <v>0</v>
      </c>
      <c r="G22" s="152">
        <v>0</v>
      </c>
      <c r="H22" s="149">
        <f t="shared" si="2"/>
        <v>0</v>
      </c>
      <c r="I22" s="40"/>
      <c r="J22" s="40"/>
      <c r="K22" s="40"/>
      <c r="L22" s="40"/>
    </row>
    <row r="23" spans="1:12">
      <c r="A23" s="144" t="s">
        <v>217</v>
      </c>
      <c r="B23" s="155" t="s">
        <v>218</v>
      </c>
      <c r="C23" s="152">
        <v>22000</v>
      </c>
      <c r="D23" s="152">
        <v>4092188</v>
      </c>
      <c r="E23" s="148">
        <f t="shared" si="1"/>
        <v>4114188</v>
      </c>
      <c r="F23" s="152">
        <v>0</v>
      </c>
      <c r="G23" s="152">
        <v>0</v>
      </c>
      <c r="H23" s="149">
        <f t="shared" si="2"/>
        <v>0</v>
      </c>
      <c r="I23" s="40"/>
      <c r="J23" s="40"/>
      <c r="K23" s="40"/>
      <c r="L23" s="40"/>
    </row>
    <row r="24" spans="1:12">
      <c r="A24" s="144" t="s">
        <v>219</v>
      </c>
      <c r="B24" s="155" t="s">
        <v>220</v>
      </c>
      <c r="C24" s="152">
        <v>0</v>
      </c>
      <c r="D24" s="152">
        <v>0</v>
      </c>
      <c r="E24" s="148">
        <f t="shared" si="1"/>
        <v>0</v>
      </c>
      <c r="F24" s="152">
        <v>0</v>
      </c>
      <c r="G24" s="152">
        <v>0</v>
      </c>
      <c r="H24" s="149">
        <f t="shared" si="2"/>
        <v>0</v>
      </c>
      <c r="I24" s="40"/>
      <c r="J24" s="40"/>
      <c r="K24" s="40"/>
      <c r="L24" s="40"/>
    </row>
    <row r="25" spans="1:12">
      <c r="A25" s="144" t="s">
        <v>221</v>
      </c>
      <c r="B25" s="155" t="s">
        <v>222</v>
      </c>
      <c r="C25" s="152">
        <v>0</v>
      </c>
      <c r="D25" s="152">
        <v>2609264</v>
      </c>
      <c r="E25" s="148">
        <f t="shared" si="1"/>
        <v>2609264</v>
      </c>
      <c r="F25" s="152">
        <v>0</v>
      </c>
      <c r="G25" s="152">
        <v>0</v>
      </c>
      <c r="H25" s="149">
        <f t="shared" si="2"/>
        <v>0</v>
      </c>
      <c r="I25" s="40"/>
      <c r="J25" s="40"/>
      <c r="K25" s="40"/>
      <c r="L25" s="40"/>
    </row>
    <row r="26" spans="1:12">
      <c r="A26" s="144" t="s">
        <v>223</v>
      </c>
      <c r="B26" s="155" t="s">
        <v>224</v>
      </c>
      <c r="C26" s="152">
        <v>0</v>
      </c>
      <c r="D26" s="152">
        <v>0</v>
      </c>
      <c r="E26" s="148">
        <f t="shared" si="1"/>
        <v>0</v>
      </c>
      <c r="F26" s="152">
        <v>0</v>
      </c>
      <c r="G26" s="152">
        <v>0</v>
      </c>
      <c r="H26" s="149">
        <f t="shared" si="2"/>
        <v>0</v>
      </c>
      <c r="I26" s="40"/>
      <c r="J26" s="40"/>
      <c r="K26" s="40"/>
      <c r="L26" s="40"/>
    </row>
    <row r="27" spans="1:12">
      <c r="A27" s="144">
        <v>1.6</v>
      </c>
      <c r="B27" s="147" t="s">
        <v>21</v>
      </c>
      <c r="C27" s="152">
        <v>0</v>
      </c>
      <c r="D27" s="152">
        <v>0</v>
      </c>
      <c r="E27" s="148">
        <f t="shared" si="1"/>
        <v>0</v>
      </c>
      <c r="F27" s="152">
        <v>0</v>
      </c>
      <c r="G27" s="152">
        <v>0</v>
      </c>
      <c r="H27" s="149">
        <f t="shared" si="2"/>
        <v>0</v>
      </c>
      <c r="I27" s="40"/>
      <c r="J27" s="40"/>
      <c r="K27" s="40"/>
      <c r="L27" s="40"/>
    </row>
    <row r="28" spans="1:12">
      <c r="A28" s="144">
        <v>2</v>
      </c>
      <c r="B28" s="146" t="s">
        <v>104</v>
      </c>
      <c r="C28" s="14">
        <f>SUM(C29:C35)</f>
        <v>49090</v>
      </c>
      <c r="D28" s="14">
        <f>SUM(D29:D35)</f>
        <v>253141</v>
      </c>
      <c r="E28" s="14">
        <f t="shared" si="1"/>
        <v>302231</v>
      </c>
      <c r="F28" s="14">
        <f>SUM(F29:F35)</f>
        <v>30989</v>
      </c>
      <c r="G28" s="14">
        <f>SUM(G29:G35)</f>
        <v>199326</v>
      </c>
      <c r="H28" s="38">
        <f t="shared" si="2"/>
        <v>230315</v>
      </c>
      <c r="I28" s="40"/>
      <c r="J28" s="40"/>
      <c r="K28" s="40"/>
      <c r="L28" s="40"/>
    </row>
    <row r="29" spans="1:12">
      <c r="A29" s="144">
        <v>2.1</v>
      </c>
      <c r="B29" s="157" t="s">
        <v>107</v>
      </c>
      <c r="C29" s="18">
        <v>49090</v>
      </c>
      <c r="D29" s="18">
        <v>253141</v>
      </c>
      <c r="E29" s="14">
        <f t="shared" si="1"/>
        <v>302231</v>
      </c>
      <c r="F29" s="18">
        <v>30989</v>
      </c>
      <c r="G29" s="18">
        <v>199326</v>
      </c>
      <c r="H29" s="38">
        <f t="shared" si="2"/>
        <v>230315</v>
      </c>
      <c r="I29" s="40"/>
      <c r="J29" s="40"/>
      <c r="K29" s="40"/>
      <c r="L29" s="40"/>
    </row>
    <row r="30" spans="1:12">
      <c r="A30" s="144">
        <v>2.2000000000000002</v>
      </c>
      <c r="B30" s="157" t="s">
        <v>22</v>
      </c>
      <c r="C30" s="18">
        <v>0</v>
      </c>
      <c r="D30" s="18">
        <v>0</v>
      </c>
      <c r="E30" s="14">
        <f t="shared" si="1"/>
        <v>0</v>
      </c>
      <c r="F30" s="18">
        <v>0</v>
      </c>
      <c r="G30" s="18">
        <v>0</v>
      </c>
      <c r="H30" s="38">
        <f t="shared" si="2"/>
        <v>0</v>
      </c>
      <c r="I30" s="40"/>
      <c r="J30" s="40"/>
      <c r="K30" s="40"/>
      <c r="L30" s="40"/>
    </row>
    <row r="31" spans="1:12">
      <c r="A31" s="144">
        <v>2.2999999999999998</v>
      </c>
      <c r="B31" s="157" t="s">
        <v>0</v>
      </c>
      <c r="C31" s="18">
        <v>0</v>
      </c>
      <c r="D31" s="18">
        <v>0</v>
      </c>
      <c r="E31" s="14">
        <f t="shared" si="1"/>
        <v>0</v>
      </c>
      <c r="F31" s="18">
        <v>0</v>
      </c>
      <c r="G31" s="18">
        <v>0</v>
      </c>
      <c r="H31" s="38">
        <f t="shared" si="2"/>
        <v>0</v>
      </c>
      <c r="I31" s="40"/>
      <c r="J31" s="40"/>
      <c r="K31" s="40"/>
      <c r="L31" s="40"/>
    </row>
    <row r="32" spans="1:12" s="48" customFormat="1">
      <c r="A32" s="144">
        <v>2.4</v>
      </c>
      <c r="B32" s="157" t="s">
        <v>3</v>
      </c>
      <c r="C32" s="18">
        <v>0</v>
      </c>
      <c r="D32" s="18">
        <v>0</v>
      </c>
      <c r="E32" s="14">
        <f t="shared" si="1"/>
        <v>0</v>
      </c>
      <c r="F32" s="18">
        <v>0</v>
      </c>
      <c r="G32" s="18">
        <v>0</v>
      </c>
      <c r="H32" s="38">
        <f t="shared" si="2"/>
        <v>0</v>
      </c>
      <c r="I32" s="47"/>
      <c r="J32" s="47"/>
      <c r="K32" s="47"/>
      <c r="L32" s="47"/>
    </row>
    <row r="33" spans="1:12" s="48" customFormat="1">
      <c r="A33" s="144">
        <v>2.5</v>
      </c>
      <c r="B33" s="157" t="s">
        <v>10</v>
      </c>
      <c r="C33" s="18">
        <v>0</v>
      </c>
      <c r="D33" s="18">
        <v>0</v>
      </c>
      <c r="E33" s="14">
        <f t="shared" si="1"/>
        <v>0</v>
      </c>
      <c r="F33" s="18">
        <v>0</v>
      </c>
      <c r="G33" s="18">
        <v>0</v>
      </c>
      <c r="H33" s="38">
        <f t="shared" si="2"/>
        <v>0</v>
      </c>
      <c r="I33" s="47"/>
      <c r="J33" s="47"/>
      <c r="K33" s="47"/>
      <c r="L33" s="47"/>
    </row>
    <row r="34" spans="1:12">
      <c r="A34" s="144">
        <v>2.6</v>
      </c>
      <c r="B34" s="157" t="s">
        <v>11</v>
      </c>
      <c r="C34" s="18">
        <v>0</v>
      </c>
      <c r="D34" s="18">
        <v>0</v>
      </c>
      <c r="E34" s="14">
        <f t="shared" si="1"/>
        <v>0</v>
      </c>
      <c r="F34" s="18">
        <v>0</v>
      </c>
      <c r="G34" s="18">
        <v>0</v>
      </c>
      <c r="H34" s="38">
        <f t="shared" si="2"/>
        <v>0</v>
      </c>
      <c r="I34" s="40"/>
      <c r="J34" s="40"/>
      <c r="K34" s="40"/>
      <c r="L34" s="40"/>
    </row>
    <row r="35" spans="1:12">
      <c r="A35" s="144">
        <v>2.7</v>
      </c>
      <c r="B35" s="157" t="s">
        <v>5</v>
      </c>
      <c r="C35" s="18">
        <v>0</v>
      </c>
      <c r="D35" s="18">
        <v>0</v>
      </c>
      <c r="E35" s="14">
        <f t="shared" si="1"/>
        <v>0</v>
      </c>
      <c r="F35" s="18">
        <v>0</v>
      </c>
      <c r="G35" s="18">
        <v>0</v>
      </c>
      <c r="H35" s="38">
        <f t="shared" si="2"/>
        <v>0</v>
      </c>
      <c r="I35" s="40"/>
      <c r="J35" s="40"/>
      <c r="K35" s="40"/>
      <c r="L35" s="40"/>
    </row>
    <row r="36" spans="1:12">
      <c r="A36" s="144">
        <v>3</v>
      </c>
      <c r="B36" s="146" t="s">
        <v>164</v>
      </c>
      <c r="C36" s="14">
        <f>SUM(C37:C39)</f>
        <v>382484</v>
      </c>
      <c r="D36" s="14">
        <f>SUM(D37:D39)</f>
        <v>6989</v>
      </c>
      <c r="E36" s="14">
        <f t="shared" si="1"/>
        <v>389473</v>
      </c>
      <c r="F36" s="14">
        <f>SUM(F37:F39)</f>
        <v>1300434</v>
      </c>
      <c r="G36" s="14">
        <f>SUM(G37:G39)</f>
        <v>0</v>
      </c>
      <c r="H36" s="38">
        <f t="shared" si="2"/>
        <v>1300434</v>
      </c>
      <c r="I36" s="40"/>
      <c r="J36" s="40"/>
      <c r="K36" s="40"/>
      <c r="L36" s="40"/>
    </row>
    <row r="37" spans="1:12">
      <c r="A37" s="144">
        <v>3.1</v>
      </c>
      <c r="B37" s="157" t="s">
        <v>102</v>
      </c>
      <c r="C37" s="18">
        <v>0</v>
      </c>
      <c r="D37" s="18">
        <v>0</v>
      </c>
      <c r="E37" s="14">
        <f t="shared" si="1"/>
        <v>0</v>
      </c>
      <c r="F37" s="18">
        <v>0</v>
      </c>
      <c r="G37" s="18">
        <v>0</v>
      </c>
      <c r="H37" s="38">
        <f t="shared" si="2"/>
        <v>0</v>
      </c>
      <c r="I37" s="40"/>
      <c r="J37" s="40"/>
      <c r="K37" s="40"/>
      <c r="L37" s="40"/>
    </row>
    <row r="38" spans="1:12">
      <c r="A38" s="144">
        <v>3.2</v>
      </c>
      <c r="B38" s="157" t="s">
        <v>103</v>
      </c>
      <c r="C38" s="18">
        <v>382484</v>
      </c>
      <c r="D38" s="18">
        <v>6989</v>
      </c>
      <c r="E38" s="14">
        <f t="shared" si="1"/>
        <v>389473</v>
      </c>
      <c r="F38" s="18">
        <v>1300434</v>
      </c>
      <c r="G38" s="18">
        <v>0</v>
      </c>
      <c r="H38" s="38">
        <f t="shared" si="2"/>
        <v>1300434</v>
      </c>
      <c r="I38" s="40"/>
      <c r="J38" s="40"/>
      <c r="K38" s="40"/>
      <c r="L38" s="40"/>
    </row>
    <row r="39" spans="1:12">
      <c r="A39" s="144">
        <v>3.3</v>
      </c>
      <c r="B39" s="157" t="s">
        <v>23</v>
      </c>
      <c r="C39" s="18">
        <v>0</v>
      </c>
      <c r="D39" s="18">
        <v>0</v>
      </c>
      <c r="E39" s="14">
        <f t="shared" si="1"/>
        <v>0</v>
      </c>
      <c r="F39" s="18">
        <v>0</v>
      </c>
      <c r="G39" s="18">
        <v>0</v>
      </c>
      <c r="H39" s="38">
        <f t="shared" si="2"/>
        <v>0</v>
      </c>
      <c r="I39" s="40"/>
      <c r="J39" s="40"/>
      <c r="K39" s="40"/>
      <c r="L39" s="40"/>
    </row>
    <row r="40" spans="1:12">
      <c r="A40" s="144">
        <v>4</v>
      </c>
      <c r="B40" s="146" t="s">
        <v>225</v>
      </c>
      <c r="C40" s="14">
        <f>SUM(C41:C43)</f>
        <v>82079</v>
      </c>
      <c r="D40" s="14">
        <f>SUM(D41:D43)</f>
        <v>0</v>
      </c>
      <c r="E40" s="14">
        <f t="shared" si="1"/>
        <v>82079</v>
      </c>
      <c r="F40" s="14">
        <f>SUM(F41:F43)</f>
        <v>27867</v>
      </c>
      <c r="G40" s="14">
        <f>SUM(G41:G43)</f>
        <v>0</v>
      </c>
      <c r="H40" s="38">
        <f t="shared" si="2"/>
        <v>27867</v>
      </c>
      <c r="I40" s="40"/>
      <c r="J40" s="40"/>
      <c r="K40" s="40"/>
      <c r="L40" s="40"/>
    </row>
    <row r="41" spans="1:12">
      <c r="A41" s="144">
        <v>4.0999999999999996</v>
      </c>
      <c r="B41" s="157" t="s">
        <v>16</v>
      </c>
      <c r="C41" s="18">
        <v>0</v>
      </c>
      <c r="D41" s="18">
        <v>0</v>
      </c>
      <c r="E41" s="14">
        <f t="shared" si="1"/>
        <v>0</v>
      </c>
      <c r="F41" s="18">
        <v>0</v>
      </c>
      <c r="G41" s="18">
        <v>0</v>
      </c>
      <c r="H41" s="38">
        <f t="shared" si="2"/>
        <v>0</v>
      </c>
      <c r="I41" s="40"/>
      <c r="J41" s="40"/>
      <c r="K41" s="40"/>
      <c r="L41" s="40"/>
    </row>
    <row r="42" spans="1:12">
      <c r="A42" s="144">
        <v>4.2</v>
      </c>
      <c r="B42" s="157" t="s">
        <v>1</v>
      </c>
      <c r="C42" s="18">
        <v>0</v>
      </c>
      <c r="D42" s="18">
        <v>0</v>
      </c>
      <c r="E42" s="14">
        <f t="shared" si="1"/>
        <v>0</v>
      </c>
      <c r="F42" s="18">
        <v>0</v>
      </c>
      <c r="G42" s="18">
        <v>0</v>
      </c>
      <c r="H42" s="38">
        <f t="shared" si="2"/>
        <v>0</v>
      </c>
      <c r="I42" s="40"/>
      <c r="J42" s="40"/>
      <c r="K42" s="40"/>
      <c r="L42" s="40"/>
    </row>
    <row r="43" spans="1:12">
      <c r="A43" s="144">
        <v>4.3</v>
      </c>
      <c r="B43" s="157" t="s">
        <v>24</v>
      </c>
      <c r="C43" s="18">
        <v>82079</v>
      </c>
      <c r="D43" s="18">
        <v>0</v>
      </c>
      <c r="E43" s="14">
        <f t="shared" si="1"/>
        <v>82079</v>
      </c>
      <c r="F43" s="18">
        <v>27867</v>
      </c>
      <c r="G43" s="18">
        <v>0</v>
      </c>
      <c r="H43" s="38">
        <f t="shared" si="2"/>
        <v>27867</v>
      </c>
      <c r="I43" s="40"/>
      <c r="J43" s="40"/>
      <c r="K43" s="40"/>
      <c r="L43" s="40"/>
    </row>
    <row r="44" spans="1:12">
      <c r="A44" s="144">
        <v>5</v>
      </c>
      <c r="B44" s="146" t="s">
        <v>12</v>
      </c>
      <c r="C44" s="14">
        <f>SUM(C45:C48)</f>
        <v>0</v>
      </c>
      <c r="D44" s="14">
        <f>SUM(D45:D48)</f>
        <v>0</v>
      </c>
      <c r="E44" s="14">
        <f t="shared" si="1"/>
        <v>0</v>
      </c>
      <c r="F44" s="14">
        <f>SUM(F45:F48)</f>
        <v>0</v>
      </c>
      <c r="G44" s="14">
        <f>SUM(G45:G48)</f>
        <v>0</v>
      </c>
      <c r="H44" s="38">
        <f t="shared" si="2"/>
        <v>0</v>
      </c>
      <c r="I44" s="40"/>
      <c r="J44" s="40"/>
      <c r="K44" s="40"/>
      <c r="L44" s="40"/>
    </row>
    <row r="45" spans="1:12">
      <c r="A45" s="144">
        <v>5.0999999999999996</v>
      </c>
      <c r="B45" s="157" t="s">
        <v>226</v>
      </c>
      <c r="C45" s="18">
        <v>0</v>
      </c>
      <c r="D45" s="18">
        <v>0</v>
      </c>
      <c r="E45" s="14">
        <f t="shared" si="1"/>
        <v>0</v>
      </c>
      <c r="F45" s="18">
        <v>0</v>
      </c>
      <c r="G45" s="18">
        <v>0</v>
      </c>
      <c r="H45" s="38">
        <f t="shared" si="2"/>
        <v>0</v>
      </c>
      <c r="I45" s="40"/>
      <c r="J45" s="40"/>
      <c r="K45" s="40"/>
      <c r="L45" s="40"/>
    </row>
    <row r="46" spans="1:12">
      <c r="A46" s="144">
        <v>5.2</v>
      </c>
      <c r="B46" s="157" t="s">
        <v>105</v>
      </c>
      <c r="C46" s="18">
        <v>0</v>
      </c>
      <c r="D46" s="18">
        <v>0</v>
      </c>
      <c r="E46" s="14">
        <f t="shared" si="1"/>
        <v>0</v>
      </c>
      <c r="F46" s="18">
        <v>0</v>
      </c>
      <c r="G46" s="18">
        <v>0</v>
      </c>
      <c r="H46" s="38">
        <f t="shared" si="2"/>
        <v>0</v>
      </c>
      <c r="I46" s="40"/>
      <c r="J46" s="40"/>
      <c r="K46" s="40"/>
      <c r="L46" s="40"/>
    </row>
    <row r="47" spans="1:12">
      <c r="A47" s="144">
        <v>5.3</v>
      </c>
      <c r="B47" s="157" t="s">
        <v>227</v>
      </c>
      <c r="C47" s="18">
        <v>0</v>
      </c>
      <c r="D47" s="18">
        <v>0</v>
      </c>
      <c r="E47" s="14">
        <f t="shared" si="1"/>
        <v>0</v>
      </c>
      <c r="F47" s="18">
        <v>0</v>
      </c>
      <c r="G47" s="18">
        <v>0</v>
      </c>
      <c r="H47" s="38">
        <f t="shared" si="2"/>
        <v>0</v>
      </c>
      <c r="I47" s="40"/>
      <c r="J47" s="40"/>
      <c r="K47" s="40"/>
      <c r="L47" s="40"/>
    </row>
    <row r="48" spans="1:12">
      <c r="A48" s="144">
        <v>5.4</v>
      </c>
      <c r="B48" s="157" t="s">
        <v>13</v>
      </c>
      <c r="C48" s="18">
        <v>0</v>
      </c>
      <c r="D48" s="18">
        <v>0</v>
      </c>
      <c r="E48" s="14">
        <f t="shared" si="1"/>
        <v>0</v>
      </c>
      <c r="F48" s="18">
        <v>0</v>
      </c>
      <c r="G48" s="18">
        <v>0</v>
      </c>
      <c r="H48" s="38">
        <f t="shared" si="2"/>
        <v>0</v>
      </c>
      <c r="I48" s="40"/>
      <c r="J48" s="40"/>
      <c r="K48" s="40"/>
      <c r="L48" s="40"/>
    </row>
    <row r="49" spans="1:12">
      <c r="A49" s="144">
        <v>6</v>
      </c>
      <c r="B49" s="146" t="s">
        <v>25</v>
      </c>
      <c r="C49" s="14">
        <f>SUM(C50:C53)</f>
        <v>0</v>
      </c>
      <c r="D49" s="14">
        <f>SUM(D50:D53)</f>
        <v>0</v>
      </c>
      <c r="E49" s="14">
        <f t="shared" si="1"/>
        <v>0</v>
      </c>
      <c r="F49" s="14">
        <f>SUM(F50:F53)</f>
        <v>0</v>
      </c>
      <c r="G49" s="14">
        <f>SUM(G50:G53)</f>
        <v>0</v>
      </c>
      <c r="H49" s="38">
        <f t="shared" si="2"/>
        <v>0</v>
      </c>
      <c r="I49" s="40"/>
      <c r="J49" s="40"/>
      <c r="K49" s="40"/>
      <c r="L49" s="40"/>
    </row>
    <row r="50" spans="1:12">
      <c r="A50" s="144">
        <v>6.1</v>
      </c>
      <c r="B50" s="157" t="s">
        <v>26</v>
      </c>
      <c r="C50" s="18">
        <v>0</v>
      </c>
      <c r="D50" s="18">
        <v>0</v>
      </c>
      <c r="E50" s="14">
        <f t="shared" si="1"/>
        <v>0</v>
      </c>
      <c r="F50" s="18">
        <v>0</v>
      </c>
      <c r="G50" s="18">
        <v>0</v>
      </c>
      <c r="H50" s="38">
        <f t="shared" si="2"/>
        <v>0</v>
      </c>
      <c r="I50" s="40"/>
      <c r="J50" s="40"/>
      <c r="K50" s="40"/>
      <c r="L50" s="40"/>
    </row>
    <row r="51" spans="1:12">
      <c r="A51" s="144">
        <v>6.2</v>
      </c>
      <c r="B51" s="157" t="s">
        <v>106</v>
      </c>
      <c r="C51" s="18">
        <v>0</v>
      </c>
      <c r="D51" s="18">
        <v>0</v>
      </c>
      <c r="E51" s="14">
        <f t="shared" si="1"/>
        <v>0</v>
      </c>
      <c r="F51" s="18">
        <v>0</v>
      </c>
      <c r="G51" s="18">
        <v>0</v>
      </c>
      <c r="H51" s="38">
        <f t="shared" si="2"/>
        <v>0</v>
      </c>
      <c r="I51" s="40"/>
      <c r="J51" s="40"/>
      <c r="K51" s="40"/>
      <c r="L51" s="40"/>
    </row>
    <row r="52" spans="1:12">
      <c r="A52" s="144">
        <v>6.3</v>
      </c>
      <c r="B52" s="157" t="s">
        <v>6</v>
      </c>
      <c r="C52" s="18">
        <v>0</v>
      </c>
      <c r="D52" s="18">
        <v>0</v>
      </c>
      <c r="E52" s="14">
        <f t="shared" si="1"/>
        <v>0</v>
      </c>
      <c r="F52" s="18">
        <v>0</v>
      </c>
      <c r="G52" s="18">
        <v>0</v>
      </c>
      <c r="H52" s="38">
        <f t="shared" si="2"/>
        <v>0</v>
      </c>
      <c r="I52" s="40"/>
      <c r="J52" s="40"/>
      <c r="K52" s="40"/>
      <c r="L52" s="40"/>
    </row>
    <row r="53" spans="1:12">
      <c r="A53" s="144">
        <v>6.4</v>
      </c>
      <c r="B53" s="157" t="s">
        <v>13</v>
      </c>
      <c r="C53" s="18">
        <v>0</v>
      </c>
      <c r="D53" s="18">
        <v>0</v>
      </c>
      <c r="E53" s="14">
        <f t="shared" si="1"/>
        <v>0</v>
      </c>
      <c r="F53" s="18">
        <v>0</v>
      </c>
      <c r="G53" s="18">
        <v>0</v>
      </c>
      <c r="H53" s="38">
        <f t="shared" si="2"/>
        <v>0</v>
      </c>
      <c r="I53" s="40"/>
      <c r="J53" s="40"/>
      <c r="K53" s="40"/>
      <c r="L53" s="40"/>
    </row>
    <row r="54" spans="1:12">
      <c r="A54" s="144">
        <v>7</v>
      </c>
      <c r="B54" s="146" t="s">
        <v>2</v>
      </c>
      <c r="C54" s="37">
        <f>SUM(C55:C57)</f>
        <v>100158163</v>
      </c>
      <c r="D54" s="37">
        <f>SUM(D55:D57)</f>
        <v>79046</v>
      </c>
      <c r="E54" s="14">
        <f t="shared" si="1"/>
        <v>100237209</v>
      </c>
      <c r="F54" s="37">
        <f>SUM(F55:F57)</f>
        <v>59802153</v>
      </c>
      <c r="G54" s="37">
        <f>SUM(G55:G57)</f>
        <v>3313</v>
      </c>
      <c r="H54" s="38">
        <f t="shared" si="2"/>
        <v>59805466</v>
      </c>
      <c r="I54" s="40"/>
      <c r="J54" s="40"/>
      <c r="K54" s="40"/>
      <c r="L54" s="40"/>
    </row>
    <row r="55" spans="1:12">
      <c r="A55" s="144" t="s">
        <v>109</v>
      </c>
      <c r="B55" s="157" t="s">
        <v>27</v>
      </c>
      <c r="C55" s="18">
        <v>100158163</v>
      </c>
      <c r="D55" s="18">
        <v>79046</v>
      </c>
      <c r="E55" s="14">
        <f t="shared" si="1"/>
        <v>100237209</v>
      </c>
      <c r="F55" s="18">
        <v>59802153</v>
      </c>
      <c r="G55" s="18">
        <v>3313</v>
      </c>
      <c r="H55" s="38">
        <f t="shared" si="2"/>
        <v>59805466</v>
      </c>
      <c r="I55" s="40"/>
      <c r="J55" s="40"/>
      <c r="K55" s="40"/>
      <c r="L55" s="40"/>
    </row>
    <row r="56" spans="1:12">
      <c r="A56" s="144" t="s">
        <v>110</v>
      </c>
      <c r="B56" s="157" t="s">
        <v>4</v>
      </c>
      <c r="C56" s="18">
        <v>0</v>
      </c>
      <c r="D56" s="18">
        <v>0</v>
      </c>
      <c r="E56" s="14">
        <f t="shared" si="1"/>
        <v>0</v>
      </c>
      <c r="F56" s="18">
        <v>0</v>
      </c>
      <c r="G56" s="18">
        <v>0</v>
      </c>
      <c r="H56" s="38">
        <f t="shared" si="2"/>
        <v>0</v>
      </c>
      <c r="I56" s="40"/>
    </row>
    <row r="57" spans="1:12">
      <c r="A57" s="144" t="s">
        <v>111</v>
      </c>
      <c r="B57" s="157" t="s">
        <v>17</v>
      </c>
      <c r="C57" s="18">
        <v>0</v>
      </c>
      <c r="D57" s="18">
        <v>0</v>
      </c>
      <c r="E57" s="14">
        <f t="shared" si="1"/>
        <v>0</v>
      </c>
      <c r="F57" s="18">
        <v>0</v>
      </c>
      <c r="G57" s="18">
        <v>0</v>
      </c>
      <c r="H57" s="38">
        <f t="shared" si="2"/>
        <v>0</v>
      </c>
      <c r="I57" s="40"/>
    </row>
    <row r="58" spans="1:12">
      <c r="A58" s="144">
        <v>8</v>
      </c>
      <c r="B58" s="146" t="s">
        <v>18</v>
      </c>
      <c r="C58" s="37">
        <f>SUM(C59:C63)</f>
        <v>6558908</v>
      </c>
      <c r="D58" s="37">
        <f>SUM(D59:D63)</f>
        <v>6558982</v>
      </c>
      <c r="E58" s="14">
        <f t="shared" si="1"/>
        <v>13117890</v>
      </c>
      <c r="F58" s="37">
        <f>SUM(F59:F63)</f>
        <v>6701647</v>
      </c>
      <c r="G58" s="37">
        <f>SUM(G59:G63)</f>
        <v>3986570</v>
      </c>
      <c r="H58" s="38">
        <f t="shared" si="2"/>
        <v>10688217</v>
      </c>
      <c r="I58" s="40"/>
    </row>
    <row r="59" spans="1:12">
      <c r="A59" s="144" t="s">
        <v>112</v>
      </c>
      <c r="B59" s="157" t="s">
        <v>228</v>
      </c>
      <c r="C59" s="18">
        <v>0</v>
      </c>
      <c r="D59" s="18">
        <v>0</v>
      </c>
      <c r="E59" s="14">
        <f t="shared" si="1"/>
        <v>0</v>
      </c>
      <c r="F59" s="18">
        <v>0</v>
      </c>
      <c r="G59" s="18">
        <v>0</v>
      </c>
      <c r="H59" s="38">
        <f t="shared" si="2"/>
        <v>0</v>
      </c>
      <c r="I59" s="40"/>
    </row>
    <row r="60" spans="1:12">
      <c r="A60" s="144" t="s">
        <v>113</v>
      </c>
      <c r="B60" s="157" t="s">
        <v>229</v>
      </c>
      <c r="C60" s="18">
        <v>3019035</v>
      </c>
      <c r="D60" s="18">
        <v>2121171</v>
      </c>
      <c r="E60" s="14">
        <f t="shared" si="1"/>
        <v>5140206</v>
      </c>
      <c r="F60" s="18">
        <v>3937903</v>
      </c>
      <c r="G60" s="18">
        <v>1344827</v>
      </c>
      <c r="H60" s="38">
        <f t="shared" si="2"/>
        <v>5282730</v>
      </c>
    </row>
    <row r="61" spans="1:12">
      <c r="A61" s="144" t="s">
        <v>114</v>
      </c>
      <c r="B61" s="157" t="s">
        <v>19</v>
      </c>
      <c r="C61" s="18">
        <v>0</v>
      </c>
      <c r="D61" s="18">
        <v>0</v>
      </c>
      <c r="E61" s="14">
        <f t="shared" si="1"/>
        <v>0</v>
      </c>
      <c r="F61" s="18">
        <v>0</v>
      </c>
      <c r="G61" s="18">
        <v>0</v>
      </c>
      <c r="H61" s="38">
        <f t="shared" si="2"/>
        <v>0</v>
      </c>
    </row>
    <row r="62" spans="1:12">
      <c r="A62" s="144" t="s">
        <v>115</v>
      </c>
      <c r="B62" s="157" t="s">
        <v>230</v>
      </c>
      <c r="C62" s="18">
        <v>3515175</v>
      </c>
      <c r="D62" s="18">
        <v>4436635</v>
      </c>
      <c r="E62" s="14">
        <f t="shared" si="1"/>
        <v>7951810</v>
      </c>
      <c r="F62" s="18">
        <v>2739046</v>
      </c>
      <c r="G62" s="18">
        <v>2640540</v>
      </c>
      <c r="H62" s="38">
        <f t="shared" si="2"/>
        <v>5379586</v>
      </c>
    </row>
    <row r="63" spans="1:12">
      <c r="A63" s="144" t="s">
        <v>116</v>
      </c>
      <c r="B63" s="157" t="s">
        <v>28</v>
      </c>
      <c r="C63" s="18">
        <v>24698</v>
      </c>
      <c r="D63" s="18">
        <v>1176</v>
      </c>
      <c r="E63" s="14">
        <f t="shared" si="1"/>
        <v>25874</v>
      </c>
      <c r="F63" s="18">
        <v>24698</v>
      </c>
      <c r="G63" s="18">
        <v>1203</v>
      </c>
      <c r="H63" s="38">
        <f t="shared" si="2"/>
        <v>25901</v>
      </c>
    </row>
    <row r="64" spans="1:12">
      <c r="A64" s="144">
        <v>9</v>
      </c>
      <c r="B64" s="146" t="s">
        <v>29</v>
      </c>
      <c r="C64" s="37">
        <f>SUM(C65:C68)</f>
        <v>27294</v>
      </c>
      <c r="D64" s="37">
        <f>SUM(D65:D68)</f>
        <v>0</v>
      </c>
      <c r="E64" s="14">
        <f t="shared" si="1"/>
        <v>27294</v>
      </c>
      <c r="F64" s="37">
        <f>SUM(F65:F68)</f>
        <v>28095</v>
      </c>
      <c r="G64" s="37">
        <f>SUM(G65:G68)</f>
        <v>0</v>
      </c>
      <c r="H64" s="38">
        <f t="shared" si="2"/>
        <v>28095</v>
      </c>
    </row>
    <row r="65" spans="1:8">
      <c r="A65" s="144" t="s">
        <v>117</v>
      </c>
      <c r="B65" s="157" t="s">
        <v>7</v>
      </c>
      <c r="C65" s="18">
        <v>0</v>
      </c>
      <c r="D65" s="18">
        <v>0</v>
      </c>
      <c r="E65" s="14">
        <f t="shared" si="1"/>
        <v>0</v>
      </c>
      <c r="F65" s="18">
        <v>0</v>
      </c>
      <c r="G65" s="18">
        <v>0</v>
      </c>
      <c r="H65" s="38">
        <f t="shared" si="2"/>
        <v>0</v>
      </c>
    </row>
    <row r="66" spans="1:8">
      <c r="A66" s="144" t="s">
        <v>118</v>
      </c>
      <c r="B66" s="157" t="s">
        <v>14</v>
      </c>
      <c r="C66" s="18">
        <v>24672</v>
      </c>
      <c r="D66" s="18">
        <v>0</v>
      </c>
      <c r="E66" s="14">
        <f t="shared" si="1"/>
        <v>24672</v>
      </c>
      <c r="F66" s="18">
        <v>24672</v>
      </c>
      <c r="G66" s="18">
        <v>0</v>
      </c>
      <c r="H66" s="38">
        <f t="shared" si="2"/>
        <v>24672</v>
      </c>
    </row>
    <row r="67" spans="1:8">
      <c r="A67" s="144" t="s">
        <v>119</v>
      </c>
      <c r="B67" s="157" t="s">
        <v>30</v>
      </c>
      <c r="C67" s="18">
        <v>2622</v>
      </c>
      <c r="D67" s="18">
        <v>0</v>
      </c>
      <c r="E67" s="14">
        <f t="shared" si="1"/>
        <v>2622</v>
      </c>
      <c r="F67" s="18">
        <v>3423</v>
      </c>
      <c r="G67" s="18">
        <v>0</v>
      </c>
      <c r="H67" s="38">
        <f t="shared" si="2"/>
        <v>3423</v>
      </c>
    </row>
    <row r="68" spans="1:8">
      <c r="A68" s="144" t="s">
        <v>120</v>
      </c>
      <c r="B68" s="157" t="s">
        <v>15</v>
      </c>
      <c r="C68" s="18">
        <v>0</v>
      </c>
      <c r="D68" s="18">
        <v>0</v>
      </c>
      <c r="E68" s="14">
        <f t="shared" si="1"/>
        <v>0</v>
      </c>
      <c r="F68" s="18">
        <v>0</v>
      </c>
      <c r="G68" s="18">
        <v>0</v>
      </c>
      <c r="H68" s="38">
        <f t="shared" si="2"/>
        <v>0</v>
      </c>
    </row>
    <row r="69" spans="1:8" ht="15.75" thickBot="1">
      <c r="A69" s="158">
        <v>10</v>
      </c>
      <c r="B69" s="159" t="s">
        <v>167</v>
      </c>
      <c r="C69" s="39">
        <f>C7+C28+C36+C40+C44+C49+C54+C58+C64</f>
        <v>108363433</v>
      </c>
      <c r="D69" s="39">
        <f>D7+D28+D36+D40+D44+D49+D54+D58+D64</f>
        <v>23122823</v>
      </c>
      <c r="E69" s="25">
        <f>C69+D69</f>
        <v>131486256</v>
      </c>
      <c r="F69" s="39">
        <f>F7+F28+F36+F40+F44+F49+F54+F58+F64</f>
        <v>74179697</v>
      </c>
      <c r="G69" s="39">
        <f>G7+G28+G36+G40+G44+G49+G54+G58+G64</f>
        <v>25187423</v>
      </c>
      <c r="H69" s="49">
        <f>F69+G69</f>
        <v>99367120</v>
      </c>
    </row>
    <row r="71" spans="1:8">
      <c r="A71" s="30" t="str">
        <f>'RC'!A42</f>
        <v>*</v>
      </c>
      <c r="B71" s="30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2" spans="1:8">
      <c r="A72" s="30" t="s">
        <v>231</v>
      </c>
      <c r="B72" s="30" t="s">
        <v>232</v>
      </c>
    </row>
  </sheetData>
  <mergeCells count="2">
    <mergeCell ref="C5:E5"/>
    <mergeCell ref="F5:H5"/>
  </mergeCells>
  <phoneticPr fontId="2" type="noConversion"/>
  <pageMargins left="0.43307086614173229" right="0.27559055118110237" top="0.15748031496062992" bottom="0.15748031496062992" header="0.15748031496062992" footer="0.15748031496062992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showGridLines="0" zoomScaleNormal="100" workbookViewId="0">
      <selection activeCell="H14" sqref="H14"/>
    </sheetView>
  </sheetViews>
  <sheetFormatPr defaultRowHeight="15"/>
  <cols>
    <col min="1" max="1" width="8.85546875" style="29" customWidth="1"/>
    <col min="2" max="2" width="59.7109375" style="29" customWidth="1"/>
    <col min="3" max="4" width="17.7109375" style="29" customWidth="1"/>
    <col min="5" max="16384" width="9.140625" style="29"/>
  </cols>
  <sheetData>
    <row r="2" spans="1:4">
      <c r="A2" s="132" t="s">
        <v>123</v>
      </c>
      <c r="B2" s="137" t="str">
        <f>'RC'!B2</f>
        <v>სს "კაპიტალ ბანკი"</v>
      </c>
      <c r="C2" s="2"/>
      <c r="D2" s="50"/>
    </row>
    <row r="3" spans="1:4">
      <c r="A3" s="132" t="s">
        <v>135</v>
      </c>
      <c r="B3" s="138">
        <f>'RC'!B3</f>
        <v>42643</v>
      </c>
      <c r="C3" s="2"/>
      <c r="D3" s="51"/>
    </row>
    <row r="4" spans="1:4" ht="16.5" thickBot="1">
      <c r="B4" s="52" t="s">
        <v>37</v>
      </c>
      <c r="C4" s="2"/>
      <c r="D4" s="53"/>
    </row>
    <row r="5" spans="1:4" ht="54">
      <c r="A5" s="54"/>
      <c r="B5" s="55"/>
      <c r="C5" s="56" t="s">
        <v>138</v>
      </c>
      <c r="D5" s="57" t="s">
        <v>151</v>
      </c>
    </row>
    <row r="6" spans="1:4">
      <c r="A6" s="58"/>
      <c r="B6" s="59" t="s">
        <v>33</v>
      </c>
      <c r="C6" s="60"/>
      <c r="D6" s="61"/>
    </row>
    <row r="7" spans="1:4">
      <c r="A7" s="58">
        <v>1</v>
      </c>
      <c r="B7" s="62" t="s">
        <v>183</v>
      </c>
      <c r="C7" s="63">
        <v>0.4102159286961059</v>
      </c>
      <c r="D7" s="64">
        <v>7.7437645987695827E-2</v>
      </c>
    </row>
    <row r="8" spans="1:4">
      <c r="A8" s="58">
        <v>2</v>
      </c>
      <c r="B8" s="62" t="s">
        <v>184</v>
      </c>
      <c r="C8" s="63">
        <v>0.34413547891956647</v>
      </c>
      <c r="D8" s="64">
        <v>4.0399815096599047E-2</v>
      </c>
    </row>
    <row r="9" spans="1:4">
      <c r="A9" s="58">
        <v>3</v>
      </c>
      <c r="B9" s="127" t="s">
        <v>42</v>
      </c>
      <c r="C9" s="63">
        <v>0.45313538909306794</v>
      </c>
      <c r="D9" s="64">
        <v>0.61501283065921619</v>
      </c>
    </row>
    <row r="10" spans="1:4">
      <c r="A10" s="58">
        <v>4</v>
      </c>
      <c r="B10" s="127" t="s">
        <v>38</v>
      </c>
      <c r="C10" s="63">
        <v>0</v>
      </c>
      <c r="D10" s="64">
        <v>0</v>
      </c>
    </row>
    <row r="11" spans="1:4">
      <c r="A11" s="58"/>
      <c r="B11" s="126" t="s">
        <v>31</v>
      </c>
      <c r="C11" s="63"/>
      <c r="D11" s="64"/>
    </row>
    <row r="12" spans="1:4" ht="30">
      <c r="A12" s="58">
        <v>5</v>
      </c>
      <c r="B12" s="127" t="s">
        <v>39</v>
      </c>
      <c r="C12" s="63">
        <v>1.5226807037321237E-2</v>
      </c>
      <c r="D12" s="64">
        <v>4.4939162046571779E-2</v>
      </c>
    </row>
    <row r="13" spans="1:4">
      <c r="A13" s="58">
        <v>6</v>
      </c>
      <c r="B13" s="127" t="s">
        <v>51</v>
      </c>
      <c r="C13" s="63">
        <v>5.9756693955064779E-4</v>
      </c>
      <c r="D13" s="64">
        <v>2.5105340845009989E-2</v>
      </c>
    </row>
    <row r="14" spans="1:4">
      <c r="A14" s="58">
        <v>7</v>
      </c>
      <c r="B14" s="127" t="s">
        <v>40</v>
      </c>
      <c r="C14" s="63">
        <v>-5.8982328454231393E-3</v>
      </c>
      <c r="D14" s="64">
        <v>-4.7840249301239382E-2</v>
      </c>
    </row>
    <row r="15" spans="1:4">
      <c r="A15" s="58">
        <v>8</v>
      </c>
      <c r="B15" s="127" t="s">
        <v>41</v>
      </c>
      <c r="C15" s="63">
        <v>1.4629240097770588E-2</v>
      </c>
      <c r="D15" s="64">
        <v>1.983382120156179E-2</v>
      </c>
    </row>
    <row r="16" spans="1:4">
      <c r="A16" s="58">
        <v>9</v>
      </c>
      <c r="B16" s="127" t="s">
        <v>35</v>
      </c>
      <c r="C16" s="65">
        <v>-1.8843596321797083E-2</v>
      </c>
      <c r="D16" s="64">
        <v>-5.1722268704105526E-2</v>
      </c>
    </row>
    <row r="17" spans="1:4">
      <c r="A17" s="58">
        <v>10</v>
      </c>
      <c r="B17" s="127" t="s">
        <v>36</v>
      </c>
      <c r="C17" s="65">
        <v>-0.44131966703421821</v>
      </c>
      <c r="D17" s="64">
        <v>-0.80154580122576913</v>
      </c>
    </row>
    <row r="18" spans="1:4">
      <c r="A18" s="58"/>
      <c r="B18" s="126" t="s">
        <v>43</v>
      </c>
      <c r="C18" s="63"/>
      <c r="D18" s="64"/>
    </row>
    <row r="19" spans="1:4">
      <c r="A19" s="58">
        <v>11</v>
      </c>
      <c r="B19" s="127" t="s">
        <v>44</v>
      </c>
      <c r="C19" s="63">
        <v>0.31895694250833845</v>
      </c>
      <c r="D19" s="64">
        <v>7.1231300220513077E-2</v>
      </c>
    </row>
    <row r="20" spans="1:4">
      <c r="A20" s="58">
        <v>12</v>
      </c>
      <c r="B20" s="127" t="s">
        <v>45</v>
      </c>
      <c r="C20" s="63">
        <v>0.14047588761699611</v>
      </c>
      <c r="D20" s="64">
        <v>9.6267232134607084E-2</v>
      </c>
    </row>
    <row r="21" spans="1:4">
      <c r="A21" s="58">
        <v>13</v>
      </c>
      <c r="B21" s="127" t="s">
        <v>46</v>
      </c>
      <c r="C21" s="63">
        <v>0.81957704670878195</v>
      </c>
      <c r="D21" s="64">
        <v>0.41672383402040175</v>
      </c>
    </row>
    <row r="22" spans="1:4">
      <c r="A22" s="58">
        <v>14</v>
      </c>
      <c r="B22" s="127" t="s">
        <v>47</v>
      </c>
      <c r="C22" s="63">
        <v>0.74895701680697846</v>
      </c>
      <c r="D22" s="64">
        <v>0.69272498153024453</v>
      </c>
    </row>
    <row r="23" spans="1:4">
      <c r="A23" s="58">
        <v>15</v>
      </c>
      <c r="B23" s="127" t="s">
        <v>48</v>
      </c>
      <c r="C23" s="63">
        <v>-0.76029674715523377</v>
      </c>
      <c r="D23" s="64">
        <v>2.2720359688308683E-2</v>
      </c>
    </row>
    <row r="24" spans="1:4">
      <c r="A24" s="58"/>
      <c r="B24" s="126" t="s">
        <v>32</v>
      </c>
      <c r="C24" s="63"/>
      <c r="D24" s="64"/>
    </row>
    <row r="25" spans="1:4">
      <c r="A25" s="58">
        <v>16</v>
      </c>
      <c r="B25" s="127" t="s">
        <v>34</v>
      </c>
      <c r="C25" s="63">
        <v>0.83833174327656967</v>
      </c>
      <c r="D25" s="64">
        <v>0.49964294755917682</v>
      </c>
    </row>
    <row r="26" spans="1:4" ht="30">
      <c r="A26" s="58">
        <v>17</v>
      </c>
      <c r="B26" s="127" t="s">
        <v>49</v>
      </c>
      <c r="C26" s="63">
        <v>0.9104249337966458</v>
      </c>
      <c r="D26" s="64">
        <v>0.73920294300622902</v>
      </c>
    </row>
    <row r="27" spans="1:4" ht="15.75" thickBot="1">
      <c r="A27" s="66">
        <v>18</v>
      </c>
      <c r="B27" s="67" t="s">
        <v>50</v>
      </c>
      <c r="C27" s="68">
        <v>0.71450320111400201</v>
      </c>
      <c r="D27" s="69">
        <v>0.4639633442763838</v>
      </c>
    </row>
    <row r="28" spans="1:4">
      <c r="A28" s="70"/>
      <c r="B28" s="71"/>
      <c r="C28" s="70"/>
      <c r="D28" s="70"/>
    </row>
    <row r="29" spans="1:4">
      <c r="A29" s="29" t="s">
        <v>122</v>
      </c>
      <c r="B29" s="70"/>
      <c r="C29" s="70"/>
    </row>
    <row r="30" spans="1:4">
      <c r="A30" s="70"/>
      <c r="B30" s="27"/>
      <c r="C30" s="70"/>
      <c r="D30" s="70"/>
    </row>
    <row r="31" spans="1:4">
      <c r="A31" s="70"/>
      <c r="B31" s="27"/>
      <c r="C31" s="72"/>
      <c r="D31" s="70"/>
    </row>
    <row r="32" spans="1:4">
      <c r="A32" s="70"/>
      <c r="B32" s="71"/>
      <c r="C32" s="70"/>
      <c r="D32" s="70"/>
    </row>
    <row r="33" spans="1:4">
      <c r="A33" s="70"/>
      <c r="B33" s="71"/>
      <c r="C33" s="70"/>
      <c r="D33" s="70"/>
    </row>
    <row r="34" spans="1:4">
      <c r="A34" s="70"/>
      <c r="B34" s="71"/>
      <c r="C34" s="70"/>
      <c r="D34" s="70"/>
    </row>
    <row r="35" spans="1:4">
      <c r="A35" s="70"/>
      <c r="B35" s="71"/>
      <c r="C35" s="70"/>
      <c r="D35" s="70"/>
    </row>
    <row r="36" spans="1:4">
      <c r="A36" s="70"/>
      <c r="B36" s="71"/>
      <c r="C36" s="70"/>
      <c r="D36" s="70"/>
    </row>
    <row r="37" spans="1:4">
      <c r="A37" s="70"/>
      <c r="B37" s="71"/>
      <c r="C37" s="72"/>
      <c r="D37" s="70"/>
    </row>
    <row r="38" spans="1:4">
      <c r="C38" s="70"/>
      <c r="D38" s="70"/>
    </row>
    <row r="39" spans="1:4">
      <c r="C39" s="72"/>
      <c r="D39" s="70"/>
    </row>
    <row r="40" spans="1:4">
      <c r="C40" s="70"/>
      <c r="D40" s="70"/>
    </row>
    <row r="41" spans="1:4">
      <c r="B41" s="73"/>
      <c r="C41" s="72"/>
      <c r="D41" s="70"/>
    </row>
    <row r="42" spans="1:4">
      <c r="B42" s="74"/>
      <c r="C42" s="70"/>
      <c r="D42" s="70"/>
    </row>
    <row r="43" spans="1:4">
      <c r="C43" s="70"/>
      <c r="D43" s="70"/>
    </row>
  </sheetData>
  <phoneticPr fontId="2" type="noConversion"/>
  <pageMargins left="0.27559055118110237" right="0.39370078740157483" top="0.27559055118110237" bottom="0.27559055118110237" header="0.19685039370078741" footer="0.19685039370078741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0"/>
  <sheetViews>
    <sheetView zoomScaleNormal="100" workbookViewId="0">
      <selection activeCell="F16" sqref="F16:F17"/>
    </sheetView>
  </sheetViews>
  <sheetFormatPr defaultRowHeight="15"/>
  <cols>
    <col min="1" max="1" width="8.7109375" style="29" bestFit="1" customWidth="1"/>
    <col min="2" max="2" width="55" style="29" customWidth="1"/>
    <col min="3" max="3" width="21.85546875" style="29" customWidth="1"/>
    <col min="4" max="16384" width="9.140625" style="29"/>
  </cols>
  <sheetData>
    <row r="2" spans="1:3">
      <c r="A2" s="132" t="s">
        <v>123</v>
      </c>
      <c r="B2" s="132" t="str">
        <f>'RC'!B2</f>
        <v>სს "კაპიტალ ბანკი"</v>
      </c>
      <c r="C2" s="32"/>
    </row>
    <row r="3" spans="1:3">
      <c r="A3" s="132" t="s">
        <v>135</v>
      </c>
      <c r="B3" s="133">
        <f>'RC'!B3</f>
        <v>42643</v>
      </c>
      <c r="C3" s="42"/>
    </row>
    <row r="4" spans="1:3" ht="31.5" thickBot="1">
      <c r="A4" s="71"/>
      <c r="B4" s="75" t="s">
        <v>55</v>
      </c>
      <c r="C4" s="76"/>
    </row>
    <row r="5" spans="1:3">
      <c r="A5" s="54"/>
      <c r="B5" s="177" t="s">
        <v>53</v>
      </c>
      <c r="C5" s="178"/>
    </row>
    <row r="6" spans="1:3">
      <c r="A6" s="58">
        <v>1</v>
      </c>
      <c r="B6" s="170" t="s">
        <v>186</v>
      </c>
      <c r="C6" s="171"/>
    </row>
    <row r="7" spans="1:3">
      <c r="A7" s="58">
        <v>2</v>
      </c>
      <c r="B7" s="170" t="s">
        <v>188</v>
      </c>
      <c r="C7" s="171"/>
    </row>
    <row r="8" spans="1:3">
      <c r="A8" s="58">
        <v>3</v>
      </c>
      <c r="B8" s="170" t="s">
        <v>187</v>
      </c>
      <c r="C8" s="171"/>
    </row>
    <row r="9" spans="1:3">
      <c r="A9" s="58"/>
      <c r="B9" s="170"/>
      <c r="C9" s="171"/>
    </row>
    <row r="10" spans="1:3">
      <c r="A10" s="58"/>
      <c r="B10" s="170"/>
      <c r="C10" s="171"/>
    </row>
    <row r="11" spans="1:3">
      <c r="A11" s="58"/>
      <c r="B11" s="170"/>
      <c r="C11" s="171"/>
    </row>
    <row r="12" spans="1:3">
      <c r="A12" s="58"/>
      <c r="B12" s="170"/>
      <c r="C12" s="171"/>
    </row>
    <row r="13" spans="1:3">
      <c r="A13" s="58"/>
      <c r="B13" s="172" t="s">
        <v>54</v>
      </c>
      <c r="C13" s="179"/>
    </row>
    <row r="14" spans="1:3">
      <c r="A14" s="58">
        <v>1</v>
      </c>
      <c r="B14" s="170" t="s">
        <v>191</v>
      </c>
      <c r="C14" s="171"/>
    </row>
    <row r="15" spans="1:3">
      <c r="A15" s="58">
        <v>2</v>
      </c>
      <c r="B15" s="170" t="s">
        <v>192</v>
      </c>
      <c r="C15" s="171"/>
    </row>
    <row r="16" spans="1:3" ht="15" customHeight="1">
      <c r="A16" s="58">
        <v>3</v>
      </c>
      <c r="B16" s="170" t="s">
        <v>193</v>
      </c>
      <c r="C16" s="171"/>
    </row>
    <row r="17" spans="1:3">
      <c r="A17" s="58"/>
      <c r="B17" s="170"/>
      <c r="C17" s="171"/>
    </row>
    <row r="18" spans="1:3">
      <c r="A18" s="58"/>
      <c r="B18" s="170"/>
      <c r="C18" s="171"/>
    </row>
    <row r="19" spans="1:3" ht="36.75" customHeight="1">
      <c r="A19" s="58"/>
      <c r="B19" s="172" t="s">
        <v>52</v>
      </c>
      <c r="C19" s="173"/>
    </row>
    <row r="20" spans="1:3">
      <c r="A20" s="58">
        <v>1</v>
      </c>
      <c r="B20" s="77" t="s">
        <v>190</v>
      </c>
      <c r="C20" s="128">
        <v>1</v>
      </c>
    </row>
    <row r="21" spans="1:3">
      <c r="A21" s="58"/>
      <c r="B21" s="77"/>
      <c r="C21" s="128"/>
    </row>
    <row r="22" spans="1:3">
      <c r="A22" s="58"/>
      <c r="B22" s="77"/>
      <c r="C22" s="78"/>
    </row>
    <row r="23" spans="1:3">
      <c r="A23" s="58"/>
      <c r="B23" s="77"/>
      <c r="C23" s="78"/>
    </row>
    <row r="24" spans="1:3" ht="51.75" customHeight="1">
      <c r="A24" s="58"/>
      <c r="B24" s="174" t="s">
        <v>121</v>
      </c>
      <c r="C24" s="175"/>
    </row>
    <row r="25" spans="1:3">
      <c r="A25" s="58">
        <v>1</v>
      </c>
      <c r="B25" s="77" t="s">
        <v>189</v>
      </c>
      <c r="C25" s="128">
        <v>1</v>
      </c>
    </row>
    <row r="26" spans="1:3">
      <c r="A26" s="58"/>
      <c r="B26" s="77"/>
      <c r="C26" s="128"/>
    </row>
    <row r="27" spans="1:3">
      <c r="A27" s="129"/>
      <c r="B27" s="130"/>
      <c r="C27" s="131"/>
    </row>
    <row r="28" spans="1:3" ht="15.75" thickBot="1">
      <c r="A28" s="66"/>
      <c r="B28" s="79"/>
      <c r="C28" s="80"/>
    </row>
    <row r="30" spans="1:3" ht="24" customHeight="1">
      <c r="B30" s="176"/>
      <c r="C30" s="176"/>
    </row>
  </sheetData>
  <mergeCells count="17">
    <mergeCell ref="B17:C17"/>
    <mergeCell ref="B18:C18"/>
    <mergeCell ref="B19:C19"/>
    <mergeCell ref="B24:C24"/>
    <mergeCell ref="B30:C30"/>
    <mergeCell ref="B5:C5"/>
    <mergeCell ref="B13:C13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maka.rusitashvili</cp:lastModifiedBy>
  <cp:lastPrinted>2016-10-21T13:03:47Z</cp:lastPrinted>
  <dcterms:created xsi:type="dcterms:W3CDTF">2006-03-24T12:21:33Z</dcterms:created>
  <dcterms:modified xsi:type="dcterms:W3CDTF">2016-10-21T13:42:33Z</dcterms:modified>
  <cp:category>Banking Supervision</cp:category>
</cp:coreProperties>
</file>