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sigs" ContentType="application/vnd.openxmlformats-package.digital-signature-origin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BG_Reports\2016\TRE-TRG\ელ. ხელმოწერებით\"/>
    </mc:Choice>
  </mc:AlternateContent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H53" i="2" l="1"/>
  <c r="E53" i="2"/>
  <c r="H52" i="2"/>
  <c r="E52" i="2"/>
  <c r="H51" i="2"/>
  <c r="E51" i="2"/>
  <c r="H50" i="2"/>
  <c r="E50" i="2"/>
  <c r="G49" i="2"/>
  <c r="F49" i="2"/>
  <c r="H49" i="2" s="1"/>
  <c r="D49" i="2"/>
  <c r="C49" i="2"/>
  <c r="E49" i="2" s="1"/>
  <c r="H48" i="2"/>
  <c r="E48" i="2"/>
  <c r="H47" i="2"/>
  <c r="E47" i="2"/>
  <c r="H46" i="2"/>
  <c r="E46" i="2"/>
  <c r="H45" i="2"/>
  <c r="E45" i="2"/>
  <c r="H44" i="2"/>
  <c r="E44" i="2"/>
  <c r="G43" i="2"/>
  <c r="F43" i="2"/>
  <c r="H43" i="2" s="1"/>
  <c r="D43" i="2"/>
  <c r="C43" i="2"/>
  <c r="E43" i="2" s="1"/>
  <c r="H42" i="2"/>
  <c r="E42" i="2"/>
  <c r="H41" i="2"/>
  <c r="E41" i="2"/>
  <c r="H40" i="2"/>
  <c r="E40" i="2"/>
  <c r="G39" i="2"/>
  <c r="F39" i="2"/>
  <c r="H39" i="2" s="1"/>
  <c r="D39" i="2"/>
  <c r="C39" i="2"/>
  <c r="E39" i="2" s="1"/>
  <c r="H38" i="2"/>
  <c r="E38" i="2"/>
  <c r="H37" i="2"/>
  <c r="E37" i="2"/>
  <c r="H36" i="2"/>
  <c r="E36" i="2"/>
  <c r="H35" i="2"/>
  <c r="E35" i="2"/>
  <c r="G34" i="2"/>
  <c r="F34" i="2"/>
  <c r="H34" i="2" s="1"/>
  <c r="D34" i="2"/>
  <c r="C34" i="2"/>
  <c r="H33" i="2"/>
  <c r="E33" i="2"/>
  <c r="H32" i="2"/>
  <c r="E32" i="2"/>
  <c r="H31" i="2"/>
  <c r="E31" i="2"/>
  <c r="H30" i="2"/>
  <c r="E30" i="2"/>
  <c r="G29" i="2"/>
  <c r="F29" i="2"/>
  <c r="D29" i="2"/>
  <c r="C29" i="2"/>
  <c r="H28" i="2"/>
  <c r="E28" i="2"/>
  <c r="H27" i="2"/>
  <c r="E27" i="2"/>
  <c r="H26" i="2"/>
  <c r="E26" i="2"/>
  <c r="G25" i="2"/>
  <c r="F25" i="2"/>
  <c r="D25" i="2"/>
  <c r="C25" i="2"/>
  <c r="H24" i="2"/>
  <c r="E24" i="2"/>
  <c r="H23" i="2"/>
  <c r="E23" i="2"/>
  <c r="H22" i="2"/>
  <c r="E22" i="2"/>
  <c r="G21" i="2"/>
  <c r="F21" i="2"/>
  <c r="D21" i="2"/>
  <c r="C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G13" i="2"/>
  <c r="F13" i="2"/>
  <c r="D13" i="2"/>
  <c r="C13" i="2"/>
  <c r="H12" i="2"/>
  <c r="E12" i="2"/>
  <c r="H11" i="2"/>
  <c r="E11" i="2"/>
  <c r="H10" i="2"/>
  <c r="E10" i="2"/>
  <c r="H9" i="2"/>
  <c r="E9" i="2"/>
  <c r="H8" i="2"/>
  <c r="E8" i="2"/>
  <c r="H7" i="2"/>
  <c r="E7" i="2"/>
  <c r="G6" i="2"/>
  <c r="F6" i="2"/>
  <c r="F54" i="2" s="1"/>
  <c r="D6" i="2"/>
  <c r="C6" i="2"/>
  <c r="E6" i="2" s="1"/>
  <c r="B2" i="5"/>
  <c r="B1" i="5"/>
  <c r="B3" i="4"/>
  <c r="B2" i="4"/>
  <c r="B2" i="2"/>
  <c r="B1" i="2"/>
  <c r="B3" i="3"/>
  <c r="B2" i="3"/>
  <c r="H66" i="3"/>
  <c r="E66" i="3"/>
  <c r="H64" i="3"/>
  <c r="E64" i="3"/>
  <c r="F61" i="3"/>
  <c r="H61" i="3" s="1"/>
  <c r="C61" i="3"/>
  <c r="E61" i="3" s="1"/>
  <c r="H60" i="3"/>
  <c r="E60" i="3"/>
  <c r="H59" i="3"/>
  <c r="E59" i="3"/>
  <c r="H58" i="3"/>
  <c r="E58" i="3"/>
  <c r="G53" i="3"/>
  <c r="F53" i="3"/>
  <c r="H53" i="3" s="1"/>
  <c r="D53" i="3"/>
  <c r="C53" i="3"/>
  <c r="E53" i="3" s="1"/>
  <c r="H52" i="3"/>
  <c r="E52" i="3"/>
  <c r="H51" i="3"/>
  <c r="E51" i="3"/>
  <c r="H50" i="3"/>
  <c r="E50" i="3"/>
  <c r="H49" i="3"/>
  <c r="E49" i="3"/>
  <c r="H48" i="3"/>
  <c r="E48" i="3"/>
  <c r="H47" i="3"/>
  <c r="E47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G34" i="3"/>
  <c r="G45" i="3" s="1"/>
  <c r="G54" i="3" s="1"/>
  <c r="F34" i="3"/>
  <c r="F45" i="3" s="1"/>
  <c r="D34" i="3"/>
  <c r="D45" i="3" s="1"/>
  <c r="D54" i="3" s="1"/>
  <c r="C34" i="3"/>
  <c r="C45" i="3" s="1"/>
  <c r="G30" i="3"/>
  <c r="F30" i="3"/>
  <c r="D30" i="3"/>
  <c r="C30" i="3"/>
  <c r="E30" i="3" s="1"/>
  <c r="H29" i="3"/>
  <c r="E29" i="3"/>
  <c r="H28" i="3"/>
  <c r="E28" i="3"/>
  <c r="H27" i="3"/>
  <c r="E27" i="3"/>
  <c r="H26" i="3"/>
  <c r="E26" i="3"/>
  <c r="H25" i="3"/>
  <c r="E25" i="3"/>
  <c r="H24" i="3"/>
  <c r="E24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G9" i="3"/>
  <c r="G22" i="3" s="1"/>
  <c r="G31" i="3" s="1"/>
  <c r="G56" i="3" s="1"/>
  <c r="G63" i="3" s="1"/>
  <c r="G65" i="3" s="1"/>
  <c r="G67" i="3" s="1"/>
  <c r="F9" i="3"/>
  <c r="F22" i="3" s="1"/>
  <c r="D9" i="3"/>
  <c r="D22" i="3" s="1"/>
  <c r="D31" i="3" s="1"/>
  <c r="D56" i="3" s="1"/>
  <c r="D63" i="3" s="1"/>
  <c r="D65" i="3" s="1"/>
  <c r="D67" i="3" s="1"/>
  <c r="C9" i="3"/>
  <c r="C22" i="3" s="1"/>
  <c r="H8" i="3"/>
  <c r="E8" i="3"/>
  <c r="G41" i="1"/>
  <c r="D41" i="1"/>
  <c r="F40" i="1"/>
  <c r="C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G31" i="1"/>
  <c r="F31" i="1"/>
  <c r="H31" i="1" s="1"/>
  <c r="D31" i="1"/>
  <c r="C31" i="1"/>
  <c r="E31" i="1" s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19" i="1"/>
  <c r="E19" i="1"/>
  <c r="H18" i="1"/>
  <c r="E18" i="1"/>
  <c r="H17" i="1"/>
  <c r="E17" i="1"/>
  <c r="H16" i="1"/>
  <c r="E16" i="1"/>
  <c r="H15" i="1"/>
  <c r="E15" i="1"/>
  <c r="G14" i="1"/>
  <c r="G20" i="1" s="1"/>
  <c r="F14" i="1"/>
  <c r="F20" i="1" s="1"/>
  <c r="H20" i="1" s="1"/>
  <c r="D14" i="1"/>
  <c r="D20" i="1" s="1"/>
  <c r="C14" i="1"/>
  <c r="C20" i="1" s="1"/>
  <c r="E20" i="1" s="1"/>
  <c r="H13" i="1"/>
  <c r="E13" i="1"/>
  <c r="H12" i="1"/>
  <c r="E12" i="1"/>
  <c r="E14" i="1" s="1"/>
  <c r="H11" i="1"/>
  <c r="E11" i="1"/>
  <c r="H10" i="1"/>
  <c r="E10" i="1"/>
  <c r="H9" i="1"/>
  <c r="E9" i="1"/>
  <c r="H8" i="1"/>
  <c r="E8" i="1"/>
  <c r="H7" i="1"/>
  <c r="E7" i="1"/>
  <c r="H6" i="2" l="1"/>
  <c r="D54" i="2"/>
  <c r="E13" i="2"/>
  <c r="H21" i="2"/>
  <c r="E25" i="2"/>
  <c r="H29" i="2"/>
  <c r="C41" i="1"/>
  <c r="E41" i="1" s="1"/>
  <c r="F41" i="1"/>
  <c r="H41" i="1" s="1"/>
  <c r="H30" i="3"/>
  <c r="G54" i="2"/>
  <c r="H13" i="2"/>
  <c r="E21" i="2"/>
  <c r="H25" i="2"/>
  <c r="E29" i="2"/>
  <c r="E34" i="2"/>
  <c r="H54" i="2"/>
  <c r="C54" i="2"/>
  <c r="C31" i="3"/>
  <c r="E22" i="3"/>
  <c r="H22" i="3"/>
  <c r="F31" i="3"/>
  <c r="H45" i="3"/>
  <c r="F54" i="3"/>
  <c r="H54" i="3" s="1"/>
  <c r="C54" i="3"/>
  <c r="E54" i="3" s="1"/>
  <c r="E45" i="3"/>
  <c r="H9" i="3"/>
  <c r="H34" i="3"/>
  <c r="E9" i="3"/>
  <c r="E34" i="3"/>
  <c r="E40" i="1"/>
  <c r="H40" i="1"/>
  <c r="H14" i="1"/>
  <c r="E54" i="2" l="1"/>
  <c r="C56" i="3"/>
  <c r="E31" i="3"/>
  <c r="F56" i="3"/>
  <c r="H31" i="3"/>
  <c r="E56" i="3" l="1"/>
  <c r="C63" i="3"/>
  <c r="F63" i="3"/>
  <c r="H56" i="3"/>
  <c r="E63" i="3" l="1"/>
  <c r="C65" i="3"/>
  <c r="F65" i="3"/>
  <c r="H63" i="3"/>
  <c r="E65" i="3" l="1"/>
  <c r="C67" i="3"/>
  <c r="E67" i="3" s="1"/>
  <c r="F67" i="3"/>
  <c r="H67" i="3" s="1"/>
  <c r="H65" i="3"/>
</calcChain>
</file>

<file path=xl/sharedStrings.xml><?xml version="1.0" encoding="utf-8"?>
<sst xmlns="http://schemas.openxmlformats.org/spreadsheetml/2006/main" count="269" uniqueCount="207">
  <si>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</si>
  <si>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</si>
  <si>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</si>
  <si>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</si>
  <si>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</si>
  <si>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</si>
  <si>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</si>
  <si>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</si>
  <si>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</si>
  <si>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</si>
  <si>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</si>
  <si>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</si>
  <si>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</si>
  <si>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</si>
  <si>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</si>
  <si>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</si>
  <si>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</si>
  <si>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</si>
  <si>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</si>
  <si>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</si>
  <si>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</si>
  <si>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</si>
  <si>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</si>
  <si>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</si>
  <si>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</si>
  <si>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</si>
  <si>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</si>
  <si>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</si>
  <si>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</si>
  <si>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</si>
  <si>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</si>
  <si>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</si>
  <si>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</si>
  <si>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</si>
  <si>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</si>
  <si>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</si>
  <si>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</si>
  <si>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</si>
  <si>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</si>
  <si>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</si>
  <si>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</si>
  <si>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</si>
  <si>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</si>
  <si>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</si>
  <si>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</si>
  <si>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</si>
  <si>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</si>
  <si>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</si>
  <si>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</si>
  <si>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</si>
  <si>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</si>
  <si>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</si>
  <si>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</si>
  <si>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</si>
  <si>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</si>
  <si>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</si>
  <si>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</si>
  <si>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</si>
  <si>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</si>
  <si>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</si>
  <si>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</si>
  <si>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</si>
  <si>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</si>
  <si>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</si>
  <si>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</si>
  <si>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</si>
  <si>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</si>
  <si>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</si>
  <si>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</si>
  <si>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</si>
  <si>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</si>
  <si>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</si>
  <si>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</si>
  <si>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</si>
  <si>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</si>
  <si>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</si>
  <si>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</si>
  <si>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</si>
  <si>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</si>
  <si>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</si>
  <si>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</si>
  <si>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</si>
  <si>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</si>
  <si>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</si>
  <si>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</si>
  <si>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</si>
  <si>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</si>
  <si>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</si>
  <si>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</si>
  <si>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</si>
  <si>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</si>
  <si>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</si>
  <si>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</si>
  <si>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</si>
  <si>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</si>
  <si>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</si>
  <si>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</si>
  <si>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</si>
  <si>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</si>
  <si>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</si>
  <si>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</si>
  <si>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</si>
  <si>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</si>
  <si>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</si>
  <si>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</si>
  <si>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</si>
  <si>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</si>
  <si>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</si>
  <si>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</si>
  <si>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</si>
  <si>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</si>
  <si>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</si>
  <si>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</si>
  <si>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</si>
  <si>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</si>
  <si>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</si>
  <si>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</si>
  <si>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</si>
  <si>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</si>
  <si>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</si>
  <si>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</si>
  <si>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</si>
  <si>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</si>
  <si>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</si>
  <si>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</si>
  <si>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</si>
  <si>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</si>
  <si>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</si>
  <si>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</si>
  <si>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</si>
  <si>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</si>
  <si>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</si>
  <si>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</si>
  <si>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</si>
  <si>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</si>
  <si>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</si>
  <si>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</si>
  <si>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</si>
  <si>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</si>
  <si>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</si>
  <si>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</si>
  <si>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</si>
  <si>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</si>
  <si>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</si>
  <si>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</si>
  <si>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</si>
  <si>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</si>
  <si>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</si>
  <si>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</si>
  <si>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</si>
  <si>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</si>
  <si>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</si>
  <si>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</si>
  <si>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</si>
  <si>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</si>
  <si>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</si>
  <si>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</si>
  <si>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</si>
  <si>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</si>
  <si>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</si>
  <si>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</si>
  <si>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</si>
  <si>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</si>
  <si>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</si>
  <si>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</si>
  <si>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</si>
  <si>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</si>
  <si>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</si>
  <si>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</si>
  <si>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</si>
  <si>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</si>
  <si>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</si>
  <si>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</si>
  <si>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</si>
  <si>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</si>
  <si>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</si>
  <si>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</si>
  <si>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</si>
  <si>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</si>
  <si>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</si>
  <si>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</si>
  <si>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</si>
  <si>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</si>
  <si>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</si>
  <si>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</si>
  <si>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</si>
  <si>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</si>
  <si>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</si>
  <si>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</si>
  <si>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</si>
  <si>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</si>
  <si>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</si>
  <si>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</si>
  <si>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</si>
  <si>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</si>
  <si>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"კაპიტალ ბანკი"</t>
  </si>
  <si>
    <t>ჯილბერტ რიჩარდ არმენტა</t>
  </si>
  <si>
    <t>მერაბ ჩიხრაძე</t>
  </si>
  <si>
    <t>არჩილ მჭედლიძე</t>
  </si>
  <si>
    <t>გიორგი გზირიშვილი</t>
  </si>
  <si>
    <t>უილიამ ჩარლზ მორრო</t>
  </si>
  <si>
    <t>ლაშა ხოფერია - გენერალური დირექტორი</t>
  </si>
  <si>
    <t>გიორგი გზირიშვილი - დირექტორი</t>
  </si>
  <si>
    <t xml:space="preserve">მერაბ ჩიხრაძე </t>
  </si>
  <si>
    <t xml:space="preserve">ჯილბერტ რიჩარდ არმენტა </t>
  </si>
  <si>
    <t xml:space="preserve">შპს ESOL B.V. </t>
  </si>
  <si>
    <t xml:space="preserve">შპს TRENDFOR HOLDING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</si>
</sst>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[$-409]d\-mmm\-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3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3" xfId="3" applyNumberFormat="1" applyFont="1" applyBorder="1" applyAlignment="1"/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 indent="1"/>
    </xf>
    <xf numFmtId="0" fontId="14" fillId="0" borderId="17" xfId="0" applyFont="1" applyFill="1" applyBorder="1" applyAlignment="1">
      <alignment horizontal="left" wrapText="1" indent="2"/>
    </xf>
    <xf numFmtId="0" fontId="15" fillId="0" borderId="17" xfId="0" applyFont="1" applyFill="1" applyBorder="1" applyAlignment="1"/>
    <xf numFmtId="0" fontId="15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indent="1"/>
    </xf>
    <xf numFmtId="0" fontId="15" fillId="0" borderId="2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 indent="1"/>
    </xf>
    <xf numFmtId="0" fontId="15" fillId="0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wrapText="1" indent="1"/>
    </xf>
    <xf numFmtId="0" fontId="15" fillId="0" borderId="17" xfId="0" applyFont="1" applyFill="1" applyBorder="1" applyAlignment="1">
      <alignment horizontal="left" inden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5" fillId="0" borderId="21" xfId="0" applyFont="1" applyFill="1" applyBorder="1" applyAlignment="1"/>
    <xf numFmtId="0" fontId="14" fillId="0" borderId="1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8" fontId="14" fillId="0" borderId="17" xfId="0" applyNumberFormat="1" applyFont="1" applyFill="1" applyBorder="1" applyAlignment="1" applyProtection="1">
      <alignment horizontal="right"/>
      <protection locked="0"/>
    </xf>
    <xf numFmtId="38" fontId="14" fillId="0" borderId="24" xfId="0" applyNumberFormat="1" applyFont="1" applyFill="1" applyBorder="1" applyAlignment="1" applyProtection="1">
      <alignment horizontal="right"/>
      <protection locked="0"/>
    </xf>
    <xf numFmtId="38" fontId="14" fillId="2" borderId="24" xfId="0" applyNumberFormat="1" applyFont="1" applyFill="1" applyBorder="1" applyAlignment="1">
      <alignment horizontal="right"/>
    </xf>
    <xf numFmtId="38" fontId="14" fillId="2" borderId="17" xfId="0" applyNumberFormat="1" applyFont="1" applyFill="1" applyBorder="1" applyAlignment="1">
      <alignment horizontal="right"/>
    </xf>
    <xf numFmtId="38" fontId="14" fillId="2" borderId="24" xfId="0" applyNumberFormat="1" applyFont="1" applyFill="1" applyBorder="1" applyAlignment="1" applyProtection="1">
      <alignment horizontal="right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2" borderId="17" xfId="0" applyNumberFormat="1" applyFont="1" applyFill="1" applyBorder="1" applyAlignment="1" applyProtection="1">
      <alignment horizontal="right"/>
      <protection locked="0"/>
    </xf>
    <xf numFmtId="38" fontId="14" fillId="2" borderId="24" xfId="0" applyNumberFormat="1" applyFont="1" applyFill="1" applyBorder="1" applyAlignment="1" applyProtection="1">
      <alignment horizontal="right"/>
      <protection locked="0"/>
    </xf>
    <xf numFmtId="38" fontId="14" fillId="0" borderId="19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21" xfId="0" applyNumberFormat="1" applyFont="1" applyFill="1" applyBorder="1" applyAlignment="1">
      <alignment horizontal="right"/>
    </xf>
    <xf numFmtId="38" fontId="14" fillId="2" borderId="26" xfId="0" applyNumberFormat="1" applyFont="1" applyFill="1" applyBorder="1" applyAlignment="1">
      <alignment horizontal="right"/>
    </xf>
    <xf numFmtId="38" fontId="14" fillId="0" borderId="15" xfId="0" applyNumberFormat="1" applyFont="1" applyFill="1" applyBorder="1" applyAlignment="1" applyProtection="1">
      <alignment horizontal="right"/>
      <protection locked="0"/>
    </xf>
    <xf numFmtId="38" fontId="14" fillId="3" borderId="23" xfId="0" applyNumberFormat="1" applyFont="1" applyFill="1" applyBorder="1" applyAlignment="1" applyProtection="1">
      <alignment horizontal="right"/>
      <protection locked="0"/>
    </xf>
    <xf numFmtId="38" fontId="14" fillId="0" borderId="22" xfId="0" applyNumberFormat="1" applyFont="1" applyFill="1" applyBorder="1" applyAlignment="1" applyProtection="1">
      <alignment horizontal="right"/>
      <protection locked="0"/>
    </xf>
    <xf numFmtId="38" fontId="14" fillId="2" borderId="27" xfId="0" applyNumberFormat="1" applyFont="1" applyFill="1" applyBorder="1" applyAlignment="1">
      <alignment horizontal="right"/>
    </xf>
    <xf numFmtId="38" fontId="14" fillId="0" borderId="17" xfId="0" applyNumberFormat="1" applyFont="1" applyFill="1" applyBorder="1" applyAlignment="1">
      <alignment horizontal="right"/>
    </xf>
    <xf numFmtId="38" fontId="14" fillId="0" borderId="24" xfId="0" applyNumberFormat="1" applyFont="1" applyFill="1" applyBorder="1" applyAlignment="1">
      <alignment horizontal="right"/>
    </xf>
    <xf numFmtId="38" fontId="14" fillId="2" borderId="19" xfId="0" applyNumberFormat="1" applyFont="1" applyFill="1" applyBorder="1" applyAlignment="1">
      <alignment horizontal="right"/>
    </xf>
    <xf numFmtId="38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9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9" fontId="4" fillId="0" borderId="9" xfId="3" applyNumberFormat="1" applyFont="1" applyBorder="1" applyAlignment="1"/>
    <xf numFmtId="0" fontId="4" fillId="0" borderId="28" xfId="0" applyFont="1" applyBorder="1"/>
    <xf numFmtId="0" fontId="4" fillId="0" borderId="29" xfId="0" applyFont="1" applyFill="1" applyBorder="1" applyProtection="1">
      <protection locked="0"/>
    </xf>
    <xf numFmtId="9" fontId="4" fillId="0" borderId="30" xfId="3" applyNumberFormat="1" applyFont="1" applyBorder="1" applyAlignment="1"/>
    <xf numFmtId="0" fontId="16" fillId="0" borderId="0" xfId="0" applyFont="1" applyFill="1" applyBorder="1" applyProtection="1"/>
    <xf numFmtId="166" fontId="16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>
      <alignment horizontal="left"/>
      <protection locked="0"/>
    </xf>
    <xf numFmtId="0" fontId="14" fillId="0" borderId="31" xfId="0" applyFont="1" applyFill="1" applyBorder="1" applyAlignment="1">
      <alignment horizontal="left" vertical="center" indent="1"/>
    </xf>
    <xf numFmtId="0" fontId="14" fillId="0" borderId="32" xfId="0" applyFont="1" applyFill="1" applyBorder="1" applyAlignment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38" fontId="9" fillId="2" borderId="9" xfId="0" applyNumberFormat="1" applyFont="1" applyFill="1" applyBorder="1" applyAlignment="1" applyProtection="1">
      <alignment horizontal="right"/>
    </xf>
    <xf numFmtId="38" fontId="9" fillId="2" borderId="13" xfId="0" applyNumberFormat="1" applyFont="1" applyFill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10" fillId="0" borderId="7" xfId="0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4"/>
  <sheetViews>
    <sheetView zoomScaleNormal="100" workbookViewId="0">
      <selection activeCell="G23" sqref="G23"/>
    </sheetView>
  </sheetViews>
  <sheetFormatPr defaultRowHeight="15" x14ac:dyDescent="0.3"/>
  <cols>
    <col min="1" max="1" width="7.85546875" style="1" customWidth="1"/>
    <col min="2" max="2" width="45.140625" style="1" customWidth="1"/>
    <col min="3" max="3" width="14.140625" style="1" customWidth="1"/>
    <col min="4" max="4" width="15.5703125" style="1" customWidth="1"/>
    <col min="5" max="5" width="16.7109375" style="1" bestFit="1" customWidth="1"/>
    <col min="6" max="6" width="14.85546875" style="1" bestFit="1" customWidth="1"/>
    <col min="7" max="7" width="14.42578125" style="1" bestFit="1" customWidth="1"/>
    <col min="8" max="8" width="16.42578125" style="1" bestFit="1" customWidth="1"/>
    <col min="9" max="16384" width="9.140625" style="1"/>
  </cols>
  <sheetData>
    <row r="1" spans="1:26" ht="19.5" x14ac:dyDescent="0.35">
      <c r="B1" s="156"/>
      <c r="C1" s="156"/>
      <c r="D1" s="156"/>
      <c r="E1" s="156"/>
      <c r="F1" s="156"/>
      <c r="G1" s="156"/>
      <c r="H1" s="156"/>
    </row>
    <row r="2" spans="1:26" x14ac:dyDescent="0.3">
      <c r="A2" s="143" t="s">
        <v>133</v>
      </c>
      <c r="B2" s="144" t="s">
        <v>195</v>
      </c>
      <c r="C2" s="2"/>
      <c r="D2" s="2"/>
      <c r="E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143" t="s">
        <v>145</v>
      </c>
      <c r="B3" s="145">
        <v>42460</v>
      </c>
      <c r="C3" s="2"/>
      <c r="D3" s="3"/>
      <c r="E3" s="3"/>
      <c r="F3" s="4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 x14ac:dyDescent="0.35">
      <c r="A4" s="5"/>
      <c r="B4" s="6" t="s">
        <v>160</v>
      </c>
      <c r="D4" s="4"/>
      <c r="E4" s="4"/>
      <c r="F4" s="2"/>
      <c r="G4" s="2"/>
      <c r="H4" s="7" t="s">
        <v>134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x14ac:dyDescent="0.35">
      <c r="A5" s="8"/>
      <c r="B5" s="9"/>
      <c r="C5" s="153" t="s">
        <v>148</v>
      </c>
      <c r="D5" s="153"/>
      <c r="E5" s="153"/>
      <c r="F5" s="154" t="s">
        <v>161</v>
      </c>
      <c r="G5" s="154"/>
      <c r="H5" s="1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3">
      <c r="A6" s="10" t="s">
        <v>118</v>
      </c>
      <c r="B6" s="11" t="s">
        <v>142</v>
      </c>
      <c r="C6" s="12" t="s">
        <v>175</v>
      </c>
      <c r="D6" s="12" t="s">
        <v>176</v>
      </c>
      <c r="E6" s="12" t="s">
        <v>177</v>
      </c>
      <c r="F6" s="12" t="s">
        <v>175</v>
      </c>
      <c r="G6" s="12" t="s">
        <v>176</v>
      </c>
      <c r="H6" s="150" t="s">
        <v>177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10">
        <v>1</v>
      </c>
      <c r="B7" s="13" t="s">
        <v>146</v>
      </c>
      <c r="C7" s="14">
        <v>696462</v>
      </c>
      <c r="D7" s="14">
        <v>5063785</v>
      </c>
      <c r="E7" s="15">
        <f t="shared" ref="E7:E19" si="0">C7+D7</f>
        <v>5760247</v>
      </c>
      <c r="F7" s="14">
        <v>1275629</v>
      </c>
      <c r="G7" s="14">
        <v>1703286</v>
      </c>
      <c r="H7" s="151">
        <f t="shared" ref="H7:H15" si="1">F7+G7</f>
        <v>2978915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10">
        <v>2</v>
      </c>
      <c r="B8" s="13" t="s">
        <v>164</v>
      </c>
      <c r="C8" s="14">
        <v>572592</v>
      </c>
      <c r="D8" s="14">
        <v>45876963</v>
      </c>
      <c r="E8" s="15">
        <f t="shared" si="0"/>
        <v>46449555</v>
      </c>
      <c r="F8" s="14">
        <v>2602535</v>
      </c>
      <c r="G8" s="14">
        <v>7472071</v>
      </c>
      <c r="H8" s="151">
        <f t="shared" si="1"/>
        <v>10074606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10">
        <v>3</v>
      </c>
      <c r="B9" s="13" t="s">
        <v>165</v>
      </c>
      <c r="C9" s="14">
        <v>9587220</v>
      </c>
      <c r="D9" s="14">
        <v>218282447</v>
      </c>
      <c r="E9" s="15">
        <f t="shared" si="0"/>
        <v>227869667</v>
      </c>
      <c r="F9" s="14">
        <v>56309</v>
      </c>
      <c r="G9" s="14">
        <v>5654078</v>
      </c>
      <c r="H9" s="151">
        <f t="shared" si="1"/>
        <v>5710387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10">
        <v>4</v>
      </c>
      <c r="B10" s="13" t="s">
        <v>150</v>
      </c>
      <c r="C10" s="14">
        <v>0</v>
      </c>
      <c r="D10" s="14">
        <v>0</v>
      </c>
      <c r="E10" s="15">
        <f t="shared" si="0"/>
        <v>0</v>
      </c>
      <c r="F10" s="14">
        <v>0</v>
      </c>
      <c r="G10" s="14">
        <v>0</v>
      </c>
      <c r="H10" s="151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10">
        <v>5</v>
      </c>
      <c r="B11" s="13" t="s">
        <v>151</v>
      </c>
      <c r="C11" s="14">
        <v>0</v>
      </c>
      <c r="D11" s="14">
        <v>0</v>
      </c>
      <c r="E11" s="15">
        <f t="shared" si="0"/>
        <v>0</v>
      </c>
      <c r="F11" s="14">
        <v>0</v>
      </c>
      <c r="G11" s="14">
        <v>0</v>
      </c>
      <c r="H11" s="151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10">
        <v>6.1</v>
      </c>
      <c r="B12" s="16" t="s">
        <v>166</v>
      </c>
      <c r="C12" s="14">
        <v>4321082</v>
      </c>
      <c r="D12" s="14">
        <v>8363607</v>
      </c>
      <c r="E12" s="15">
        <f t="shared" si="0"/>
        <v>12684689</v>
      </c>
      <c r="F12" s="14">
        <v>13496379</v>
      </c>
      <c r="G12" s="14">
        <v>7819464</v>
      </c>
      <c r="H12" s="151">
        <f t="shared" si="1"/>
        <v>21315843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10">
        <v>6.2</v>
      </c>
      <c r="B13" s="16" t="s">
        <v>167</v>
      </c>
      <c r="C13" s="14">
        <v>-957707</v>
      </c>
      <c r="D13" s="14">
        <v>-917304</v>
      </c>
      <c r="E13" s="15">
        <f t="shared" si="0"/>
        <v>-1875011</v>
      </c>
      <c r="F13" s="14">
        <v>-1146704</v>
      </c>
      <c r="G13" s="14">
        <v>-855287</v>
      </c>
      <c r="H13" s="151">
        <f t="shared" si="1"/>
        <v>-2001991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10">
        <v>6</v>
      </c>
      <c r="B14" s="13" t="s">
        <v>168</v>
      </c>
      <c r="C14" s="14">
        <f>C12+C13</f>
        <v>3363375</v>
      </c>
      <c r="D14" s="14">
        <f>D12+D13</f>
        <v>7446303</v>
      </c>
      <c r="E14" s="15">
        <f>E12+E13</f>
        <v>10809678</v>
      </c>
      <c r="F14" s="14">
        <f>F12+F13</f>
        <v>12349675</v>
      </c>
      <c r="G14" s="14">
        <f>G12+G13</f>
        <v>6964177</v>
      </c>
      <c r="H14" s="151">
        <f t="shared" si="1"/>
        <v>19313852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10">
        <v>7</v>
      </c>
      <c r="B15" s="13" t="s">
        <v>169</v>
      </c>
      <c r="C15" s="14">
        <v>808898</v>
      </c>
      <c r="D15" s="14">
        <v>1299884</v>
      </c>
      <c r="E15" s="15">
        <f t="shared" si="0"/>
        <v>2108782</v>
      </c>
      <c r="F15" s="14">
        <v>1009469</v>
      </c>
      <c r="G15" s="14">
        <v>879851</v>
      </c>
      <c r="H15" s="151">
        <f t="shared" si="1"/>
        <v>1889320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10">
        <v>8</v>
      </c>
      <c r="B16" s="13" t="s">
        <v>158</v>
      </c>
      <c r="C16" s="14">
        <v>28445</v>
      </c>
      <c r="D16" s="14" t="s">
        <v>192</v>
      </c>
      <c r="E16" s="15">
        <f>C16</f>
        <v>28445</v>
      </c>
      <c r="F16" s="14">
        <v>28445</v>
      </c>
      <c r="G16" s="14" t="s">
        <v>192</v>
      </c>
      <c r="H16" s="151">
        <f>F16</f>
        <v>28445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10">
        <v>9</v>
      </c>
      <c r="B17" s="13" t="s">
        <v>162</v>
      </c>
      <c r="C17" s="14">
        <v>0</v>
      </c>
      <c r="D17" s="14">
        <v>0</v>
      </c>
      <c r="E17" s="15">
        <f t="shared" si="0"/>
        <v>0</v>
      </c>
      <c r="F17" s="14">
        <v>0</v>
      </c>
      <c r="G17" s="14">
        <v>0</v>
      </c>
      <c r="H17" s="151">
        <f>F17+G17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10">
        <v>10</v>
      </c>
      <c r="B18" s="13" t="s">
        <v>159</v>
      </c>
      <c r="C18" s="14">
        <v>2226825</v>
      </c>
      <c r="D18" s="14" t="s">
        <v>192</v>
      </c>
      <c r="E18" s="15">
        <f>C18</f>
        <v>2226825</v>
      </c>
      <c r="F18" s="14">
        <v>2670050</v>
      </c>
      <c r="G18" s="14" t="s">
        <v>192</v>
      </c>
      <c r="H18" s="151">
        <f>F18</f>
        <v>2670050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10">
        <v>11</v>
      </c>
      <c r="B19" s="13" t="s">
        <v>170</v>
      </c>
      <c r="C19" s="14">
        <v>890553</v>
      </c>
      <c r="D19" s="14">
        <v>1156379</v>
      </c>
      <c r="E19" s="15">
        <f t="shared" si="0"/>
        <v>2046932</v>
      </c>
      <c r="F19" s="14">
        <v>809180</v>
      </c>
      <c r="G19" s="14">
        <v>1722168</v>
      </c>
      <c r="H19" s="151">
        <f>F19+G19</f>
        <v>2531348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">
      <c r="A20" s="10">
        <v>12</v>
      </c>
      <c r="B20" s="17" t="s">
        <v>143</v>
      </c>
      <c r="C20" s="14">
        <f>SUM(C7+C8+C9+C10+C11+C14+C15+C16+C17+C18+C19)</f>
        <v>18174370</v>
      </c>
      <c r="D20" s="14">
        <f>SUM(D7+D8+D9+D10+D11+D14+D15+D17+D19)</f>
        <v>279125761</v>
      </c>
      <c r="E20" s="15">
        <f>C20+D20</f>
        <v>297300131</v>
      </c>
      <c r="F20" s="14">
        <f>SUM(F7+F8+F9+F10+F11+F14+F15+F16+F17+F18+F19)</f>
        <v>20801292</v>
      </c>
      <c r="G20" s="14">
        <f>SUM(G7+G8+G9+G10+G11+G14+G15+G17+G19)</f>
        <v>24395631</v>
      </c>
      <c r="H20" s="151">
        <f>F20+G20</f>
        <v>45196923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x14ac:dyDescent="0.3">
      <c r="A21" s="10"/>
      <c r="B21" s="11" t="s">
        <v>139</v>
      </c>
      <c r="C21" s="18"/>
      <c r="D21" s="18"/>
      <c r="E21" s="19"/>
      <c r="F21" s="20"/>
      <c r="G21" s="18"/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10">
        <v>13</v>
      </c>
      <c r="B22" s="13" t="s">
        <v>136</v>
      </c>
      <c r="C22" s="14">
        <v>0</v>
      </c>
      <c r="D22" s="14">
        <v>0</v>
      </c>
      <c r="E22" s="15">
        <f t="shared" ref="E22:E31" si="2">C22+D22</f>
        <v>0</v>
      </c>
      <c r="F22" s="14">
        <v>0</v>
      </c>
      <c r="G22" s="14">
        <v>0</v>
      </c>
      <c r="H22" s="151">
        <f t="shared" ref="H22:H31" si="3">F22+G22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10">
        <v>14</v>
      </c>
      <c r="B23" s="13" t="s">
        <v>149</v>
      </c>
      <c r="C23" s="14">
        <v>8626200</v>
      </c>
      <c r="D23" s="14">
        <v>259592881</v>
      </c>
      <c r="E23" s="15">
        <f t="shared" si="2"/>
        <v>268219081</v>
      </c>
      <c r="F23" s="14">
        <v>5973353</v>
      </c>
      <c r="G23" s="14">
        <v>14635578</v>
      </c>
      <c r="H23" s="151">
        <f t="shared" si="3"/>
        <v>20608931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10">
        <v>15</v>
      </c>
      <c r="B24" s="13" t="s">
        <v>171</v>
      </c>
      <c r="C24" s="14">
        <v>0</v>
      </c>
      <c r="D24" s="14">
        <v>2824</v>
      </c>
      <c r="E24" s="15">
        <f t="shared" si="2"/>
        <v>2824</v>
      </c>
      <c r="F24" s="14">
        <v>41227</v>
      </c>
      <c r="G24" s="14">
        <v>881148</v>
      </c>
      <c r="H24" s="151">
        <f t="shared" si="3"/>
        <v>922375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10">
        <v>16</v>
      </c>
      <c r="B25" s="13" t="s">
        <v>137</v>
      </c>
      <c r="C25" s="14">
        <v>1769</v>
      </c>
      <c r="D25" s="14">
        <v>7340490</v>
      </c>
      <c r="E25" s="15">
        <f t="shared" si="2"/>
        <v>7342259</v>
      </c>
      <c r="F25" s="14">
        <v>10004784</v>
      </c>
      <c r="G25" s="14">
        <v>4444977</v>
      </c>
      <c r="H25" s="151">
        <f t="shared" si="3"/>
        <v>14449761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10">
        <v>17</v>
      </c>
      <c r="B26" s="13" t="s">
        <v>147</v>
      </c>
      <c r="C26" s="18"/>
      <c r="D26" s="18"/>
      <c r="E26" s="15">
        <f t="shared" si="2"/>
        <v>0</v>
      </c>
      <c r="F26" s="18"/>
      <c r="G26" s="18"/>
      <c r="H26" s="151">
        <f t="shared" si="3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10">
        <v>18</v>
      </c>
      <c r="B27" s="13" t="s">
        <v>172</v>
      </c>
      <c r="C27" s="14">
        <v>0</v>
      </c>
      <c r="D27" s="14">
        <v>0</v>
      </c>
      <c r="E27" s="15">
        <f t="shared" si="2"/>
        <v>0</v>
      </c>
      <c r="F27" s="14">
        <v>0</v>
      </c>
      <c r="G27" s="14">
        <v>0</v>
      </c>
      <c r="H27" s="151">
        <f t="shared" si="3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10">
        <v>19</v>
      </c>
      <c r="B28" s="13" t="s">
        <v>173</v>
      </c>
      <c r="C28" s="14">
        <v>82</v>
      </c>
      <c r="D28" s="14">
        <v>196733</v>
      </c>
      <c r="E28" s="15">
        <f t="shared" si="2"/>
        <v>196815</v>
      </c>
      <c r="F28" s="14">
        <v>54925</v>
      </c>
      <c r="G28" s="14">
        <v>3402</v>
      </c>
      <c r="H28" s="151">
        <f t="shared" si="3"/>
        <v>58327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10">
        <v>20</v>
      </c>
      <c r="B29" s="13" t="s">
        <v>174</v>
      </c>
      <c r="C29" s="14">
        <v>51856</v>
      </c>
      <c r="D29" s="14">
        <v>12979584</v>
      </c>
      <c r="E29" s="15">
        <f t="shared" si="2"/>
        <v>13031440</v>
      </c>
      <c r="F29" s="14">
        <v>53795</v>
      </c>
      <c r="G29" s="14">
        <v>5182392</v>
      </c>
      <c r="H29" s="151">
        <f t="shared" si="3"/>
        <v>5236187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10">
        <v>21</v>
      </c>
      <c r="B30" s="13" t="s">
        <v>140</v>
      </c>
      <c r="C30" s="14">
        <v>0</v>
      </c>
      <c r="D30" s="14">
        <v>0</v>
      </c>
      <c r="E30" s="15">
        <f t="shared" si="2"/>
        <v>0</v>
      </c>
      <c r="F30" s="14">
        <v>0</v>
      </c>
      <c r="G30" s="14">
        <v>0</v>
      </c>
      <c r="H30" s="151">
        <f t="shared" si="3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10">
        <v>22</v>
      </c>
      <c r="B31" s="17" t="s">
        <v>141</v>
      </c>
      <c r="C31" s="14">
        <f>SUM(C22,C23,C24,C25,C26,C27,C28,C29,C30)</f>
        <v>8679907</v>
      </c>
      <c r="D31" s="14">
        <f>SUM(D22,D23,D24,D25,D26,D27,D28,D29,D30)</f>
        <v>280112512</v>
      </c>
      <c r="E31" s="15">
        <f t="shared" si="2"/>
        <v>288792419</v>
      </c>
      <c r="F31" s="14">
        <f>SUM(F22,F23,F24,F25,F26,F27,F28,F29,F30)</f>
        <v>16128084</v>
      </c>
      <c r="G31" s="14">
        <f>SUM(G22,G23,G24,G25,G26,G27,G28,G29,G30)</f>
        <v>25147497</v>
      </c>
      <c r="H31" s="151">
        <f t="shared" si="3"/>
        <v>41275581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x14ac:dyDescent="0.3">
      <c r="A32" s="10"/>
      <c r="B32" s="11" t="s">
        <v>152</v>
      </c>
      <c r="C32" s="18"/>
      <c r="D32" s="18"/>
      <c r="E32" s="19"/>
      <c r="F32" s="20"/>
      <c r="G32" s="18"/>
      <c r="H32" s="2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x14ac:dyDescent="0.3">
      <c r="A33" s="10">
        <v>23</v>
      </c>
      <c r="B33" s="13" t="s">
        <v>153</v>
      </c>
      <c r="C33" s="14">
        <v>24000000</v>
      </c>
      <c r="D33" s="22" t="s">
        <v>192</v>
      </c>
      <c r="E33" s="15">
        <f t="shared" ref="E33:E40" si="4">C33</f>
        <v>24000000</v>
      </c>
      <c r="F33" s="14">
        <v>17120000</v>
      </c>
      <c r="G33" s="22" t="s">
        <v>192</v>
      </c>
      <c r="H33" s="151">
        <f t="shared" ref="H33:H40" si="5">F33</f>
        <v>17120000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x14ac:dyDescent="0.3">
      <c r="A34" s="10">
        <v>24</v>
      </c>
      <c r="B34" s="13" t="s">
        <v>154</v>
      </c>
      <c r="C34" s="14">
        <v>0</v>
      </c>
      <c r="D34" s="22" t="s">
        <v>192</v>
      </c>
      <c r="E34" s="15">
        <f t="shared" si="4"/>
        <v>0</v>
      </c>
      <c r="F34" s="14">
        <v>0</v>
      </c>
      <c r="G34" s="22" t="s">
        <v>192</v>
      </c>
      <c r="H34" s="151">
        <f t="shared" si="5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x14ac:dyDescent="0.3">
      <c r="A35" s="10">
        <v>25</v>
      </c>
      <c r="B35" s="16" t="s">
        <v>155</v>
      </c>
      <c r="C35" s="14">
        <v>-6000000</v>
      </c>
      <c r="D35" s="22" t="s">
        <v>192</v>
      </c>
      <c r="E35" s="15">
        <f t="shared" si="4"/>
        <v>-6000000</v>
      </c>
      <c r="F35" s="14">
        <v>0</v>
      </c>
      <c r="G35" s="22" t="s">
        <v>192</v>
      </c>
      <c r="H35" s="151">
        <f t="shared" si="5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x14ac:dyDescent="0.3">
      <c r="A36" s="10">
        <v>26</v>
      </c>
      <c r="B36" s="13" t="s">
        <v>138</v>
      </c>
      <c r="C36" s="14">
        <v>4575443</v>
      </c>
      <c r="D36" s="22" t="s">
        <v>192</v>
      </c>
      <c r="E36" s="15">
        <f t="shared" si="4"/>
        <v>4575443</v>
      </c>
      <c r="F36" s="14">
        <v>99794</v>
      </c>
      <c r="G36" s="22" t="s">
        <v>192</v>
      </c>
      <c r="H36" s="151">
        <f t="shared" si="5"/>
        <v>99794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x14ac:dyDescent="0.3">
      <c r="A37" s="10">
        <v>27</v>
      </c>
      <c r="B37" s="13" t="s">
        <v>135</v>
      </c>
      <c r="C37" s="14">
        <v>349758</v>
      </c>
      <c r="D37" s="22" t="s">
        <v>192</v>
      </c>
      <c r="E37" s="15">
        <f t="shared" si="4"/>
        <v>349758</v>
      </c>
      <c r="F37" s="14">
        <v>349758</v>
      </c>
      <c r="G37" s="22" t="s">
        <v>192</v>
      </c>
      <c r="H37" s="151">
        <f t="shared" si="5"/>
        <v>349758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x14ac:dyDescent="0.3">
      <c r="A38" s="10">
        <v>28</v>
      </c>
      <c r="B38" s="13" t="s">
        <v>163</v>
      </c>
      <c r="C38" s="14">
        <v>-14417489</v>
      </c>
      <c r="D38" s="22" t="s">
        <v>192</v>
      </c>
      <c r="E38" s="15">
        <f t="shared" si="4"/>
        <v>-14417489</v>
      </c>
      <c r="F38" s="14">
        <v>-13648210</v>
      </c>
      <c r="G38" s="22" t="s">
        <v>192</v>
      </c>
      <c r="H38" s="151">
        <f t="shared" si="5"/>
        <v>-13648210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x14ac:dyDescent="0.3">
      <c r="A39" s="10">
        <v>29</v>
      </c>
      <c r="B39" s="13" t="s">
        <v>144</v>
      </c>
      <c r="C39" s="14">
        <v>0</v>
      </c>
      <c r="D39" s="22" t="s">
        <v>192</v>
      </c>
      <c r="E39" s="15">
        <f t="shared" si="4"/>
        <v>0</v>
      </c>
      <c r="F39" s="14">
        <v>0</v>
      </c>
      <c r="G39" s="22" t="s">
        <v>192</v>
      </c>
      <c r="H39" s="151">
        <f t="shared" si="5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58" x14ac:dyDescent="0.3">
      <c r="A40" s="10">
        <v>30</v>
      </c>
      <c r="B40" s="17" t="s">
        <v>156</v>
      </c>
      <c r="C40" s="14">
        <f>SUM(C33:C39)</f>
        <v>8507712</v>
      </c>
      <c r="D40" s="22" t="s">
        <v>192</v>
      </c>
      <c r="E40" s="15">
        <f t="shared" si="4"/>
        <v>8507712</v>
      </c>
      <c r="F40" s="14">
        <f>SUM(F33:F39)</f>
        <v>3921342</v>
      </c>
      <c r="G40" s="22" t="s">
        <v>192</v>
      </c>
      <c r="H40" s="151">
        <f t="shared" si="5"/>
        <v>3921342</v>
      </c>
    </row>
    <row r="41" spans="1:58" ht="15.75" thickBot="1" x14ac:dyDescent="0.35">
      <c r="A41" s="23">
        <v>31</v>
      </c>
      <c r="B41" s="24" t="s">
        <v>157</v>
      </c>
      <c r="C41" s="25">
        <f>C31+C40</f>
        <v>17187619</v>
      </c>
      <c r="D41" s="25">
        <f>D31</f>
        <v>280112512</v>
      </c>
      <c r="E41" s="26">
        <f>C41+D41</f>
        <v>297300131</v>
      </c>
      <c r="F41" s="25">
        <f>F31+F40</f>
        <v>20049426</v>
      </c>
      <c r="G41" s="25">
        <f>G31</f>
        <v>25147497</v>
      </c>
      <c r="H41" s="152">
        <f>F41+G41</f>
        <v>45196923</v>
      </c>
    </row>
    <row r="42" spans="1:58" x14ac:dyDescent="0.3">
      <c r="A42" s="27"/>
      <c r="B42" s="2"/>
      <c r="C42" s="2"/>
      <c r="D42" s="2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3">
      <c r="A43" s="27"/>
      <c r="B43" s="29" t="s">
        <v>132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31496062992125984" right="0.27559055118110237" top="0.31496062992125984" bottom="0.23622047244094491" header="0.19685039370078741" footer="0.15748031496062992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3" zoomScaleNormal="100" workbookViewId="0">
      <selection activeCell="K14" sqref="K14"/>
    </sheetView>
  </sheetViews>
  <sheetFormatPr defaultRowHeight="15" x14ac:dyDescent="0.3"/>
  <cols>
    <col min="1" max="1" width="7.7109375" style="30" bestFit="1" customWidth="1"/>
    <col min="2" max="2" width="49.42578125" style="30" customWidth="1"/>
    <col min="3" max="3" width="13.42578125" style="30" bestFit="1" customWidth="1"/>
    <col min="4" max="4" width="12.7109375" style="30" bestFit="1" customWidth="1"/>
    <col min="5" max="5" width="13.42578125" style="30" bestFit="1" customWidth="1"/>
    <col min="6" max="6" width="12.5703125" style="31" bestFit="1" customWidth="1"/>
    <col min="7" max="7" width="12.7109375" style="31" bestFit="1" customWidth="1"/>
    <col min="8" max="8" width="13.28515625" style="31" bestFit="1" customWidth="1"/>
    <col min="9" max="16384" width="9.140625" style="31"/>
  </cols>
  <sheetData>
    <row r="1" spans="1:8" x14ac:dyDescent="0.3">
      <c r="D1" s="157"/>
      <c r="E1" s="158"/>
      <c r="F1" s="158"/>
      <c r="G1" s="158"/>
      <c r="H1" s="158"/>
    </row>
    <row r="2" spans="1:8" x14ac:dyDescent="0.3">
      <c r="A2" s="141" t="s">
        <v>133</v>
      </c>
      <c r="B2" s="146" t="str">
        <f>'RC'!B2</f>
        <v>სს "კაპიტალ ბანკი"</v>
      </c>
      <c r="C2" s="2"/>
      <c r="D2" s="2"/>
      <c r="E2" s="2"/>
      <c r="H2" s="2"/>
    </row>
    <row r="3" spans="1:8" x14ac:dyDescent="0.3">
      <c r="A3" s="141" t="s">
        <v>145</v>
      </c>
      <c r="B3" s="145">
        <f>'RC'!B3</f>
        <v>42460</v>
      </c>
      <c r="C3" s="2"/>
      <c r="D3" s="2"/>
      <c r="E3" s="2"/>
      <c r="H3" s="1"/>
    </row>
    <row r="4" spans="1:8" x14ac:dyDescent="0.3">
      <c r="A4" s="33"/>
      <c r="B4" s="34" t="s">
        <v>72</v>
      </c>
      <c r="C4" s="2"/>
      <c r="D4" s="2"/>
      <c r="E4" s="2"/>
      <c r="H4" s="35" t="s">
        <v>134</v>
      </c>
    </row>
    <row r="5" spans="1:8" ht="18" x14ac:dyDescent="0.35">
      <c r="A5" s="148"/>
      <c r="B5" s="149"/>
      <c r="C5" s="159" t="s">
        <v>148</v>
      </c>
      <c r="D5" s="160"/>
      <c r="E5" s="160"/>
      <c r="F5" s="159" t="s">
        <v>161</v>
      </c>
      <c r="G5" s="160"/>
      <c r="H5" s="160"/>
    </row>
    <row r="6" spans="1:8" s="133" customFormat="1" ht="12.75" x14ac:dyDescent="0.2">
      <c r="A6" s="90" t="s">
        <v>118</v>
      </c>
      <c r="B6" s="91"/>
      <c r="C6" s="111" t="s">
        <v>175</v>
      </c>
      <c r="D6" s="111" t="s">
        <v>191</v>
      </c>
      <c r="E6" s="112" t="s">
        <v>177</v>
      </c>
      <c r="F6" s="111" t="s">
        <v>175</v>
      </c>
      <c r="G6" s="111" t="s">
        <v>191</v>
      </c>
      <c r="H6" s="112" t="s">
        <v>177</v>
      </c>
    </row>
    <row r="7" spans="1:8" s="133" customFormat="1" ht="12.75" x14ac:dyDescent="0.2">
      <c r="A7" s="92"/>
      <c r="B7" s="93" t="s">
        <v>67</v>
      </c>
      <c r="C7" s="113"/>
      <c r="D7" s="113"/>
      <c r="E7" s="114"/>
      <c r="F7" s="113"/>
      <c r="G7" s="113"/>
      <c r="H7" s="114"/>
    </row>
    <row r="8" spans="1:8" s="133" customFormat="1" ht="25.5" x14ac:dyDescent="0.2">
      <c r="A8" s="92">
        <v>1</v>
      </c>
      <c r="B8" s="94" t="s">
        <v>77</v>
      </c>
      <c r="C8" s="113">
        <v>49635</v>
      </c>
      <c r="D8" s="113">
        <v>8510</v>
      </c>
      <c r="E8" s="115">
        <f t="shared" ref="E8:E21" si="0">C8+D8</f>
        <v>58145</v>
      </c>
      <c r="F8" s="113">
        <v>25874</v>
      </c>
      <c r="G8" s="113">
        <v>45</v>
      </c>
      <c r="H8" s="115">
        <f t="shared" ref="H8:H21" si="1">F8+G8</f>
        <v>25919</v>
      </c>
    </row>
    <row r="9" spans="1:8" s="133" customFormat="1" ht="12.75" x14ac:dyDescent="0.2">
      <c r="A9" s="92">
        <v>2</v>
      </c>
      <c r="B9" s="94" t="s">
        <v>78</v>
      </c>
      <c r="C9" s="116">
        <f>SUM(C10:C18)</f>
        <v>277926</v>
      </c>
      <c r="D9" s="116">
        <f>SUM(D10:D18)</f>
        <v>272108</v>
      </c>
      <c r="E9" s="115">
        <f t="shared" si="0"/>
        <v>550034</v>
      </c>
      <c r="F9" s="116">
        <f>SUM(F10:F18)</f>
        <v>349669</v>
      </c>
      <c r="G9" s="116">
        <f>SUM(G10:G18)</f>
        <v>220288</v>
      </c>
      <c r="H9" s="115">
        <f t="shared" si="1"/>
        <v>569957</v>
      </c>
    </row>
    <row r="10" spans="1:8" s="133" customFormat="1" ht="12.75" x14ac:dyDescent="0.2">
      <c r="A10" s="92">
        <v>2.1</v>
      </c>
      <c r="B10" s="95" t="s">
        <v>79</v>
      </c>
      <c r="C10" s="113">
        <v>0</v>
      </c>
      <c r="D10" s="113">
        <v>0</v>
      </c>
      <c r="E10" s="115">
        <f t="shared" si="0"/>
        <v>0</v>
      </c>
      <c r="F10" s="113">
        <v>0</v>
      </c>
      <c r="G10" s="113">
        <v>0</v>
      </c>
      <c r="H10" s="115">
        <f t="shared" si="1"/>
        <v>0</v>
      </c>
    </row>
    <row r="11" spans="1:8" s="133" customFormat="1" ht="25.5" x14ac:dyDescent="0.2">
      <c r="A11" s="92">
        <v>2.2000000000000002</v>
      </c>
      <c r="B11" s="95" t="s">
        <v>178</v>
      </c>
      <c r="C11" s="113">
        <v>173</v>
      </c>
      <c r="D11" s="113">
        <v>2450</v>
      </c>
      <c r="E11" s="115">
        <f t="shared" si="0"/>
        <v>2623</v>
      </c>
      <c r="F11" s="113">
        <v>3336</v>
      </c>
      <c r="G11" s="113">
        <v>2196</v>
      </c>
      <c r="H11" s="115">
        <f t="shared" si="1"/>
        <v>5532</v>
      </c>
    </row>
    <row r="12" spans="1:8" s="133" customFormat="1" ht="12.75" x14ac:dyDescent="0.2">
      <c r="A12" s="92">
        <v>2.2999999999999998</v>
      </c>
      <c r="B12" s="95" t="s">
        <v>80</v>
      </c>
      <c r="C12" s="113">
        <v>0</v>
      </c>
      <c r="D12" s="113">
        <v>0</v>
      </c>
      <c r="E12" s="115">
        <f t="shared" si="0"/>
        <v>0</v>
      </c>
      <c r="F12" s="113">
        <v>0</v>
      </c>
      <c r="G12" s="113">
        <v>0</v>
      </c>
      <c r="H12" s="115">
        <f t="shared" si="1"/>
        <v>0</v>
      </c>
    </row>
    <row r="13" spans="1:8" s="133" customFormat="1" ht="25.5" x14ac:dyDescent="0.2">
      <c r="A13" s="92">
        <v>2.4</v>
      </c>
      <c r="B13" s="95" t="s">
        <v>179</v>
      </c>
      <c r="C13" s="113">
        <v>0</v>
      </c>
      <c r="D13" s="113">
        <v>0</v>
      </c>
      <c r="E13" s="115">
        <f t="shared" si="0"/>
        <v>0</v>
      </c>
      <c r="F13" s="113">
        <v>0</v>
      </c>
      <c r="G13" s="113">
        <v>0</v>
      </c>
      <c r="H13" s="115">
        <f t="shared" si="1"/>
        <v>0</v>
      </c>
    </row>
    <row r="14" spans="1:8" s="133" customFormat="1" ht="12.75" x14ac:dyDescent="0.2">
      <c r="A14" s="92">
        <v>2.5</v>
      </c>
      <c r="B14" s="95" t="s">
        <v>81</v>
      </c>
      <c r="C14" s="113">
        <v>8951</v>
      </c>
      <c r="D14" s="113">
        <v>32606</v>
      </c>
      <c r="E14" s="115">
        <f t="shared" si="0"/>
        <v>41557</v>
      </c>
      <c r="F14" s="113">
        <v>29629</v>
      </c>
      <c r="G14" s="113">
        <v>25594</v>
      </c>
      <c r="H14" s="115">
        <f t="shared" si="1"/>
        <v>55223</v>
      </c>
    </row>
    <row r="15" spans="1:8" s="133" customFormat="1" ht="25.5" x14ac:dyDescent="0.2">
      <c r="A15" s="92">
        <v>2.6</v>
      </c>
      <c r="B15" s="95" t="s">
        <v>82</v>
      </c>
      <c r="C15" s="113">
        <v>0</v>
      </c>
      <c r="D15" s="113">
        <v>0</v>
      </c>
      <c r="E15" s="115">
        <f t="shared" si="0"/>
        <v>0</v>
      </c>
      <c r="F15" s="113">
        <v>0</v>
      </c>
      <c r="G15" s="113">
        <v>0</v>
      </c>
      <c r="H15" s="115">
        <f t="shared" si="1"/>
        <v>0</v>
      </c>
    </row>
    <row r="16" spans="1:8" s="133" customFormat="1" ht="25.5" x14ac:dyDescent="0.2">
      <c r="A16" s="92">
        <v>2.7</v>
      </c>
      <c r="B16" s="95" t="s">
        <v>83</v>
      </c>
      <c r="C16" s="113">
        <v>0</v>
      </c>
      <c r="D16" s="113">
        <v>27039</v>
      </c>
      <c r="E16" s="115">
        <f t="shared" si="0"/>
        <v>27039</v>
      </c>
      <c r="F16" s="113">
        <v>0</v>
      </c>
      <c r="G16" s="113">
        <v>3657</v>
      </c>
      <c r="H16" s="115">
        <f t="shared" si="1"/>
        <v>3657</v>
      </c>
    </row>
    <row r="17" spans="1:8" s="133" customFormat="1" ht="12.75" x14ac:dyDescent="0.2">
      <c r="A17" s="92">
        <v>2.8</v>
      </c>
      <c r="B17" s="95" t="s">
        <v>84</v>
      </c>
      <c r="C17" s="113">
        <v>167582</v>
      </c>
      <c r="D17" s="113">
        <v>115549</v>
      </c>
      <c r="E17" s="115">
        <f t="shared" si="0"/>
        <v>283131</v>
      </c>
      <c r="F17" s="113">
        <v>226901</v>
      </c>
      <c r="G17" s="113">
        <v>109821</v>
      </c>
      <c r="H17" s="115">
        <f t="shared" si="1"/>
        <v>336722</v>
      </c>
    </row>
    <row r="18" spans="1:8" s="133" customFormat="1" ht="12.75" x14ac:dyDescent="0.2">
      <c r="A18" s="92">
        <v>2.9</v>
      </c>
      <c r="B18" s="95" t="s">
        <v>85</v>
      </c>
      <c r="C18" s="113">
        <v>101220</v>
      </c>
      <c r="D18" s="113">
        <v>94464</v>
      </c>
      <c r="E18" s="115">
        <f t="shared" si="0"/>
        <v>195684</v>
      </c>
      <c r="F18" s="113">
        <v>89803</v>
      </c>
      <c r="G18" s="113">
        <v>79020</v>
      </c>
      <c r="H18" s="115">
        <f t="shared" si="1"/>
        <v>168823</v>
      </c>
    </row>
    <row r="19" spans="1:8" s="133" customFormat="1" ht="25.5" x14ac:dyDescent="0.2">
      <c r="A19" s="92">
        <v>3</v>
      </c>
      <c r="B19" s="94" t="s">
        <v>180</v>
      </c>
      <c r="C19" s="113">
        <v>1364206</v>
      </c>
      <c r="D19" s="113">
        <v>1248</v>
      </c>
      <c r="E19" s="115">
        <f>C19+D19</f>
        <v>1365454</v>
      </c>
      <c r="F19" s="113">
        <v>0</v>
      </c>
      <c r="G19" s="113">
        <v>0</v>
      </c>
      <c r="H19" s="115">
        <f>F19+G19</f>
        <v>0</v>
      </c>
    </row>
    <row r="20" spans="1:8" s="133" customFormat="1" ht="25.5" x14ac:dyDescent="0.2">
      <c r="A20" s="92">
        <v>4</v>
      </c>
      <c r="B20" s="94" t="s">
        <v>68</v>
      </c>
      <c r="C20" s="113">
        <v>0</v>
      </c>
      <c r="D20" s="113">
        <v>0</v>
      </c>
      <c r="E20" s="115">
        <f t="shared" si="0"/>
        <v>0</v>
      </c>
      <c r="F20" s="113">
        <v>0</v>
      </c>
      <c r="G20" s="113">
        <v>0</v>
      </c>
      <c r="H20" s="115">
        <f t="shared" si="1"/>
        <v>0</v>
      </c>
    </row>
    <row r="21" spans="1:8" s="133" customFormat="1" ht="12.75" x14ac:dyDescent="0.2">
      <c r="A21" s="92">
        <v>5</v>
      </c>
      <c r="B21" s="94" t="s">
        <v>86</v>
      </c>
      <c r="C21" s="113">
        <v>1387</v>
      </c>
      <c r="D21" s="113">
        <v>0</v>
      </c>
      <c r="E21" s="115">
        <f t="shared" si="0"/>
        <v>1387</v>
      </c>
      <c r="F21" s="113">
        <v>36255</v>
      </c>
      <c r="G21" s="113">
        <v>0</v>
      </c>
      <c r="H21" s="115">
        <f t="shared" si="1"/>
        <v>36255</v>
      </c>
    </row>
    <row r="22" spans="1:8" s="133" customFormat="1" ht="12.75" x14ac:dyDescent="0.2">
      <c r="A22" s="92">
        <v>6</v>
      </c>
      <c r="B22" s="96" t="s">
        <v>181</v>
      </c>
      <c r="C22" s="116">
        <f>C8+C9+C20+C21+C19</f>
        <v>1693154</v>
      </c>
      <c r="D22" s="116">
        <f>D8+D9+D20+D21+D19</f>
        <v>281866</v>
      </c>
      <c r="E22" s="115">
        <f>C22+D22</f>
        <v>1975020</v>
      </c>
      <c r="F22" s="116">
        <f>F8+F9+F20+F21+F19</f>
        <v>411798</v>
      </c>
      <c r="G22" s="116">
        <f>G8+G9+G20+G21+G19</f>
        <v>220333</v>
      </c>
      <c r="H22" s="115">
        <f>F22+G22</f>
        <v>632131</v>
      </c>
    </row>
    <row r="23" spans="1:8" s="133" customFormat="1" ht="12.75" x14ac:dyDescent="0.2">
      <c r="A23" s="92"/>
      <c r="B23" s="93" t="s">
        <v>98</v>
      </c>
      <c r="C23" s="113"/>
      <c r="D23" s="113"/>
      <c r="E23" s="114"/>
      <c r="F23" s="113"/>
      <c r="G23" s="113"/>
      <c r="H23" s="114"/>
    </row>
    <row r="24" spans="1:8" s="133" customFormat="1" ht="25.5" x14ac:dyDescent="0.2">
      <c r="A24" s="92">
        <v>7</v>
      </c>
      <c r="B24" s="94" t="s">
        <v>87</v>
      </c>
      <c r="C24" s="113">
        <v>6</v>
      </c>
      <c r="D24" s="113">
        <v>885</v>
      </c>
      <c r="E24" s="117">
        <f t="shared" ref="E24:E29" si="2">C24+D24</f>
        <v>891</v>
      </c>
      <c r="F24" s="113">
        <v>568</v>
      </c>
      <c r="G24" s="113">
        <v>8568</v>
      </c>
      <c r="H24" s="117">
        <f t="shared" ref="H24:H29" si="3">F24+G24</f>
        <v>9136</v>
      </c>
    </row>
    <row r="25" spans="1:8" s="133" customFormat="1" ht="12.75" x14ac:dyDescent="0.2">
      <c r="A25" s="92">
        <v>8</v>
      </c>
      <c r="B25" s="94" t="s">
        <v>88</v>
      </c>
      <c r="C25" s="113">
        <v>33</v>
      </c>
      <c r="D25" s="113">
        <v>111469</v>
      </c>
      <c r="E25" s="117">
        <f t="shared" si="2"/>
        <v>111502</v>
      </c>
      <c r="F25" s="113">
        <v>259009</v>
      </c>
      <c r="G25" s="113">
        <v>55734</v>
      </c>
      <c r="H25" s="117">
        <f t="shared" si="3"/>
        <v>314743</v>
      </c>
    </row>
    <row r="26" spans="1:8" s="133" customFormat="1" ht="12.75" x14ac:dyDescent="0.2">
      <c r="A26" s="92">
        <v>9</v>
      </c>
      <c r="B26" s="94" t="s">
        <v>182</v>
      </c>
      <c r="C26" s="113">
        <v>5522</v>
      </c>
      <c r="D26" s="113">
        <v>0</v>
      </c>
      <c r="E26" s="117">
        <f t="shared" si="2"/>
        <v>5522</v>
      </c>
      <c r="F26" s="113">
        <v>0</v>
      </c>
      <c r="G26" s="113">
        <v>6146</v>
      </c>
      <c r="H26" s="117">
        <f t="shared" si="3"/>
        <v>6146</v>
      </c>
    </row>
    <row r="27" spans="1:8" s="133" customFormat="1" ht="25.5" x14ac:dyDescent="0.2">
      <c r="A27" s="92">
        <v>10</v>
      </c>
      <c r="B27" s="94" t="s">
        <v>183</v>
      </c>
      <c r="C27" s="113">
        <v>0</v>
      </c>
      <c r="D27" s="113">
        <v>0</v>
      </c>
      <c r="E27" s="117">
        <f t="shared" si="2"/>
        <v>0</v>
      </c>
      <c r="F27" s="113">
        <v>0</v>
      </c>
      <c r="G27" s="113">
        <v>0</v>
      </c>
      <c r="H27" s="117">
        <f t="shared" si="3"/>
        <v>0</v>
      </c>
    </row>
    <row r="28" spans="1:8" s="133" customFormat="1" ht="12.75" x14ac:dyDescent="0.2">
      <c r="A28" s="92">
        <v>11</v>
      </c>
      <c r="B28" s="94" t="s">
        <v>89</v>
      </c>
      <c r="C28" s="113">
        <v>0</v>
      </c>
      <c r="D28" s="113">
        <v>0</v>
      </c>
      <c r="E28" s="117">
        <f t="shared" si="2"/>
        <v>0</v>
      </c>
      <c r="F28" s="113">
        <v>0</v>
      </c>
      <c r="G28" s="113">
        <v>0</v>
      </c>
      <c r="H28" s="117">
        <f t="shared" si="3"/>
        <v>0</v>
      </c>
    </row>
    <row r="29" spans="1:8" s="133" customFormat="1" ht="12.75" x14ac:dyDescent="0.2">
      <c r="A29" s="92">
        <v>12</v>
      </c>
      <c r="B29" s="94" t="s">
        <v>99</v>
      </c>
      <c r="C29" s="113">
        <v>0</v>
      </c>
      <c r="D29" s="113">
        <v>0</v>
      </c>
      <c r="E29" s="117">
        <f t="shared" si="2"/>
        <v>0</v>
      </c>
      <c r="F29" s="113">
        <v>0</v>
      </c>
      <c r="G29" s="113">
        <v>0</v>
      </c>
      <c r="H29" s="117">
        <f t="shared" si="3"/>
        <v>0</v>
      </c>
    </row>
    <row r="30" spans="1:8" s="133" customFormat="1" ht="12.75" x14ac:dyDescent="0.2">
      <c r="A30" s="92">
        <v>13</v>
      </c>
      <c r="B30" s="97" t="s">
        <v>100</v>
      </c>
      <c r="C30" s="116">
        <f>SUM(C24:C29)</f>
        <v>5561</v>
      </c>
      <c r="D30" s="116">
        <f>SUM(D24:D29)</f>
        <v>112354</v>
      </c>
      <c r="E30" s="117">
        <f>C30+D30</f>
        <v>117915</v>
      </c>
      <c r="F30" s="116">
        <f>SUM(F24:F29)</f>
        <v>259577</v>
      </c>
      <c r="G30" s="116">
        <f>SUM(G24:G29)</f>
        <v>70448</v>
      </c>
      <c r="H30" s="117">
        <f>F30+G30</f>
        <v>330025</v>
      </c>
    </row>
    <row r="31" spans="1:8" s="133" customFormat="1" ht="12.75" x14ac:dyDescent="0.2">
      <c r="A31" s="92">
        <v>14</v>
      </c>
      <c r="B31" s="97" t="s">
        <v>73</v>
      </c>
      <c r="C31" s="116">
        <f>C22-C30</f>
        <v>1687593</v>
      </c>
      <c r="D31" s="116">
        <f>D22-D30</f>
        <v>169512</v>
      </c>
      <c r="E31" s="115">
        <f>C31+D31</f>
        <v>1857105</v>
      </c>
      <c r="F31" s="116">
        <f>F22-F30</f>
        <v>152221</v>
      </c>
      <c r="G31" s="116">
        <f>G22-G30</f>
        <v>149885</v>
      </c>
      <c r="H31" s="115">
        <f>F31+G31</f>
        <v>302106</v>
      </c>
    </row>
    <row r="32" spans="1:8" s="133" customFormat="1" ht="12.75" x14ac:dyDescent="0.2">
      <c r="A32" s="92"/>
      <c r="B32" s="93"/>
      <c r="C32" s="113"/>
      <c r="D32" s="113"/>
      <c r="E32" s="114"/>
      <c r="F32" s="113"/>
      <c r="G32" s="113"/>
      <c r="H32" s="114"/>
    </row>
    <row r="33" spans="1:8" s="133" customFormat="1" ht="12.75" x14ac:dyDescent="0.2">
      <c r="A33" s="92"/>
      <c r="B33" s="93" t="s">
        <v>69</v>
      </c>
      <c r="C33" s="113"/>
      <c r="D33" s="113"/>
      <c r="E33" s="118"/>
      <c r="F33" s="113"/>
      <c r="G33" s="113"/>
      <c r="H33" s="118"/>
    </row>
    <row r="34" spans="1:8" s="133" customFormat="1" ht="12.75" x14ac:dyDescent="0.2">
      <c r="A34" s="92">
        <v>15</v>
      </c>
      <c r="B34" s="98" t="s">
        <v>184</v>
      </c>
      <c r="C34" s="119">
        <f>C35-C36</f>
        <v>11066</v>
      </c>
      <c r="D34" s="119">
        <f>D35-D36</f>
        <v>318956</v>
      </c>
      <c r="E34" s="120">
        <f>C34+D34</f>
        <v>330022</v>
      </c>
      <c r="F34" s="119">
        <f>F35-F36</f>
        <v>-145155</v>
      </c>
      <c r="G34" s="119">
        <f>G35-G36</f>
        <v>360397</v>
      </c>
      <c r="H34" s="120">
        <f>F34+G34</f>
        <v>215242</v>
      </c>
    </row>
    <row r="35" spans="1:8" s="133" customFormat="1" ht="25.5" x14ac:dyDescent="0.2">
      <c r="A35" s="92">
        <v>15.1</v>
      </c>
      <c r="B35" s="95" t="s">
        <v>185</v>
      </c>
      <c r="C35" s="113">
        <v>54273</v>
      </c>
      <c r="D35" s="113">
        <v>1444644</v>
      </c>
      <c r="E35" s="120">
        <f>C35+D35</f>
        <v>1498917</v>
      </c>
      <c r="F35" s="113">
        <v>14006</v>
      </c>
      <c r="G35" s="113">
        <v>1180401</v>
      </c>
      <c r="H35" s="120">
        <f>F35+G35</f>
        <v>1194407</v>
      </c>
    </row>
    <row r="36" spans="1:8" s="133" customFormat="1" ht="25.5" x14ac:dyDescent="0.2">
      <c r="A36" s="92">
        <v>15.2</v>
      </c>
      <c r="B36" s="95" t="s">
        <v>186</v>
      </c>
      <c r="C36" s="113">
        <v>43207</v>
      </c>
      <c r="D36" s="113">
        <v>1125688</v>
      </c>
      <c r="E36" s="120">
        <f>C36+D36</f>
        <v>1168895</v>
      </c>
      <c r="F36" s="113">
        <v>159161</v>
      </c>
      <c r="G36" s="113">
        <v>820004</v>
      </c>
      <c r="H36" s="120">
        <f>F36+G36</f>
        <v>979165</v>
      </c>
    </row>
    <row r="37" spans="1:8" s="133" customFormat="1" ht="12.75" x14ac:dyDescent="0.2">
      <c r="A37" s="92">
        <v>16</v>
      </c>
      <c r="B37" s="94" t="s">
        <v>65</v>
      </c>
      <c r="C37" s="113">
        <v>0</v>
      </c>
      <c r="D37" s="113">
        <v>0</v>
      </c>
      <c r="E37" s="115">
        <f t="shared" ref="E37:E66" si="4">C37+D37</f>
        <v>0</v>
      </c>
      <c r="F37" s="113">
        <v>0</v>
      </c>
      <c r="G37" s="113">
        <v>0</v>
      </c>
      <c r="H37" s="115">
        <f t="shared" ref="H37:H66" si="5">F37+G37</f>
        <v>0</v>
      </c>
    </row>
    <row r="38" spans="1:8" s="133" customFormat="1" ht="25.5" x14ac:dyDescent="0.2">
      <c r="A38" s="92">
        <v>17</v>
      </c>
      <c r="B38" s="94" t="s">
        <v>66</v>
      </c>
      <c r="C38" s="113">
        <v>0</v>
      </c>
      <c r="D38" s="113">
        <v>0</v>
      </c>
      <c r="E38" s="115">
        <f t="shared" si="4"/>
        <v>0</v>
      </c>
      <c r="F38" s="113">
        <v>0</v>
      </c>
      <c r="G38" s="113">
        <v>0</v>
      </c>
      <c r="H38" s="115">
        <f t="shared" si="5"/>
        <v>0</v>
      </c>
    </row>
    <row r="39" spans="1:8" s="133" customFormat="1" ht="25.5" x14ac:dyDescent="0.2">
      <c r="A39" s="92">
        <v>18</v>
      </c>
      <c r="B39" s="94" t="s">
        <v>70</v>
      </c>
      <c r="C39" s="113">
        <v>0</v>
      </c>
      <c r="D39" s="113">
        <v>0</v>
      </c>
      <c r="E39" s="115">
        <f t="shared" si="4"/>
        <v>0</v>
      </c>
      <c r="F39" s="113">
        <v>0</v>
      </c>
      <c r="G39" s="113">
        <v>0</v>
      </c>
      <c r="H39" s="115">
        <f t="shared" si="5"/>
        <v>0</v>
      </c>
    </row>
    <row r="40" spans="1:8" s="133" customFormat="1" ht="25.5" x14ac:dyDescent="0.2">
      <c r="A40" s="92">
        <v>19</v>
      </c>
      <c r="B40" s="94" t="s">
        <v>187</v>
      </c>
      <c r="C40" s="113">
        <v>171617</v>
      </c>
      <c r="D40" s="113">
        <v>0</v>
      </c>
      <c r="E40" s="115">
        <f t="shared" si="4"/>
        <v>171617</v>
      </c>
      <c r="F40" s="113">
        <v>-64938</v>
      </c>
      <c r="G40" s="113">
        <v>0</v>
      </c>
      <c r="H40" s="115">
        <f t="shared" si="5"/>
        <v>-64938</v>
      </c>
    </row>
    <row r="41" spans="1:8" s="133" customFormat="1" ht="25.5" x14ac:dyDescent="0.2">
      <c r="A41" s="92">
        <v>20</v>
      </c>
      <c r="B41" s="94" t="s">
        <v>90</v>
      </c>
      <c r="C41" s="113">
        <v>2426</v>
      </c>
      <c r="D41" s="113">
        <v>0</v>
      </c>
      <c r="E41" s="115">
        <f t="shared" si="4"/>
        <v>2426</v>
      </c>
      <c r="F41" s="113">
        <v>31580</v>
      </c>
      <c r="G41" s="113">
        <v>0</v>
      </c>
      <c r="H41" s="115">
        <f t="shared" si="5"/>
        <v>31580</v>
      </c>
    </row>
    <row r="42" spans="1:8" s="133" customFormat="1" ht="12.75" x14ac:dyDescent="0.2">
      <c r="A42" s="92">
        <v>21</v>
      </c>
      <c r="B42" s="94" t="s">
        <v>188</v>
      </c>
      <c r="C42" s="113">
        <v>0</v>
      </c>
      <c r="D42" s="113">
        <v>0</v>
      </c>
      <c r="E42" s="115">
        <f t="shared" si="4"/>
        <v>0</v>
      </c>
      <c r="F42" s="113">
        <v>0</v>
      </c>
      <c r="G42" s="113">
        <v>0</v>
      </c>
      <c r="H42" s="115">
        <f t="shared" si="5"/>
        <v>0</v>
      </c>
    </row>
    <row r="43" spans="1:8" s="133" customFormat="1" ht="25.5" x14ac:dyDescent="0.2">
      <c r="A43" s="92">
        <v>22</v>
      </c>
      <c r="B43" s="94" t="s">
        <v>189</v>
      </c>
      <c r="C43" s="113">
        <v>23</v>
      </c>
      <c r="D43" s="113">
        <v>0</v>
      </c>
      <c r="E43" s="115">
        <f t="shared" si="4"/>
        <v>23</v>
      </c>
      <c r="F43" s="113">
        <v>23</v>
      </c>
      <c r="G43" s="113">
        <v>0</v>
      </c>
      <c r="H43" s="115">
        <f t="shared" si="5"/>
        <v>23</v>
      </c>
    </row>
    <row r="44" spans="1:8" s="133" customFormat="1" ht="12.75" x14ac:dyDescent="0.2">
      <c r="A44" s="99">
        <v>23</v>
      </c>
      <c r="B44" s="100" t="s">
        <v>91</v>
      </c>
      <c r="C44" s="121">
        <v>0</v>
      </c>
      <c r="D44" s="121">
        <v>0</v>
      </c>
      <c r="E44" s="122">
        <f t="shared" si="4"/>
        <v>0</v>
      </c>
      <c r="F44" s="121">
        <v>9289</v>
      </c>
      <c r="G44" s="121">
        <v>16989</v>
      </c>
      <c r="H44" s="122">
        <f t="shared" si="5"/>
        <v>26278</v>
      </c>
    </row>
    <row r="45" spans="1:8" s="133" customFormat="1" ht="12.75" x14ac:dyDescent="0.2">
      <c r="A45" s="101">
        <v>24</v>
      </c>
      <c r="B45" s="102" t="s">
        <v>71</v>
      </c>
      <c r="C45" s="123">
        <f>C34+C37+C38+C39+C40+C41+C42+C43+C44</f>
        <v>185132</v>
      </c>
      <c r="D45" s="123">
        <f>D34+D37+D38+D39+D40+D41+D42+D43+D44</f>
        <v>318956</v>
      </c>
      <c r="E45" s="124">
        <f t="shared" si="4"/>
        <v>504088</v>
      </c>
      <c r="F45" s="123">
        <f>F34+F37+F38+F39+F40+F41+F42+F43+F44</f>
        <v>-169201</v>
      </c>
      <c r="G45" s="123">
        <f>G34+G37+G38+G39+G40+G41+G42+G43+G44</f>
        <v>377386</v>
      </c>
      <c r="H45" s="124">
        <f t="shared" si="5"/>
        <v>208185</v>
      </c>
    </row>
    <row r="46" spans="1:8" s="133" customFormat="1" ht="12.75" x14ac:dyDescent="0.2">
      <c r="A46" s="103"/>
      <c r="B46" s="104" t="s">
        <v>101</v>
      </c>
      <c r="C46" s="125"/>
      <c r="D46" s="125"/>
      <c r="E46" s="126"/>
      <c r="F46" s="125"/>
      <c r="G46" s="125"/>
      <c r="H46" s="126"/>
    </row>
    <row r="47" spans="1:8" s="133" customFormat="1" ht="25.5" x14ac:dyDescent="0.2">
      <c r="A47" s="92">
        <v>25</v>
      </c>
      <c r="B47" s="105" t="s">
        <v>102</v>
      </c>
      <c r="C47" s="127">
        <v>256835</v>
      </c>
      <c r="D47" s="127">
        <v>0</v>
      </c>
      <c r="E47" s="128">
        <f t="shared" si="4"/>
        <v>256835</v>
      </c>
      <c r="F47" s="127">
        <v>208868</v>
      </c>
      <c r="G47" s="127">
        <v>0</v>
      </c>
      <c r="H47" s="128">
        <f t="shared" si="5"/>
        <v>208868</v>
      </c>
    </row>
    <row r="48" spans="1:8" s="133" customFormat="1" ht="25.5" x14ac:dyDescent="0.2">
      <c r="A48" s="92">
        <v>26</v>
      </c>
      <c r="B48" s="94" t="s">
        <v>103</v>
      </c>
      <c r="C48" s="113">
        <v>24125</v>
      </c>
      <c r="D48" s="113">
        <v>0</v>
      </c>
      <c r="E48" s="115">
        <f t="shared" si="4"/>
        <v>24125</v>
      </c>
      <c r="F48" s="113">
        <v>113809</v>
      </c>
      <c r="G48" s="113">
        <v>0</v>
      </c>
      <c r="H48" s="115">
        <f t="shared" si="5"/>
        <v>113809</v>
      </c>
    </row>
    <row r="49" spans="1:8" s="133" customFormat="1" ht="12.75" x14ac:dyDescent="0.2">
      <c r="A49" s="92">
        <v>27</v>
      </c>
      <c r="B49" s="94" t="s">
        <v>104</v>
      </c>
      <c r="C49" s="113">
        <v>754487</v>
      </c>
      <c r="D49" s="113">
        <v>0</v>
      </c>
      <c r="E49" s="115">
        <f t="shared" si="4"/>
        <v>754487</v>
      </c>
      <c r="F49" s="113">
        <v>663894</v>
      </c>
      <c r="G49" s="113">
        <v>0</v>
      </c>
      <c r="H49" s="115">
        <f t="shared" si="5"/>
        <v>663894</v>
      </c>
    </row>
    <row r="50" spans="1:8" s="133" customFormat="1" ht="25.5" x14ac:dyDescent="0.2">
      <c r="A50" s="92">
        <v>28</v>
      </c>
      <c r="B50" s="94" t="s">
        <v>105</v>
      </c>
      <c r="C50" s="113">
        <v>393</v>
      </c>
      <c r="D50" s="113">
        <v>0</v>
      </c>
      <c r="E50" s="115">
        <f t="shared" si="4"/>
        <v>393</v>
      </c>
      <c r="F50" s="113">
        <v>755</v>
      </c>
      <c r="G50" s="113">
        <v>0</v>
      </c>
      <c r="H50" s="115">
        <f t="shared" si="5"/>
        <v>755</v>
      </c>
    </row>
    <row r="51" spans="1:8" s="133" customFormat="1" ht="12.75" x14ac:dyDescent="0.2">
      <c r="A51" s="92">
        <v>29</v>
      </c>
      <c r="B51" s="94" t="s">
        <v>106</v>
      </c>
      <c r="C51" s="113">
        <v>167241</v>
      </c>
      <c r="D51" s="113">
        <v>0</v>
      </c>
      <c r="E51" s="115">
        <f t="shared" si="4"/>
        <v>167241</v>
      </c>
      <c r="F51" s="113">
        <v>200040</v>
      </c>
      <c r="G51" s="113">
        <v>0</v>
      </c>
      <c r="H51" s="115">
        <f t="shared" si="5"/>
        <v>200040</v>
      </c>
    </row>
    <row r="52" spans="1:8" s="133" customFormat="1" ht="12.75" x14ac:dyDescent="0.2">
      <c r="A52" s="92">
        <v>30</v>
      </c>
      <c r="B52" s="94" t="s">
        <v>107</v>
      </c>
      <c r="C52" s="113">
        <v>170828</v>
      </c>
      <c r="D52" s="113">
        <v>0</v>
      </c>
      <c r="E52" s="115">
        <f t="shared" si="4"/>
        <v>170828</v>
      </c>
      <c r="F52" s="113">
        <v>136201</v>
      </c>
      <c r="G52" s="113">
        <v>0</v>
      </c>
      <c r="H52" s="115">
        <f t="shared" si="5"/>
        <v>136201</v>
      </c>
    </row>
    <row r="53" spans="1:8" s="133" customFormat="1" ht="12.75" x14ac:dyDescent="0.2">
      <c r="A53" s="92">
        <v>31</v>
      </c>
      <c r="B53" s="97" t="s">
        <v>108</v>
      </c>
      <c r="C53" s="116">
        <f>SUM(C47:C52)</f>
        <v>1373909</v>
      </c>
      <c r="D53" s="116">
        <f>SUM(D47:D52)</f>
        <v>0</v>
      </c>
      <c r="E53" s="115">
        <f t="shared" si="4"/>
        <v>1373909</v>
      </c>
      <c r="F53" s="116">
        <f>SUM(F47:F52)</f>
        <v>1323567</v>
      </c>
      <c r="G53" s="116">
        <f>SUM(G47:G52)</f>
        <v>0</v>
      </c>
      <c r="H53" s="115">
        <f t="shared" si="5"/>
        <v>1323567</v>
      </c>
    </row>
    <row r="54" spans="1:8" s="133" customFormat="1" ht="12.75" x14ac:dyDescent="0.2">
      <c r="A54" s="92">
        <v>32</v>
      </c>
      <c r="B54" s="97" t="s">
        <v>74</v>
      </c>
      <c r="C54" s="116">
        <f>C45-C53</f>
        <v>-1188777</v>
      </c>
      <c r="D54" s="116">
        <f>D45-D53</f>
        <v>318956</v>
      </c>
      <c r="E54" s="115">
        <f t="shared" si="4"/>
        <v>-869821</v>
      </c>
      <c r="F54" s="116">
        <f>F45-F53</f>
        <v>-1492768</v>
      </c>
      <c r="G54" s="116">
        <f>G45-G53</f>
        <v>377386</v>
      </c>
      <c r="H54" s="115">
        <f t="shared" si="5"/>
        <v>-1115382</v>
      </c>
    </row>
    <row r="55" spans="1:8" s="133" customFormat="1" ht="12.75" x14ac:dyDescent="0.2">
      <c r="A55" s="92"/>
      <c r="B55" s="93"/>
      <c r="C55" s="129"/>
      <c r="D55" s="129"/>
      <c r="E55" s="130"/>
      <c r="F55" s="129"/>
      <c r="G55" s="129"/>
      <c r="H55" s="130"/>
    </row>
    <row r="56" spans="1:8" s="133" customFormat="1" ht="12.75" x14ac:dyDescent="0.2">
      <c r="A56" s="92">
        <v>33</v>
      </c>
      <c r="B56" s="97" t="s">
        <v>75</v>
      </c>
      <c r="C56" s="116">
        <f>C31+C54</f>
        <v>498816</v>
      </c>
      <c r="D56" s="116">
        <f>D31+D54</f>
        <v>488468</v>
      </c>
      <c r="E56" s="115">
        <f t="shared" si="4"/>
        <v>987284</v>
      </c>
      <c r="F56" s="116">
        <f>F31+F54</f>
        <v>-1340547</v>
      </c>
      <c r="G56" s="116">
        <f>G31+G54</f>
        <v>527271</v>
      </c>
      <c r="H56" s="115">
        <f t="shared" si="5"/>
        <v>-813276</v>
      </c>
    </row>
    <row r="57" spans="1:8" s="133" customFormat="1" ht="12.75" x14ac:dyDescent="0.2">
      <c r="A57" s="92"/>
      <c r="B57" s="93"/>
      <c r="C57" s="129"/>
      <c r="D57" s="129"/>
      <c r="E57" s="130"/>
      <c r="F57" s="129"/>
      <c r="G57" s="129"/>
      <c r="H57" s="130"/>
    </row>
    <row r="58" spans="1:8" s="133" customFormat="1" ht="25.5" x14ac:dyDescent="0.2">
      <c r="A58" s="92">
        <v>34</v>
      </c>
      <c r="B58" s="94" t="s">
        <v>92</v>
      </c>
      <c r="C58" s="113">
        <v>-66810</v>
      </c>
      <c r="D58" s="113" t="s">
        <v>192</v>
      </c>
      <c r="E58" s="115">
        <f>C58</f>
        <v>-66810</v>
      </c>
      <c r="F58" s="113">
        <v>113563</v>
      </c>
      <c r="G58" s="113" t="s">
        <v>192</v>
      </c>
      <c r="H58" s="115">
        <f>F58</f>
        <v>113563</v>
      </c>
    </row>
    <row r="59" spans="1:8" s="133" customFormat="1" ht="25.5" x14ac:dyDescent="0.2">
      <c r="A59" s="92">
        <v>35</v>
      </c>
      <c r="B59" s="94" t="s">
        <v>93</v>
      </c>
      <c r="C59" s="113">
        <v>0</v>
      </c>
      <c r="D59" s="113" t="s">
        <v>192</v>
      </c>
      <c r="E59" s="115">
        <f>C59</f>
        <v>0</v>
      </c>
      <c r="F59" s="113">
        <v>0</v>
      </c>
      <c r="G59" s="113" t="s">
        <v>192</v>
      </c>
      <c r="H59" s="115">
        <f>F59</f>
        <v>0</v>
      </c>
    </row>
    <row r="60" spans="1:8" s="133" customFormat="1" ht="25.5" x14ac:dyDescent="0.2">
      <c r="A60" s="92">
        <v>36</v>
      </c>
      <c r="B60" s="94" t="s">
        <v>94</v>
      </c>
      <c r="C60" s="113">
        <v>3130</v>
      </c>
      <c r="D60" s="113" t="s">
        <v>192</v>
      </c>
      <c r="E60" s="115">
        <f>C60</f>
        <v>3130</v>
      </c>
      <c r="F60" s="113">
        <v>7415</v>
      </c>
      <c r="G60" s="113" t="s">
        <v>192</v>
      </c>
      <c r="H60" s="115">
        <f>F60</f>
        <v>7415</v>
      </c>
    </row>
    <row r="61" spans="1:8" s="133" customFormat="1" ht="12.75" x14ac:dyDescent="0.2">
      <c r="A61" s="92">
        <v>37</v>
      </c>
      <c r="B61" s="97" t="s">
        <v>95</v>
      </c>
      <c r="C61" s="116">
        <f>SUM(C58:C60)</f>
        <v>-63680</v>
      </c>
      <c r="D61" s="116">
        <v>0</v>
      </c>
      <c r="E61" s="115">
        <f>C61</f>
        <v>-63680</v>
      </c>
      <c r="F61" s="116">
        <f>SUM(F58:F60)</f>
        <v>120978</v>
      </c>
      <c r="G61" s="116">
        <v>0</v>
      </c>
      <c r="H61" s="115">
        <f>F61</f>
        <v>120978</v>
      </c>
    </row>
    <row r="62" spans="1:8" s="133" customFormat="1" ht="12.75" x14ac:dyDescent="0.2">
      <c r="A62" s="92"/>
      <c r="B62" s="106"/>
      <c r="C62" s="113"/>
      <c r="D62" s="113"/>
      <c r="E62" s="118"/>
      <c r="F62" s="113"/>
      <c r="G62" s="113"/>
      <c r="H62" s="118"/>
    </row>
    <row r="63" spans="1:8" s="133" customFormat="1" ht="25.5" x14ac:dyDescent="0.2">
      <c r="A63" s="99">
        <v>38</v>
      </c>
      <c r="B63" s="107" t="s">
        <v>190</v>
      </c>
      <c r="C63" s="131">
        <f>C56-C61</f>
        <v>562496</v>
      </c>
      <c r="D63" s="131">
        <f>D56-D61</f>
        <v>488468</v>
      </c>
      <c r="E63" s="115">
        <f t="shared" si="4"/>
        <v>1050964</v>
      </c>
      <c r="F63" s="131">
        <f>F56-F61</f>
        <v>-1461525</v>
      </c>
      <c r="G63" s="131">
        <f>G56-G61</f>
        <v>527271</v>
      </c>
      <c r="H63" s="115">
        <f t="shared" si="5"/>
        <v>-934254</v>
      </c>
    </row>
    <row r="64" spans="1:8" s="134" customFormat="1" ht="12.75" x14ac:dyDescent="0.2">
      <c r="A64" s="108">
        <v>39</v>
      </c>
      <c r="B64" s="94" t="s">
        <v>96</v>
      </c>
      <c r="C64" s="132"/>
      <c r="D64" s="132"/>
      <c r="E64" s="115">
        <f t="shared" si="4"/>
        <v>0</v>
      </c>
      <c r="F64" s="132"/>
      <c r="G64" s="132"/>
      <c r="H64" s="115">
        <f t="shared" si="5"/>
        <v>0</v>
      </c>
    </row>
    <row r="65" spans="1:8" s="133" customFormat="1" ht="12.75" x14ac:dyDescent="0.2">
      <c r="A65" s="99">
        <v>40</v>
      </c>
      <c r="B65" s="97" t="s">
        <v>97</v>
      </c>
      <c r="C65" s="116">
        <f>C63-C64</f>
        <v>562496</v>
      </c>
      <c r="D65" s="116">
        <f>D63-D64</f>
        <v>488468</v>
      </c>
      <c r="E65" s="115">
        <f t="shared" si="4"/>
        <v>1050964</v>
      </c>
      <c r="F65" s="116">
        <f>F63-F64</f>
        <v>-1461525</v>
      </c>
      <c r="G65" s="116">
        <f>G63-G64</f>
        <v>527271</v>
      </c>
      <c r="H65" s="115">
        <f t="shared" si="5"/>
        <v>-934254</v>
      </c>
    </row>
    <row r="66" spans="1:8" s="134" customFormat="1" ht="12.75" x14ac:dyDescent="0.2">
      <c r="A66" s="108">
        <v>41</v>
      </c>
      <c r="B66" s="94" t="s">
        <v>109</v>
      </c>
      <c r="C66" s="132"/>
      <c r="D66" s="132"/>
      <c r="E66" s="115">
        <f t="shared" si="4"/>
        <v>0</v>
      </c>
      <c r="F66" s="132"/>
      <c r="G66" s="132"/>
      <c r="H66" s="115">
        <f t="shared" si="5"/>
        <v>0</v>
      </c>
    </row>
    <row r="67" spans="1:8" s="133" customFormat="1" ht="12.75" x14ac:dyDescent="0.2">
      <c r="A67" s="109">
        <v>42</v>
      </c>
      <c r="B67" s="110" t="s">
        <v>76</v>
      </c>
      <c r="C67" s="123">
        <f>C65+C66</f>
        <v>562496</v>
      </c>
      <c r="D67" s="123">
        <f>D65+D66</f>
        <v>488468</v>
      </c>
      <c r="E67" s="124">
        <f>C67+D67</f>
        <v>1050964</v>
      </c>
      <c r="F67" s="123">
        <f>F65+F66</f>
        <v>-1461525</v>
      </c>
      <c r="G67" s="123">
        <f>G65+G66</f>
        <v>527271</v>
      </c>
      <c r="H67" s="124">
        <f>F67+G67</f>
        <v>-934254</v>
      </c>
    </row>
    <row r="68" spans="1:8" x14ac:dyDescent="0.3">
      <c r="A68" s="27"/>
      <c r="B68" s="29" t="s">
        <v>132</v>
      </c>
      <c r="C68" s="42"/>
      <c r="D68" s="42"/>
      <c r="E68" s="42"/>
    </row>
    <row r="69" spans="1:8" x14ac:dyDescent="0.3">
      <c r="A69" s="27"/>
      <c r="B69" s="2"/>
      <c r="C69" s="42"/>
      <c r="D69" s="42"/>
      <c r="E69" s="43"/>
    </row>
    <row r="70" spans="1:8" x14ac:dyDescent="0.3">
      <c r="A70" s="42"/>
      <c r="B70" s="42"/>
      <c r="C70" s="42"/>
      <c r="D70" s="42"/>
      <c r="E70" s="42"/>
    </row>
  </sheetData>
  <mergeCells count="3">
    <mergeCell ref="D1:H1"/>
    <mergeCell ref="C5:E5"/>
    <mergeCell ref="F5:H5"/>
  </mergeCells>
  <phoneticPr fontId="2" type="noConversion"/>
  <pageMargins left="0.39370078740157483" right="0.23622047244094491" top="0.27559055118110237" bottom="0.27559055118110237" header="0.23622047244094491" footer="0.19685039370078741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19" zoomScaleNormal="100" workbookViewId="0">
      <selection activeCell="H16" sqref="H16"/>
    </sheetView>
  </sheetViews>
  <sheetFormatPr defaultRowHeight="15" x14ac:dyDescent="0.3"/>
  <cols>
    <col min="1" max="1" width="8.7109375" style="30" bestFit="1" customWidth="1"/>
    <col min="2" max="2" width="47.28515625" style="30" customWidth="1"/>
    <col min="3" max="3" width="14.42578125" style="30" bestFit="1" customWidth="1"/>
    <col min="4" max="4" width="13.140625" style="30" customWidth="1"/>
    <col min="5" max="5" width="14.42578125" style="30" bestFit="1" customWidth="1"/>
    <col min="6" max="6" width="13.140625" style="30" customWidth="1"/>
    <col min="7" max="7" width="14" style="30" customWidth="1"/>
    <col min="8" max="8" width="13.5703125" style="30" customWidth="1"/>
    <col min="9" max="16384" width="9.140625" style="30"/>
  </cols>
  <sheetData>
    <row r="1" spans="1:48" x14ac:dyDescent="0.3">
      <c r="A1" s="141" t="s">
        <v>133</v>
      </c>
      <c r="B1" s="146" t="str">
        <f>'RC'!B2</f>
        <v>სს "კაპიტალ ბანკი"</v>
      </c>
      <c r="C1" s="2"/>
      <c r="D1" s="2"/>
      <c r="E1" s="2"/>
      <c r="F1" s="42"/>
      <c r="G1" s="42"/>
      <c r="H1" s="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x14ac:dyDescent="0.3">
      <c r="A2" s="141" t="s">
        <v>145</v>
      </c>
      <c r="B2" s="147">
        <f>'RC'!B3</f>
        <v>42460</v>
      </c>
      <c r="C2" s="2"/>
      <c r="D2" s="2"/>
      <c r="E2" s="2"/>
      <c r="F2" s="42"/>
      <c r="G2" s="42"/>
      <c r="H2" s="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6.5" thickBot="1" x14ac:dyDescent="0.35">
      <c r="B3" s="45" t="s">
        <v>18</v>
      </c>
      <c r="C3" s="31"/>
      <c r="D3" s="31"/>
      <c r="E3" s="31"/>
      <c r="H3" s="35" t="s">
        <v>134</v>
      </c>
    </row>
    <row r="4" spans="1:48" ht="18" x14ac:dyDescent="0.35">
      <c r="A4" s="46"/>
      <c r="B4" s="36"/>
      <c r="C4" s="154" t="s">
        <v>148</v>
      </c>
      <c r="D4" s="161"/>
      <c r="E4" s="161"/>
      <c r="F4" s="154" t="s">
        <v>161</v>
      </c>
      <c r="G4" s="161"/>
      <c r="H4" s="162"/>
    </row>
    <row r="5" spans="1:48" s="49" customFormat="1" ht="11.25" x14ac:dyDescent="0.2">
      <c r="A5" s="38" t="s">
        <v>118</v>
      </c>
      <c r="B5" s="47"/>
      <c r="C5" s="12" t="s">
        <v>175</v>
      </c>
      <c r="D5" s="12" t="s">
        <v>176</v>
      </c>
      <c r="E5" s="12" t="s">
        <v>177</v>
      </c>
      <c r="F5" s="12" t="s">
        <v>175</v>
      </c>
      <c r="G5" s="12" t="s">
        <v>176</v>
      </c>
      <c r="H5" s="150" t="s">
        <v>177</v>
      </c>
      <c r="I5" s="48"/>
      <c r="J5" s="48"/>
      <c r="K5" s="48"/>
      <c r="L5" s="48"/>
    </row>
    <row r="6" spans="1:48" x14ac:dyDescent="0.3">
      <c r="A6" s="38">
        <v>1</v>
      </c>
      <c r="B6" s="50" t="s">
        <v>110</v>
      </c>
      <c r="C6" s="14">
        <f>SUM(C7:C12)</f>
        <v>5472434</v>
      </c>
      <c r="D6" s="14">
        <f>SUM(D7:D12)</f>
        <v>12808540</v>
      </c>
      <c r="E6" s="14">
        <f t="shared" ref="E6:E53" si="0">C6+D6</f>
        <v>18280974</v>
      </c>
      <c r="F6" s="14">
        <f>SUM(F7:F12)</f>
        <v>7727113</v>
      </c>
      <c r="G6" s="14">
        <f>SUM(G7:G12)</f>
        <v>11806849</v>
      </c>
      <c r="H6" s="40">
        <f t="shared" ref="H6:H53" si="1">F6+G6</f>
        <v>19533962</v>
      </c>
      <c r="I6" s="42"/>
      <c r="J6" s="42"/>
      <c r="K6" s="42"/>
      <c r="L6" s="42"/>
    </row>
    <row r="7" spans="1:48" x14ac:dyDescent="0.3">
      <c r="A7" s="38">
        <v>1.1000000000000001</v>
      </c>
      <c r="B7" s="51" t="s">
        <v>9</v>
      </c>
      <c r="C7" s="18">
        <v>0</v>
      </c>
      <c r="D7" s="18">
        <v>0</v>
      </c>
      <c r="E7" s="14">
        <f t="shared" si="0"/>
        <v>0</v>
      </c>
      <c r="F7" s="18">
        <v>0</v>
      </c>
      <c r="G7" s="18">
        <v>0</v>
      </c>
      <c r="H7" s="40">
        <f t="shared" si="1"/>
        <v>0</v>
      </c>
      <c r="I7" s="42"/>
      <c r="J7" s="42"/>
      <c r="K7" s="42"/>
      <c r="L7" s="42"/>
    </row>
    <row r="8" spans="1:48" x14ac:dyDescent="0.3">
      <c r="A8" s="38">
        <v>1.2</v>
      </c>
      <c r="B8" s="51" t="s">
        <v>10</v>
      </c>
      <c r="C8" s="18">
        <v>485101</v>
      </c>
      <c r="D8" s="18">
        <v>0</v>
      </c>
      <c r="E8" s="14">
        <f t="shared" si="0"/>
        <v>485101</v>
      </c>
      <c r="F8" s="18">
        <v>2483911</v>
      </c>
      <c r="G8" s="18">
        <v>0</v>
      </c>
      <c r="H8" s="40">
        <f t="shared" si="1"/>
        <v>2483911</v>
      </c>
      <c r="I8" s="42"/>
      <c r="J8" s="42"/>
      <c r="K8" s="42"/>
      <c r="L8" s="42"/>
    </row>
    <row r="9" spans="1:48" x14ac:dyDescent="0.3">
      <c r="A9" s="38">
        <v>1.3</v>
      </c>
      <c r="B9" s="51" t="s">
        <v>116</v>
      </c>
      <c r="C9" s="18">
        <v>94076</v>
      </c>
      <c r="D9" s="18">
        <v>326513</v>
      </c>
      <c r="E9" s="14">
        <f t="shared" si="0"/>
        <v>420589</v>
      </c>
      <c r="F9" s="18">
        <v>100000</v>
      </c>
      <c r="G9" s="18">
        <v>120695</v>
      </c>
      <c r="H9" s="40">
        <f t="shared" si="1"/>
        <v>220695</v>
      </c>
      <c r="I9" s="42"/>
      <c r="J9" s="42"/>
      <c r="K9" s="42"/>
      <c r="L9" s="42"/>
    </row>
    <row r="10" spans="1:48" x14ac:dyDescent="0.3">
      <c r="A10" s="38">
        <v>1.4</v>
      </c>
      <c r="B10" s="51" t="s">
        <v>23</v>
      </c>
      <c r="C10" s="18">
        <v>0</v>
      </c>
      <c r="D10" s="18">
        <v>0</v>
      </c>
      <c r="E10" s="14">
        <f t="shared" si="0"/>
        <v>0</v>
      </c>
      <c r="F10" s="18">
        <v>0</v>
      </c>
      <c r="G10" s="18">
        <v>0</v>
      </c>
      <c r="H10" s="40">
        <f t="shared" si="1"/>
        <v>0</v>
      </c>
      <c r="I10" s="42"/>
      <c r="J10" s="42"/>
      <c r="K10" s="42"/>
      <c r="L10" s="42"/>
    </row>
    <row r="11" spans="1:48" x14ac:dyDescent="0.3">
      <c r="A11" s="38">
        <v>1.5</v>
      </c>
      <c r="B11" s="51" t="s">
        <v>24</v>
      </c>
      <c r="C11" s="18">
        <v>4893257</v>
      </c>
      <c r="D11" s="18">
        <v>12482027</v>
      </c>
      <c r="E11" s="14">
        <f t="shared" si="0"/>
        <v>17375284</v>
      </c>
      <c r="F11" s="18">
        <v>5143202</v>
      </c>
      <c r="G11" s="18">
        <v>11686154</v>
      </c>
      <c r="H11" s="40">
        <f t="shared" si="1"/>
        <v>16829356</v>
      </c>
      <c r="I11" s="42"/>
      <c r="J11" s="42"/>
      <c r="K11" s="42"/>
      <c r="L11" s="42"/>
    </row>
    <row r="12" spans="1:48" x14ac:dyDescent="0.3">
      <c r="A12" s="38">
        <v>1.6</v>
      </c>
      <c r="B12" s="51" t="s">
        <v>25</v>
      </c>
      <c r="C12" s="18">
        <v>0</v>
      </c>
      <c r="D12" s="18">
        <v>0</v>
      </c>
      <c r="E12" s="14">
        <f t="shared" si="0"/>
        <v>0</v>
      </c>
      <c r="F12" s="18">
        <v>0</v>
      </c>
      <c r="G12" s="18">
        <v>0</v>
      </c>
      <c r="H12" s="40">
        <f t="shared" si="1"/>
        <v>0</v>
      </c>
      <c r="I12" s="42"/>
      <c r="J12" s="42"/>
      <c r="K12" s="42"/>
      <c r="L12" s="42"/>
    </row>
    <row r="13" spans="1:48" x14ac:dyDescent="0.3">
      <c r="A13" s="38">
        <v>2</v>
      </c>
      <c r="B13" s="50" t="s">
        <v>113</v>
      </c>
      <c r="C13" s="14">
        <f>SUM(C14:C20)</f>
        <v>28277</v>
      </c>
      <c r="D13" s="14">
        <f>SUM(D14:D20)</f>
        <v>95446</v>
      </c>
      <c r="E13" s="14">
        <f t="shared" si="0"/>
        <v>123723</v>
      </c>
      <c r="F13" s="14">
        <f>SUM(F14:F20)</f>
        <v>61018</v>
      </c>
      <c r="G13" s="14">
        <f>SUM(G14:G20)</f>
        <v>223625</v>
      </c>
      <c r="H13" s="40">
        <f t="shared" si="1"/>
        <v>284643</v>
      </c>
      <c r="I13" s="42"/>
      <c r="J13" s="42"/>
      <c r="K13" s="42"/>
      <c r="L13" s="42"/>
    </row>
    <row r="14" spans="1:48" x14ac:dyDescent="0.3">
      <c r="A14" s="38">
        <v>2.1</v>
      </c>
      <c r="B14" s="51" t="s">
        <v>117</v>
      </c>
      <c r="C14" s="18">
        <v>28277</v>
      </c>
      <c r="D14" s="18">
        <v>95446</v>
      </c>
      <c r="E14" s="14">
        <f t="shared" si="0"/>
        <v>123723</v>
      </c>
      <c r="F14" s="18">
        <v>61018</v>
      </c>
      <c r="G14" s="18">
        <v>223625</v>
      </c>
      <c r="H14" s="40">
        <f t="shared" si="1"/>
        <v>284643</v>
      </c>
      <c r="I14" s="42"/>
      <c r="J14" s="42"/>
      <c r="K14" s="42"/>
      <c r="L14" s="42"/>
    </row>
    <row r="15" spans="1:48" x14ac:dyDescent="0.3">
      <c r="A15" s="38">
        <v>2.2000000000000002</v>
      </c>
      <c r="B15" s="51" t="s">
        <v>26</v>
      </c>
      <c r="C15" s="18">
        <v>0</v>
      </c>
      <c r="D15" s="18">
        <v>0</v>
      </c>
      <c r="E15" s="14">
        <f t="shared" si="0"/>
        <v>0</v>
      </c>
      <c r="F15" s="18">
        <v>0</v>
      </c>
      <c r="G15" s="18">
        <v>0</v>
      </c>
      <c r="H15" s="40">
        <f t="shared" si="1"/>
        <v>0</v>
      </c>
      <c r="I15" s="42"/>
      <c r="J15" s="42"/>
      <c r="K15" s="42"/>
      <c r="L15" s="42"/>
    </row>
    <row r="16" spans="1:48" x14ac:dyDescent="0.3">
      <c r="A16" s="38">
        <v>2.2999999999999998</v>
      </c>
      <c r="B16" s="51" t="s">
        <v>0</v>
      </c>
      <c r="C16" s="18">
        <v>0</v>
      </c>
      <c r="D16" s="18">
        <v>0</v>
      </c>
      <c r="E16" s="14">
        <f t="shared" si="0"/>
        <v>0</v>
      </c>
      <c r="F16" s="18">
        <v>0</v>
      </c>
      <c r="G16" s="18">
        <v>0</v>
      </c>
      <c r="H16" s="40">
        <f t="shared" si="1"/>
        <v>0</v>
      </c>
      <c r="I16" s="42"/>
      <c r="J16" s="42"/>
      <c r="K16" s="42"/>
      <c r="L16" s="42"/>
    </row>
    <row r="17" spans="1:12" x14ac:dyDescent="0.3">
      <c r="A17" s="38">
        <v>2.4</v>
      </c>
      <c r="B17" s="51" t="s">
        <v>3</v>
      </c>
      <c r="C17" s="18">
        <v>0</v>
      </c>
      <c r="D17" s="18">
        <v>0</v>
      </c>
      <c r="E17" s="14">
        <f t="shared" si="0"/>
        <v>0</v>
      </c>
      <c r="F17" s="18">
        <v>0</v>
      </c>
      <c r="G17" s="18">
        <v>0</v>
      </c>
      <c r="H17" s="40">
        <f t="shared" si="1"/>
        <v>0</v>
      </c>
      <c r="I17" s="42"/>
      <c r="J17" s="42"/>
      <c r="K17" s="42"/>
      <c r="L17" s="42"/>
    </row>
    <row r="18" spans="1:12" x14ac:dyDescent="0.3">
      <c r="A18" s="38">
        <v>2.5</v>
      </c>
      <c r="B18" s="51" t="s">
        <v>11</v>
      </c>
      <c r="C18" s="18">
        <v>0</v>
      </c>
      <c r="D18" s="18">
        <v>0</v>
      </c>
      <c r="E18" s="14">
        <f t="shared" si="0"/>
        <v>0</v>
      </c>
      <c r="F18" s="18">
        <v>0</v>
      </c>
      <c r="G18" s="18">
        <v>0</v>
      </c>
      <c r="H18" s="40">
        <f t="shared" si="1"/>
        <v>0</v>
      </c>
      <c r="I18" s="42"/>
      <c r="J18" s="42"/>
      <c r="K18" s="42"/>
      <c r="L18" s="42"/>
    </row>
    <row r="19" spans="1:12" x14ac:dyDescent="0.3">
      <c r="A19" s="38">
        <v>2.6</v>
      </c>
      <c r="B19" s="51" t="s">
        <v>12</v>
      </c>
      <c r="C19" s="18">
        <v>0</v>
      </c>
      <c r="D19" s="18">
        <v>0</v>
      </c>
      <c r="E19" s="14">
        <f t="shared" si="0"/>
        <v>0</v>
      </c>
      <c r="F19" s="18">
        <v>0</v>
      </c>
      <c r="G19" s="18">
        <v>0</v>
      </c>
      <c r="H19" s="40">
        <f t="shared" si="1"/>
        <v>0</v>
      </c>
      <c r="I19" s="42"/>
      <c r="J19" s="42"/>
      <c r="K19" s="42"/>
      <c r="L19" s="42"/>
    </row>
    <row r="20" spans="1:12" x14ac:dyDescent="0.3">
      <c r="A20" s="38">
        <v>2.7</v>
      </c>
      <c r="B20" s="51" t="s">
        <v>5</v>
      </c>
      <c r="C20" s="18">
        <v>0</v>
      </c>
      <c r="D20" s="18">
        <v>0</v>
      </c>
      <c r="E20" s="14">
        <f t="shared" si="0"/>
        <v>0</v>
      </c>
      <c r="F20" s="18">
        <v>0</v>
      </c>
      <c r="G20" s="18"/>
      <c r="H20" s="40">
        <f t="shared" si="1"/>
        <v>0</v>
      </c>
      <c r="I20" s="42"/>
      <c r="J20" s="42"/>
      <c r="K20" s="42"/>
      <c r="L20" s="42"/>
    </row>
    <row r="21" spans="1:12" x14ac:dyDescent="0.3">
      <c r="A21" s="38">
        <v>3</v>
      </c>
      <c r="B21" s="50" t="s">
        <v>27</v>
      </c>
      <c r="C21" s="14">
        <f>SUM(C22:C24)</f>
        <v>485101</v>
      </c>
      <c r="D21" s="14">
        <f>SUM(D22:D24)</f>
        <v>0</v>
      </c>
      <c r="E21" s="14">
        <f t="shared" si="0"/>
        <v>485101</v>
      </c>
      <c r="F21" s="14">
        <f>SUM(F22:F24)</f>
        <v>2483911</v>
      </c>
      <c r="G21" s="14">
        <f>SUM(G22:G24)</f>
        <v>0</v>
      </c>
      <c r="H21" s="40">
        <f t="shared" si="1"/>
        <v>2483911</v>
      </c>
      <c r="I21" s="42"/>
      <c r="J21" s="42"/>
      <c r="K21" s="42"/>
      <c r="L21" s="42"/>
    </row>
    <row r="22" spans="1:12" x14ac:dyDescent="0.3">
      <c r="A22" s="38">
        <v>3.1</v>
      </c>
      <c r="B22" s="51" t="s">
        <v>111</v>
      </c>
      <c r="C22" s="18">
        <v>0</v>
      </c>
      <c r="D22" s="18">
        <v>0</v>
      </c>
      <c r="E22" s="14">
        <f t="shared" si="0"/>
        <v>0</v>
      </c>
      <c r="F22" s="18">
        <v>0</v>
      </c>
      <c r="G22" s="18">
        <v>0</v>
      </c>
      <c r="H22" s="40">
        <f t="shared" si="1"/>
        <v>0</v>
      </c>
      <c r="I22" s="42"/>
      <c r="J22" s="42"/>
      <c r="K22" s="42"/>
      <c r="L22" s="42"/>
    </row>
    <row r="23" spans="1:12" x14ac:dyDescent="0.3">
      <c r="A23" s="38">
        <v>3.2</v>
      </c>
      <c r="B23" s="51" t="s">
        <v>112</v>
      </c>
      <c r="C23" s="18">
        <v>485101</v>
      </c>
      <c r="D23" s="18">
        <v>0</v>
      </c>
      <c r="E23" s="14">
        <f t="shared" si="0"/>
        <v>485101</v>
      </c>
      <c r="F23" s="18">
        <v>2483911</v>
      </c>
      <c r="G23" s="18">
        <v>0</v>
      </c>
      <c r="H23" s="40">
        <f t="shared" si="1"/>
        <v>2483911</v>
      </c>
      <c r="I23" s="42"/>
      <c r="J23" s="42"/>
      <c r="K23" s="42"/>
      <c r="L23" s="42"/>
    </row>
    <row r="24" spans="1:12" x14ac:dyDescent="0.3">
      <c r="A24" s="38">
        <v>3.3</v>
      </c>
      <c r="B24" s="51" t="s">
        <v>28</v>
      </c>
      <c r="C24" s="18">
        <v>0</v>
      </c>
      <c r="D24" s="18">
        <v>0</v>
      </c>
      <c r="E24" s="14">
        <f t="shared" si="0"/>
        <v>0</v>
      </c>
      <c r="F24" s="18">
        <v>0</v>
      </c>
      <c r="G24" s="18">
        <v>0</v>
      </c>
      <c r="H24" s="40">
        <f t="shared" si="1"/>
        <v>0</v>
      </c>
      <c r="I24" s="42"/>
      <c r="J24" s="42"/>
      <c r="K24" s="42"/>
      <c r="L24" s="42"/>
    </row>
    <row r="25" spans="1:12" ht="30" x14ac:dyDescent="0.3">
      <c r="A25" s="38">
        <v>4</v>
      </c>
      <c r="B25" s="52" t="s">
        <v>29</v>
      </c>
      <c r="C25" s="14">
        <f>SUM(C26:C28)</f>
        <v>31182</v>
      </c>
      <c r="D25" s="14">
        <f>SUM(D26:D28)</f>
        <v>0</v>
      </c>
      <c r="E25" s="14">
        <f t="shared" si="0"/>
        <v>31182</v>
      </c>
      <c r="F25" s="14">
        <f>SUM(F26:F28)</f>
        <v>30934</v>
      </c>
      <c r="G25" s="14">
        <f>SUM(G26:G28)</f>
        <v>0</v>
      </c>
      <c r="H25" s="40">
        <f t="shared" si="1"/>
        <v>30934</v>
      </c>
      <c r="I25" s="42"/>
      <c r="J25" s="42"/>
      <c r="K25" s="42"/>
      <c r="L25" s="42"/>
    </row>
    <row r="26" spans="1:12" x14ac:dyDescent="0.3">
      <c r="A26" s="38">
        <v>4.0999999999999996</v>
      </c>
      <c r="B26" s="51" t="s">
        <v>17</v>
      </c>
      <c r="C26" s="18">
        <v>0</v>
      </c>
      <c r="D26" s="18">
        <v>0</v>
      </c>
      <c r="E26" s="14">
        <f t="shared" si="0"/>
        <v>0</v>
      </c>
      <c r="F26" s="18">
        <v>0</v>
      </c>
      <c r="G26" s="18">
        <v>0</v>
      </c>
      <c r="H26" s="40">
        <f t="shared" si="1"/>
        <v>0</v>
      </c>
      <c r="I26" s="42"/>
      <c r="J26" s="42"/>
      <c r="K26" s="42"/>
      <c r="L26" s="42"/>
    </row>
    <row r="27" spans="1:12" x14ac:dyDescent="0.3">
      <c r="A27" s="38">
        <v>4.2</v>
      </c>
      <c r="B27" s="51" t="s">
        <v>1</v>
      </c>
      <c r="C27" s="18">
        <v>0</v>
      </c>
      <c r="D27" s="18">
        <v>0</v>
      </c>
      <c r="E27" s="14">
        <f t="shared" si="0"/>
        <v>0</v>
      </c>
      <c r="F27" s="18">
        <v>0</v>
      </c>
      <c r="G27" s="18">
        <v>0</v>
      </c>
      <c r="H27" s="40">
        <f t="shared" si="1"/>
        <v>0</v>
      </c>
      <c r="I27" s="42"/>
      <c r="J27" s="42"/>
      <c r="K27" s="42"/>
      <c r="L27" s="42"/>
    </row>
    <row r="28" spans="1:12" x14ac:dyDescent="0.3">
      <c r="A28" s="38">
        <v>4.3</v>
      </c>
      <c r="B28" s="51" t="s">
        <v>30</v>
      </c>
      <c r="C28" s="18">
        <v>31182</v>
      </c>
      <c r="D28" s="18">
        <v>0</v>
      </c>
      <c r="E28" s="14">
        <f t="shared" si="0"/>
        <v>31182</v>
      </c>
      <c r="F28" s="18">
        <v>30934</v>
      </c>
      <c r="G28" s="18">
        <v>0</v>
      </c>
      <c r="H28" s="40">
        <f t="shared" si="1"/>
        <v>30934</v>
      </c>
      <c r="I28" s="42"/>
      <c r="J28" s="42"/>
      <c r="K28" s="42"/>
      <c r="L28" s="42"/>
    </row>
    <row r="29" spans="1:12" x14ac:dyDescent="0.3">
      <c r="A29" s="38">
        <v>5</v>
      </c>
      <c r="B29" s="50" t="s">
        <v>13</v>
      </c>
      <c r="C29" s="14">
        <f>SUM(C30:C33)</f>
        <v>0</v>
      </c>
      <c r="D29" s="14">
        <f>SUM(D30:D33)</f>
        <v>0</v>
      </c>
      <c r="E29" s="14">
        <f t="shared" si="0"/>
        <v>0</v>
      </c>
      <c r="F29" s="14">
        <f>SUM(F30:F33)</f>
        <v>0</v>
      </c>
      <c r="G29" s="14">
        <f>SUM(G30:G33)</f>
        <v>0</v>
      </c>
      <c r="H29" s="40">
        <f t="shared" si="1"/>
        <v>0</v>
      </c>
      <c r="I29" s="42"/>
      <c r="J29" s="42"/>
      <c r="K29" s="42"/>
      <c r="L29" s="42"/>
    </row>
    <row r="30" spans="1:12" x14ac:dyDescent="0.3">
      <c r="A30" s="38">
        <v>5.0999999999999996</v>
      </c>
      <c r="B30" s="51" t="s">
        <v>31</v>
      </c>
      <c r="C30" s="18">
        <v>0</v>
      </c>
      <c r="D30" s="18">
        <v>0</v>
      </c>
      <c r="E30" s="14">
        <f t="shared" si="0"/>
        <v>0</v>
      </c>
      <c r="F30" s="18">
        <v>0</v>
      </c>
      <c r="G30" s="18">
        <v>0</v>
      </c>
      <c r="H30" s="40">
        <f t="shared" si="1"/>
        <v>0</v>
      </c>
      <c r="I30" s="42"/>
      <c r="J30" s="42"/>
      <c r="K30" s="42"/>
      <c r="L30" s="42"/>
    </row>
    <row r="31" spans="1:12" s="55" customFormat="1" ht="30" x14ac:dyDescent="0.3">
      <c r="A31" s="37">
        <v>5.2</v>
      </c>
      <c r="B31" s="53" t="s">
        <v>114</v>
      </c>
      <c r="C31" s="18">
        <v>0</v>
      </c>
      <c r="D31" s="18">
        <v>0</v>
      </c>
      <c r="E31" s="14">
        <f t="shared" si="0"/>
        <v>0</v>
      </c>
      <c r="F31" s="18">
        <v>0</v>
      </c>
      <c r="G31" s="18">
        <v>0</v>
      </c>
      <c r="H31" s="40">
        <f t="shared" si="1"/>
        <v>0</v>
      </c>
      <c r="I31" s="54"/>
      <c r="J31" s="54"/>
      <c r="K31" s="54"/>
      <c r="L31" s="54"/>
    </row>
    <row r="32" spans="1:12" s="55" customFormat="1" ht="30" x14ac:dyDescent="0.3">
      <c r="A32" s="37">
        <v>5.3</v>
      </c>
      <c r="B32" s="53" t="s">
        <v>6</v>
      </c>
      <c r="C32" s="18">
        <v>0</v>
      </c>
      <c r="D32" s="18">
        <v>0</v>
      </c>
      <c r="E32" s="14">
        <f t="shared" si="0"/>
        <v>0</v>
      </c>
      <c r="F32" s="18">
        <v>0</v>
      </c>
      <c r="G32" s="18">
        <v>0</v>
      </c>
      <c r="H32" s="40">
        <f t="shared" si="1"/>
        <v>0</v>
      </c>
      <c r="I32" s="54"/>
      <c r="J32" s="54"/>
      <c r="K32" s="54"/>
      <c r="L32" s="54"/>
    </row>
    <row r="33" spans="1:12" x14ac:dyDescent="0.3">
      <c r="A33" s="38">
        <v>5.4</v>
      </c>
      <c r="B33" s="51" t="s">
        <v>14</v>
      </c>
      <c r="C33" s="18">
        <v>0</v>
      </c>
      <c r="D33" s="18">
        <v>0</v>
      </c>
      <c r="E33" s="14">
        <f t="shared" si="0"/>
        <v>0</v>
      </c>
      <c r="F33" s="18">
        <v>0</v>
      </c>
      <c r="G33" s="18">
        <v>0</v>
      </c>
      <c r="H33" s="40">
        <f t="shared" si="1"/>
        <v>0</v>
      </c>
      <c r="I33" s="42"/>
      <c r="J33" s="42"/>
      <c r="K33" s="42"/>
      <c r="L33" s="42"/>
    </row>
    <row r="34" spans="1:12" ht="30" x14ac:dyDescent="0.3">
      <c r="A34" s="38">
        <v>6</v>
      </c>
      <c r="B34" s="52" t="s">
        <v>32</v>
      </c>
      <c r="C34" s="14">
        <f>SUM(C35:C38)</f>
        <v>0</v>
      </c>
      <c r="D34" s="14">
        <f>SUM(D35:D38)</f>
        <v>0</v>
      </c>
      <c r="E34" s="14">
        <f t="shared" si="0"/>
        <v>0</v>
      </c>
      <c r="F34" s="14">
        <f>SUM(F35:F38)</f>
        <v>0</v>
      </c>
      <c r="G34" s="14">
        <f>SUM(G35:G38)</f>
        <v>0</v>
      </c>
      <c r="H34" s="40">
        <f t="shared" si="1"/>
        <v>0</v>
      </c>
      <c r="I34" s="42"/>
      <c r="J34" s="42"/>
      <c r="K34" s="42"/>
      <c r="L34" s="42"/>
    </row>
    <row r="35" spans="1:12" x14ac:dyDescent="0.3">
      <c r="A35" s="38">
        <v>6.1</v>
      </c>
      <c r="B35" s="51" t="s">
        <v>33</v>
      </c>
      <c r="C35" s="18">
        <v>0</v>
      </c>
      <c r="D35" s="18">
        <v>0</v>
      </c>
      <c r="E35" s="14">
        <f t="shared" si="0"/>
        <v>0</v>
      </c>
      <c r="F35" s="18">
        <v>0</v>
      </c>
      <c r="G35" s="18">
        <v>0</v>
      </c>
      <c r="H35" s="40">
        <f t="shared" si="1"/>
        <v>0</v>
      </c>
      <c r="I35" s="42"/>
      <c r="J35" s="42"/>
      <c r="K35" s="42"/>
      <c r="L35" s="42"/>
    </row>
    <row r="36" spans="1:12" x14ac:dyDescent="0.3">
      <c r="A36" s="38">
        <v>6.2</v>
      </c>
      <c r="B36" s="51" t="s">
        <v>115</v>
      </c>
      <c r="C36" s="18">
        <v>0</v>
      </c>
      <c r="D36" s="18">
        <v>0</v>
      </c>
      <c r="E36" s="14">
        <f t="shared" si="0"/>
        <v>0</v>
      </c>
      <c r="F36" s="18">
        <v>0</v>
      </c>
      <c r="G36" s="18">
        <v>0</v>
      </c>
      <c r="H36" s="40">
        <f t="shared" si="1"/>
        <v>0</v>
      </c>
      <c r="I36" s="42"/>
      <c r="J36" s="42"/>
      <c r="K36" s="42"/>
      <c r="L36" s="42"/>
    </row>
    <row r="37" spans="1:12" x14ac:dyDescent="0.3">
      <c r="A37" s="38">
        <v>6.3</v>
      </c>
      <c r="B37" s="51" t="s">
        <v>7</v>
      </c>
      <c r="C37" s="18">
        <v>0</v>
      </c>
      <c r="D37" s="18">
        <v>0</v>
      </c>
      <c r="E37" s="14">
        <f t="shared" si="0"/>
        <v>0</v>
      </c>
      <c r="F37" s="18">
        <v>0</v>
      </c>
      <c r="G37" s="18">
        <v>0</v>
      </c>
      <c r="H37" s="40">
        <f t="shared" si="1"/>
        <v>0</v>
      </c>
      <c r="I37" s="42"/>
      <c r="J37" s="42"/>
      <c r="K37" s="42"/>
      <c r="L37" s="42"/>
    </row>
    <row r="38" spans="1:12" x14ac:dyDescent="0.3">
      <c r="A38" s="38">
        <v>6.4</v>
      </c>
      <c r="B38" s="51" t="s">
        <v>14</v>
      </c>
      <c r="C38" s="18">
        <v>0</v>
      </c>
      <c r="D38" s="18">
        <v>0</v>
      </c>
      <c r="E38" s="14">
        <f t="shared" si="0"/>
        <v>0</v>
      </c>
      <c r="F38" s="18">
        <v>0</v>
      </c>
      <c r="G38" s="18">
        <v>0</v>
      </c>
      <c r="H38" s="40">
        <f t="shared" si="1"/>
        <v>0</v>
      </c>
      <c r="I38" s="42"/>
      <c r="J38" s="42"/>
      <c r="K38" s="42"/>
      <c r="L38" s="42"/>
    </row>
    <row r="39" spans="1:12" x14ac:dyDescent="0.3">
      <c r="A39" s="38">
        <v>7</v>
      </c>
      <c r="B39" s="50" t="s">
        <v>2</v>
      </c>
      <c r="C39" s="39">
        <f>SUM(C40:C42)</f>
        <v>122738671</v>
      </c>
      <c r="D39" s="39">
        <f>SUM(D40:D42)</f>
        <v>41187</v>
      </c>
      <c r="E39" s="14">
        <f t="shared" si="0"/>
        <v>122779858</v>
      </c>
      <c r="F39" s="39">
        <f>SUM(F40:F42)</f>
        <v>58645937</v>
      </c>
      <c r="G39" s="39">
        <f>SUM(G40:G42)</f>
        <v>0</v>
      </c>
      <c r="H39" s="40">
        <f t="shared" si="1"/>
        <v>58645937</v>
      </c>
      <c r="I39" s="42"/>
      <c r="J39" s="42"/>
      <c r="K39" s="42"/>
      <c r="L39" s="42"/>
    </row>
    <row r="40" spans="1:12" x14ac:dyDescent="0.3">
      <c r="A40" s="38" t="s">
        <v>119</v>
      </c>
      <c r="B40" s="51" t="s">
        <v>34</v>
      </c>
      <c r="C40" s="18">
        <v>122738671</v>
      </c>
      <c r="D40" s="18">
        <v>41187</v>
      </c>
      <c r="E40" s="14">
        <f t="shared" si="0"/>
        <v>122779858</v>
      </c>
      <c r="F40" s="18">
        <v>58645937</v>
      </c>
      <c r="G40" s="18">
        <v>0</v>
      </c>
      <c r="H40" s="40">
        <f t="shared" si="1"/>
        <v>58645937</v>
      </c>
      <c r="I40" s="42"/>
      <c r="J40" s="42"/>
      <c r="K40" s="42"/>
      <c r="L40" s="42"/>
    </row>
    <row r="41" spans="1:12" x14ac:dyDescent="0.3">
      <c r="A41" s="38" t="s">
        <v>120</v>
      </c>
      <c r="B41" s="51" t="s">
        <v>4</v>
      </c>
      <c r="C41" s="18">
        <v>0</v>
      </c>
      <c r="D41" s="18">
        <v>0</v>
      </c>
      <c r="E41" s="14">
        <f t="shared" si="0"/>
        <v>0</v>
      </c>
      <c r="F41" s="18">
        <v>0</v>
      </c>
      <c r="G41" s="18">
        <v>0</v>
      </c>
      <c r="H41" s="40">
        <f t="shared" si="1"/>
        <v>0</v>
      </c>
      <c r="I41" s="42"/>
      <c r="J41" s="42"/>
      <c r="K41" s="42"/>
      <c r="L41" s="42"/>
    </row>
    <row r="42" spans="1:12" x14ac:dyDescent="0.3">
      <c r="A42" s="38" t="s">
        <v>121</v>
      </c>
      <c r="B42" s="51" t="s">
        <v>19</v>
      </c>
      <c r="C42" s="18">
        <v>0</v>
      </c>
      <c r="D42" s="18">
        <v>0</v>
      </c>
      <c r="E42" s="14">
        <f t="shared" si="0"/>
        <v>0</v>
      </c>
      <c r="F42" s="18">
        <v>0</v>
      </c>
      <c r="G42" s="18">
        <v>0</v>
      </c>
      <c r="H42" s="40">
        <f t="shared" si="1"/>
        <v>0</v>
      </c>
      <c r="I42" s="42"/>
      <c r="J42" s="42"/>
      <c r="K42" s="42"/>
      <c r="L42" s="42"/>
    </row>
    <row r="43" spans="1:12" x14ac:dyDescent="0.3">
      <c r="A43" s="38">
        <v>8</v>
      </c>
      <c r="B43" s="50" t="s">
        <v>20</v>
      </c>
      <c r="C43" s="39">
        <f>SUM(C44:C48)</f>
        <v>5886796</v>
      </c>
      <c r="D43" s="39">
        <f>SUM(D44:D48)</f>
        <v>4355387</v>
      </c>
      <c r="E43" s="14">
        <f t="shared" si="0"/>
        <v>10242183</v>
      </c>
      <c r="F43" s="39">
        <f>SUM(F44:F48)</f>
        <v>5299328</v>
      </c>
      <c r="G43" s="39">
        <f>SUM(G44:G48)</f>
        <v>3304474</v>
      </c>
      <c r="H43" s="40">
        <f t="shared" si="1"/>
        <v>8603802</v>
      </c>
      <c r="I43" s="42"/>
      <c r="J43" s="42"/>
      <c r="K43" s="42"/>
      <c r="L43" s="42"/>
    </row>
    <row r="44" spans="1:12" x14ac:dyDescent="0.3">
      <c r="A44" s="38" t="s">
        <v>122</v>
      </c>
      <c r="B44" s="51" t="s">
        <v>35</v>
      </c>
      <c r="C44" s="18">
        <v>0</v>
      </c>
      <c r="D44" s="18">
        <v>0</v>
      </c>
      <c r="E44" s="14">
        <f t="shared" si="0"/>
        <v>0</v>
      </c>
      <c r="F44" s="18">
        <v>0</v>
      </c>
      <c r="G44" s="18">
        <v>0</v>
      </c>
      <c r="H44" s="40">
        <f t="shared" si="1"/>
        <v>0</v>
      </c>
      <c r="I44" s="42"/>
      <c r="J44" s="42"/>
      <c r="K44" s="42"/>
      <c r="L44" s="42"/>
    </row>
    <row r="45" spans="1:12" x14ac:dyDescent="0.3">
      <c r="A45" s="38" t="s">
        <v>123</v>
      </c>
      <c r="B45" s="51" t="s">
        <v>36</v>
      </c>
      <c r="C45" s="18">
        <v>3123052</v>
      </c>
      <c r="D45" s="18">
        <v>1728831</v>
      </c>
      <c r="E45" s="14">
        <f t="shared" si="0"/>
        <v>4851883</v>
      </c>
      <c r="F45" s="18">
        <v>2535584</v>
      </c>
      <c r="G45" s="18">
        <v>833703</v>
      </c>
      <c r="H45" s="40">
        <f t="shared" si="1"/>
        <v>3369287</v>
      </c>
      <c r="I45" s="42"/>
      <c r="J45" s="42"/>
      <c r="K45" s="42"/>
      <c r="L45" s="42"/>
    </row>
    <row r="46" spans="1:12" x14ac:dyDescent="0.3">
      <c r="A46" s="38" t="s">
        <v>124</v>
      </c>
      <c r="B46" s="51" t="s">
        <v>21</v>
      </c>
      <c r="C46" s="18">
        <v>0</v>
      </c>
      <c r="D46" s="18">
        <v>0</v>
      </c>
      <c r="E46" s="14">
        <f t="shared" si="0"/>
        <v>0</v>
      </c>
      <c r="F46" s="18">
        <v>0</v>
      </c>
      <c r="G46" s="18">
        <v>0</v>
      </c>
      <c r="H46" s="40">
        <f t="shared" si="1"/>
        <v>0</v>
      </c>
      <c r="I46" s="42"/>
      <c r="J46" s="42"/>
      <c r="K46" s="42"/>
      <c r="L46" s="42"/>
    </row>
    <row r="47" spans="1:12" x14ac:dyDescent="0.3">
      <c r="A47" s="38" t="s">
        <v>125</v>
      </c>
      <c r="B47" s="51" t="s">
        <v>22</v>
      </c>
      <c r="C47" s="18">
        <v>2739046</v>
      </c>
      <c r="D47" s="18">
        <v>2625350</v>
      </c>
      <c r="E47" s="14">
        <f t="shared" si="0"/>
        <v>5364396</v>
      </c>
      <c r="F47" s="18">
        <v>2739046</v>
      </c>
      <c r="G47" s="18">
        <v>2469685</v>
      </c>
      <c r="H47" s="40">
        <f t="shared" si="1"/>
        <v>5208731</v>
      </c>
      <c r="I47" s="42"/>
      <c r="J47" s="42"/>
      <c r="K47" s="42"/>
      <c r="L47" s="42"/>
    </row>
    <row r="48" spans="1:12" x14ac:dyDescent="0.3">
      <c r="A48" s="38" t="s">
        <v>126</v>
      </c>
      <c r="B48" s="51" t="s">
        <v>37</v>
      </c>
      <c r="C48" s="18">
        <v>24698</v>
      </c>
      <c r="D48" s="18">
        <v>1206</v>
      </c>
      <c r="E48" s="14">
        <f t="shared" si="0"/>
        <v>25904</v>
      </c>
      <c r="F48" s="18">
        <v>24698</v>
      </c>
      <c r="G48" s="18">
        <v>1086</v>
      </c>
      <c r="H48" s="40">
        <f t="shared" si="1"/>
        <v>25784</v>
      </c>
      <c r="I48" s="42"/>
      <c r="J48" s="42"/>
      <c r="K48" s="42"/>
      <c r="L48" s="42"/>
    </row>
    <row r="49" spans="1:12" x14ac:dyDescent="0.3">
      <c r="A49" s="38">
        <v>9</v>
      </c>
      <c r="B49" s="50" t="s">
        <v>38</v>
      </c>
      <c r="C49" s="39">
        <f>SUM(C50:C53)</f>
        <v>27194</v>
      </c>
      <c r="D49" s="39">
        <f>SUM(D50:D53)</f>
        <v>0</v>
      </c>
      <c r="E49" s="14">
        <f t="shared" si="0"/>
        <v>27194</v>
      </c>
      <c r="F49" s="39">
        <f>SUM(F50:F53)</f>
        <v>27996</v>
      </c>
      <c r="G49" s="39">
        <f>SUM(G50:G53)</f>
        <v>0</v>
      </c>
      <c r="H49" s="40">
        <f t="shared" si="1"/>
        <v>27996</v>
      </c>
      <c r="I49" s="42"/>
      <c r="J49" s="42"/>
      <c r="K49" s="42"/>
      <c r="L49" s="42"/>
    </row>
    <row r="50" spans="1:12" x14ac:dyDescent="0.3">
      <c r="A50" s="38" t="s">
        <v>127</v>
      </c>
      <c r="B50" s="51" t="s">
        <v>8</v>
      </c>
      <c r="C50" s="18">
        <v>0</v>
      </c>
      <c r="D50" s="18">
        <v>0</v>
      </c>
      <c r="E50" s="14">
        <f t="shared" si="0"/>
        <v>0</v>
      </c>
      <c r="F50" s="18">
        <v>0</v>
      </c>
      <c r="G50" s="18">
        <v>0</v>
      </c>
      <c r="H50" s="40">
        <f t="shared" si="1"/>
        <v>0</v>
      </c>
      <c r="I50" s="42"/>
      <c r="J50" s="42"/>
      <c r="K50" s="42"/>
      <c r="L50" s="42"/>
    </row>
    <row r="51" spans="1:12" x14ac:dyDescent="0.3">
      <c r="A51" s="38" t="s">
        <v>128</v>
      </c>
      <c r="B51" s="51" t="s">
        <v>15</v>
      </c>
      <c r="C51" s="18">
        <v>24672</v>
      </c>
      <c r="D51" s="18">
        <v>0</v>
      </c>
      <c r="E51" s="14">
        <f t="shared" si="0"/>
        <v>24672</v>
      </c>
      <c r="F51" s="18">
        <v>24672</v>
      </c>
      <c r="G51" s="18">
        <v>0</v>
      </c>
      <c r="H51" s="40">
        <f t="shared" si="1"/>
        <v>24672</v>
      </c>
      <c r="I51" s="42"/>
      <c r="J51" s="42"/>
      <c r="K51" s="42"/>
      <c r="L51" s="42"/>
    </row>
    <row r="52" spans="1:12" x14ac:dyDescent="0.3">
      <c r="A52" s="38" t="s">
        <v>129</v>
      </c>
      <c r="B52" s="51" t="s">
        <v>39</v>
      </c>
      <c r="C52" s="18">
        <v>2522</v>
      </c>
      <c r="D52" s="18">
        <v>0</v>
      </c>
      <c r="E52" s="14">
        <f t="shared" si="0"/>
        <v>2522</v>
      </c>
      <c r="F52" s="18">
        <v>3324</v>
      </c>
      <c r="G52" s="18">
        <v>0</v>
      </c>
      <c r="H52" s="40">
        <f t="shared" si="1"/>
        <v>3324</v>
      </c>
      <c r="I52" s="42"/>
      <c r="J52" s="42"/>
      <c r="K52" s="42"/>
      <c r="L52" s="42"/>
    </row>
    <row r="53" spans="1:12" x14ac:dyDescent="0.3">
      <c r="A53" s="38" t="s">
        <v>130</v>
      </c>
      <c r="B53" s="51" t="s">
        <v>16</v>
      </c>
      <c r="C53" s="18">
        <v>0</v>
      </c>
      <c r="D53" s="18">
        <v>0</v>
      </c>
      <c r="E53" s="14">
        <f t="shared" si="0"/>
        <v>0</v>
      </c>
      <c r="F53" s="18">
        <v>0</v>
      </c>
      <c r="G53" s="18">
        <v>0</v>
      </c>
      <c r="H53" s="40">
        <f t="shared" si="1"/>
        <v>0</v>
      </c>
      <c r="I53" s="42"/>
      <c r="J53" s="42"/>
      <c r="K53" s="42"/>
      <c r="L53" s="42"/>
    </row>
    <row r="54" spans="1:12" ht="15.75" thickBot="1" x14ac:dyDescent="0.35">
      <c r="A54" s="56">
        <v>10</v>
      </c>
      <c r="B54" s="57" t="s">
        <v>177</v>
      </c>
      <c r="C54" s="41">
        <f>C6+C13+C21+C25+C29+C34+C39+C43+C49</f>
        <v>134669655</v>
      </c>
      <c r="D54" s="41">
        <f>D6+D13+D21+D25+D29+D34+D39+D43+D49</f>
        <v>17300560</v>
      </c>
      <c r="E54" s="25">
        <f>C54+D54</f>
        <v>151970215</v>
      </c>
      <c r="F54" s="41">
        <f>F6+F13+F21+F25+F29+F34+F39+F43+F49</f>
        <v>74276237</v>
      </c>
      <c r="G54" s="41">
        <f>G6+G13+G21+G25+G29+G34+G39+G43+G49</f>
        <v>15334948</v>
      </c>
      <c r="H54" s="58">
        <f>F54+G54</f>
        <v>89611185</v>
      </c>
      <c r="I54" s="42"/>
      <c r="J54" s="42"/>
      <c r="K54" s="42"/>
      <c r="L54" s="42"/>
    </row>
    <row r="55" spans="1:12" x14ac:dyDescent="0.3">
      <c r="A55" s="27"/>
      <c r="B55" s="2"/>
      <c r="C55" s="42"/>
      <c r="D55" s="42"/>
      <c r="E55" s="42"/>
      <c r="F55" s="42"/>
      <c r="G55" s="42"/>
      <c r="H55" s="42"/>
      <c r="I55" s="42"/>
    </row>
    <row r="56" spans="1:12" x14ac:dyDescent="0.3">
      <c r="A56" s="27"/>
      <c r="B56" s="29" t="s">
        <v>132</v>
      </c>
      <c r="C56" s="42"/>
      <c r="D56" s="42"/>
      <c r="E56" s="42"/>
      <c r="F56" s="42"/>
      <c r="G56" s="42"/>
      <c r="H56" s="42"/>
      <c r="I56" s="42"/>
    </row>
    <row r="57" spans="1:12" x14ac:dyDescent="0.3">
      <c r="A57" s="42"/>
      <c r="B57" s="42"/>
      <c r="C57" s="42"/>
      <c r="D57" s="42"/>
      <c r="E57" s="42"/>
      <c r="F57" s="42"/>
      <c r="G57" s="42"/>
      <c r="H57" s="42"/>
      <c r="I57" s="42"/>
    </row>
    <row r="58" spans="1:12" x14ac:dyDescent="0.3">
      <c r="A58" s="42"/>
      <c r="B58" s="42"/>
      <c r="C58" s="42"/>
      <c r="D58" s="42"/>
      <c r="E58" s="42"/>
      <c r="F58" s="42"/>
      <c r="G58" s="42"/>
      <c r="H58" s="42"/>
      <c r="I58" s="42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  <ignoredErrors>
    <ignoredError sqref="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"/>
  <sheetViews>
    <sheetView topLeftCell="A7" zoomScaleNormal="100" workbookViewId="0">
      <selection activeCell="C31" sqref="C31"/>
    </sheetView>
  </sheetViews>
  <sheetFormatPr defaultRowHeight="15" x14ac:dyDescent="0.3"/>
  <cols>
    <col min="1" max="1" width="8.85546875" style="29" customWidth="1"/>
    <col min="2" max="2" width="59.7109375" style="29" customWidth="1"/>
    <col min="3" max="4" width="17.7109375" style="29" customWidth="1"/>
    <col min="5" max="5" width="98.7109375" style="29" customWidth="1"/>
    <col min="6" max="16384" width="9.140625" style="29"/>
  </cols>
  <sheetData>
    <row r="2" spans="1:4" x14ac:dyDescent="0.3">
      <c r="A2" s="141" t="s">
        <v>133</v>
      </c>
      <c r="B2" s="146" t="str">
        <f>'RC'!B2</f>
        <v>სს "კაპიტალ ბანკი"</v>
      </c>
      <c r="C2" s="2"/>
      <c r="D2" s="59"/>
    </row>
    <row r="3" spans="1:4" x14ac:dyDescent="0.3">
      <c r="A3" s="141" t="s">
        <v>145</v>
      </c>
      <c r="B3" s="147">
        <f>'RC'!B3</f>
        <v>42460</v>
      </c>
      <c r="C3" s="2"/>
      <c r="D3" s="60"/>
    </row>
    <row r="4" spans="1:4" ht="16.5" thickBot="1" x14ac:dyDescent="0.35">
      <c r="B4" s="61" t="s">
        <v>46</v>
      </c>
      <c r="C4" s="2"/>
      <c r="D4" s="62"/>
    </row>
    <row r="5" spans="1:4" ht="54" x14ac:dyDescent="0.35">
      <c r="A5" s="63"/>
      <c r="B5" s="64"/>
      <c r="C5" s="65" t="s">
        <v>148</v>
      </c>
      <c r="D5" s="66" t="s">
        <v>161</v>
      </c>
    </row>
    <row r="6" spans="1:4" x14ac:dyDescent="0.3">
      <c r="A6" s="67"/>
      <c r="B6" s="68" t="s">
        <v>42</v>
      </c>
      <c r="C6" s="69"/>
      <c r="D6" s="70"/>
    </row>
    <row r="7" spans="1:4" x14ac:dyDescent="0.3">
      <c r="A7" s="67">
        <v>1</v>
      </c>
      <c r="B7" s="71" t="s">
        <v>193</v>
      </c>
      <c r="C7" s="72">
        <v>4.2243803949185615E-2</v>
      </c>
      <c r="D7" s="73">
        <v>8.1579154364518042E-2</v>
      </c>
    </row>
    <row r="8" spans="1:4" x14ac:dyDescent="0.3">
      <c r="A8" s="67">
        <v>2</v>
      </c>
      <c r="B8" s="71" t="s">
        <v>194</v>
      </c>
      <c r="C8" s="72">
        <v>5.3857023036098517E-2</v>
      </c>
      <c r="D8" s="73">
        <v>7.5376588931148986E-2</v>
      </c>
    </row>
    <row r="9" spans="1:4" x14ac:dyDescent="0.3">
      <c r="A9" s="67">
        <v>3</v>
      </c>
      <c r="B9" s="136" t="s">
        <v>51</v>
      </c>
      <c r="C9" s="72">
        <v>0.45894708233411435</v>
      </c>
      <c r="D9" s="73">
        <v>0.80285550080477819</v>
      </c>
    </row>
    <row r="10" spans="1:4" x14ac:dyDescent="0.3">
      <c r="A10" s="67">
        <v>4</v>
      </c>
      <c r="B10" s="136" t="s">
        <v>47</v>
      </c>
      <c r="C10" s="72">
        <v>0</v>
      </c>
      <c r="D10" s="73">
        <v>0</v>
      </c>
    </row>
    <row r="11" spans="1:4" x14ac:dyDescent="0.3">
      <c r="A11" s="67"/>
      <c r="B11" s="135" t="s">
        <v>40</v>
      </c>
      <c r="C11" s="72"/>
      <c r="D11" s="73"/>
    </row>
    <row r="12" spans="1:4" ht="30" x14ac:dyDescent="0.3">
      <c r="A12" s="67">
        <v>5</v>
      </c>
      <c r="B12" s="136" t="s">
        <v>48</v>
      </c>
      <c r="C12" s="72">
        <v>2.4067918661836298E-2</v>
      </c>
      <c r="D12" s="73">
        <v>4.9404963552437363E-2</v>
      </c>
    </row>
    <row r="13" spans="1:4" x14ac:dyDescent="0.3">
      <c r="A13" s="67">
        <v>6</v>
      </c>
      <c r="B13" s="136" t="s">
        <v>60</v>
      </c>
      <c r="C13" s="72">
        <v>1.436931590065127E-3</v>
      </c>
      <c r="D13" s="73">
        <v>2.5793503397860795E-2</v>
      </c>
    </row>
    <row r="14" spans="1:4" x14ac:dyDescent="0.3">
      <c r="A14" s="67">
        <v>7</v>
      </c>
      <c r="B14" s="136" t="s">
        <v>49</v>
      </c>
      <c r="C14" s="72">
        <v>1.2001641622595606E-2</v>
      </c>
      <c r="D14" s="73">
        <v>-6.6030743448838969E-2</v>
      </c>
    </row>
    <row r="15" spans="1:4" x14ac:dyDescent="0.3">
      <c r="A15" s="67">
        <v>8</v>
      </c>
      <c r="B15" s="136" t="s">
        <v>50</v>
      </c>
      <c r="C15" s="72">
        <v>2.2630987071771171E-2</v>
      </c>
      <c r="D15" s="73">
        <v>2.3611460154576571E-2</v>
      </c>
    </row>
    <row r="16" spans="1:4" x14ac:dyDescent="0.3">
      <c r="A16" s="67">
        <v>9</v>
      </c>
      <c r="B16" s="136" t="s">
        <v>44</v>
      </c>
      <c r="C16" s="74">
        <v>1.2807220214741179E-2</v>
      </c>
      <c r="D16" s="73">
        <v>-7.3017752362593863E-2</v>
      </c>
    </row>
    <row r="17" spans="1:4" x14ac:dyDescent="0.3">
      <c r="A17" s="67">
        <v>10</v>
      </c>
      <c r="B17" s="136" t="s">
        <v>45</v>
      </c>
      <c r="C17" s="74">
        <v>0.55415538500881878</v>
      </c>
      <c r="D17" s="73">
        <v>-0.87557575829995171</v>
      </c>
    </row>
    <row r="18" spans="1:4" x14ac:dyDescent="0.3">
      <c r="A18" s="67"/>
      <c r="B18" s="135" t="s">
        <v>52</v>
      </c>
      <c r="C18" s="72"/>
      <c r="D18" s="73"/>
    </row>
    <row r="19" spans="1:4" x14ac:dyDescent="0.3">
      <c r="A19" s="67">
        <v>11</v>
      </c>
      <c r="B19" s="136" t="s">
        <v>53</v>
      </c>
      <c r="C19" s="72">
        <v>0.11886226457739721</v>
      </c>
      <c r="D19" s="73">
        <v>6.8996848963468152E-2</v>
      </c>
    </row>
    <row r="20" spans="1:4" x14ac:dyDescent="0.3">
      <c r="A20" s="67">
        <v>12</v>
      </c>
      <c r="B20" s="136" t="s">
        <v>54</v>
      </c>
      <c r="C20" s="72">
        <v>0.14781686803673311</v>
      </c>
      <c r="D20" s="73">
        <v>9.3920329587715581E-2</v>
      </c>
    </row>
    <row r="21" spans="1:4" x14ac:dyDescent="0.3">
      <c r="A21" s="67">
        <v>13</v>
      </c>
      <c r="B21" s="136" t="s">
        <v>55</v>
      </c>
      <c r="C21" s="72">
        <v>0.65934663435579699</v>
      </c>
      <c r="D21" s="73">
        <v>0.36683813068054594</v>
      </c>
    </row>
    <row r="22" spans="1:4" x14ac:dyDescent="0.3">
      <c r="A22" s="67">
        <v>14</v>
      </c>
      <c r="B22" s="136" t="s">
        <v>56</v>
      </c>
      <c r="C22" s="72">
        <v>0.93886861085843254</v>
      </c>
      <c r="D22" s="73">
        <v>0.53976309404956613</v>
      </c>
    </row>
    <row r="23" spans="1:4" x14ac:dyDescent="0.3">
      <c r="A23" s="67">
        <v>15</v>
      </c>
      <c r="B23" s="136" t="s">
        <v>57</v>
      </c>
      <c r="C23" s="72">
        <v>-0.20745490504658354</v>
      </c>
      <c r="D23" s="73">
        <v>2.7205187144901766E-2</v>
      </c>
    </row>
    <row r="24" spans="1:4" x14ac:dyDescent="0.3">
      <c r="A24" s="67"/>
      <c r="B24" s="135" t="s">
        <v>41</v>
      </c>
      <c r="C24" s="72"/>
      <c r="D24" s="73"/>
    </row>
    <row r="25" spans="1:4" x14ac:dyDescent="0.3">
      <c r="A25" s="67">
        <v>16</v>
      </c>
      <c r="B25" s="136" t="s">
        <v>43</v>
      </c>
      <c r="C25" s="72">
        <v>0.81769696562965866</v>
      </c>
      <c r="D25" s="73">
        <v>0.35798961358497788</v>
      </c>
    </row>
    <row r="26" spans="1:4" ht="30" x14ac:dyDescent="0.3">
      <c r="A26" s="67">
        <v>17</v>
      </c>
      <c r="B26" s="136" t="s">
        <v>58</v>
      </c>
      <c r="C26" s="72">
        <v>0.96994413139355984</v>
      </c>
      <c r="D26" s="73">
        <v>0.60925846204321144</v>
      </c>
    </row>
    <row r="27" spans="1:4" ht="15.75" thickBot="1" x14ac:dyDescent="0.35">
      <c r="A27" s="75">
        <v>18</v>
      </c>
      <c r="B27" s="76" t="s">
        <v>59</v>
      </c>
      <c r="C27" s="77">
        <v>0.90219235389438834</v>
      </c>
      <c r="D27" s="78">
        <v>0.47638875770370476</v>
      </c>
    </row>
    <row r="28" spans="1:4" x14ac:dyDescent="0.3">
      <c r="A28" s="79"/>
      <c r="B28" s="80"/>
      <c r="C28" s="79"/>
      <c r="D28" s="79"/>
    </row>
    <row r="29" spans="1:4" x14ac:dyDescent="0.3">
      <c r="A29" s="29" t="s">
        <v>132</v>
      </c>
      <c r="B29" s="79"/>
      <c r="C29" s="79"/>
    </row>
    <row r="30" spans="1:4" x14ac:dyDescent="0.3">
      <c r="A30" s="79"/>
      <c r="B30" s="27"/>
      <c r="C30" s="79"/>
      <c r="D30" s="79"/>
    </row>
    <row r="31" spans="1:4" x14ac:dyDescent="0.3">
      <c r="A31" s="79"/>
      <c r="B31" s="27"/>
      <c r="C31" s="81"/>
      <c r="D31" s="79"/>
    </row>
    <row r="32" spans="1:4" x14ac:dyDescent="0.3">
      <c r="A32" s="79"/>
      <c r="B32" s="80"/>
      <c r="C32" s="79"/>
      <c r="D32" s="79"/>
    </row>
    <row r="33" spans="1:5" x14ac:dyDescent="0.3">
      <c r="A33" s="79"/>
      <c r="B33" s="80"/>
      <c r="C33" s="79"/>
      <c r="D33" s="79"/>
    </row>
    <row r="34" spans="1:5" x14ac:dyDescent="0.3">
      <c r="A34" s="79"/>
      <c r="B34" s="80"/>
      <c r="C34" s="79"/>
      <c r="D34" s="79"/>
    </row>
    <row r="35" spans="1:5" x14ac:dyDescent="0.3">
      <c r="A35" s="79"/>
      <c r="B35" s="80"/>
      <c r="C35" s="79"/>
      <c r="D35" s="79"/>
    </row>
    <row r="36" spans="1:5" x14ac:dyDescent="0.3">
      <c r="A36" s="79"/>
      <c r="B36" s="80"/>
      <c r="C36" s="79"/>
      <c r="D36" s="79"/>
    </row>
    <row r="37" spans="1:5" x14ac:dyDescent="0.3">
      <c r="A37" s="79"/>
      <c r="B37" s="80"/>
      <c r="C37" s="81"/>
      <c r="D37" s="79"/>
    </row>
    <row r="38" spans="1:5" x14ac:dyDescent="0.3">
      <c r="C38" s="79"/>
      <c r="D38" s="79"/>
      <c r="E38" s="79"/>
    </row>
    <row r="39" spans="1:5" x14ac:dyDescent="0.3">
      <c r="C39" s="81"/>
      <c r="D39" s="79"/>
      <c r="E39" s="79"/>
    </row>
    <row r="40" spans="1:5" x14ac:dyDescent="0.3">
      <c r="C40" s="79"/>
      <c r="D40" s="79"/>
      <c r="E40" s="79"/>
    </row>
    <row r="41" spans="1:5" x14ac:dyDescent="0.3">
      <c r="B41" s="82"/>
      <c r="C41" s="81"/>
      <c r="D41" s="79"/>
      <c r="E41" s="79"/>
    </row>
    <row r="42" spans="1:5" x14ac:dyDescent="0.3">
      <c r="B42" s="83"/>
      <c r="C42" s="79"/>
      <c r="D42" s="79"/>
      <c r="E42" s="79"/>
    </row>
    <row r="43" spans="1:5" x14ac:dyDescent="0.3">
      <c r="C43" s="79"/>
      <c r="D43" s="79"/>
      <c r="E43" s="79"/>
    </row>
  </sheetData>
  <phoneticPr fontId="2" type="noConversion"/>
  <pageMargins left="0.27559055118110237" right="0.39370078740157483" top="0.27559055118110237" bottom="0.27559055118110237" header="0.19685039370078741" footer="0.19685039370078741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>
      <selection activeCell="E17" sqref="E17"/>
    </sheetView>
  </sheetViews>
  <sheetFormatPr defaultRowHeight="15" x14ac:dyDescent="0.3"/>
  <cols>
    <col min="1" max="1" width="8.7109375" style="29" bestFit="1" customWidth="1"/>
    <col min="2" max="2" width="55" style="29" customWidth="1"/>
    <col min="3" max="3" width="21.85546875" style="29" customWidth="1"/>
    <col min="4" max="16384" width="9.140625" style="29"/>
  </cols>
  <sheetData>
    <row r="1" spans="1:3" x14ac:dyDescent="0.3">
      <c r="A1" s="141" t="s">
        <v>133</v>
      </c>
      <c r="B1" s="141" t="str">
        <f>'RC'!B2</f>
        <v>სს "კაპიტალ ბანკი"</v>
      </c>
      <c r="C1" s="32"/>
    </row>
    <row r="2" spans="1:3" x14ac:dyDescent="0.3">
      <c r="A2" s="141" t="s">
        <v>145</v>
      </c>
      <c r="B2" s="142">
        <f>'RC'!B3</f>
        <v>42460</v>
      </c>
      <c r="C2" s="44"/>
    </row>
    <row r="3" spans="1:3" ht="31.5" thickBot="1" x14ac:dyDescent="0.35">
      <c r="A3" s="80"/>
      <c r="B3" s="84" t="s">
        <v>64</v>
      </c>
      <c r="C3" s="85"/>
    </row>
    <row r="4" spans="1:3" x14ac:dyDescent="0.3">
      <c r="A4" s="63"/>
      <c r="B4" s="163" t="s">
        <v>62</v>
      </c>
      <c r="C4" s="164"/>
    </row>
    <row r="5" spans="1:3" x14ac:dyDescent="0.3">
      <c r="A5" s="67">
        <v>1</v>
      </c>
      <c r="B5" s="165" t="s">
        <v>196</v>
      </c>
      <c r="C5" s="166"/>
    </row>
    <row r="6" spans="1:3" x14ac:dyDescent="0.3">
      <c r="A6" s="67">
        <v>2</v>
      </c>
      <c r="B6" s="165" t="s">
        <v>197</v>
      </c>
      <c r="C6" s="166"/>
    </row>
    <row r="7" spans="1:3" x14ac:dyDescent="0.3">
      <c r="A7" s="67">
        <v>3</v>
      </c>
      <c r="B7" s="165" t="s">
        <v>198</v>
      </c>
      <c r="C7" s="166"/>
    </row>
    <row r="8" spans="1:3" x14ac:dyDescent="0.3">
      <c r="A8" s="67">
        <v>4</v>
      </c>
      <c r="B8" s="165" t="s">
        <v>199</v>
      </c>
      <c r="C8" s="166"/>
    </row>
    <row r="9" spans="1:3" x14ac:dyDescent="0.3">
      <c r="A9" s="67">
        <v>5</v>
      </c>
      <c r="B9" s="165" t="s">
        <v>200</v>
      </c>
      <c r="C9" s="166"/>
    </row>
    <row r="10" spans="1:3" x14ac:dyDescent="0.3">
      <c r="A10" s="67"/>
      <c r="B10" s="165"/>
      <c r="C10" s="166"/>
    </row>
    <row r="11" spans="1:3" x14ac:dyDescent="0.3">
      <c r="A11" s="67"/>
      <c r="B11" s="165"/>
      <c r="C11" s="166"/>
    </row>
    <row r="12" spans="1:3" x14ac:dyDescent="0.3">
      <c r="A12" s="67"/>
      <c r="B12" s="167" t="s">
        <v>63</v>
      </c>
      <c r="C12" s="166"/>
    </row>
    <row r="13" spans="1:3" x14ac:dyDescent="0.3">
      <c r="A13" s="67">
        <v>1</v>
      </c>
      <c r="B13" s="165" t="s">
        <v>201</v>
      </c>
      <c r="C13" s="166"/>
    </row>
    <row r="14" spans="1:3" x14ac:dyDescent="0.3">
      <c r="A14" s="67">
        <v>2</v>
      </c>
      <c r="B14" s="165" t="s">
        <v>202</v>
      </c>
      <c r="C14" s="166"/>
    </row>
    <row r="15" spans="1:3" x14ac:dyDescent="0.3">
      <c r="A15" s="67"/>
      <c r="B15" s="165"/>
      <c r="C15" s="166"/>
    </row>
    <row r="16" spans="1:3" x14ac:dyDescent="0.3">
      <c r="A16" s="67"/>
      <c r="B16" s="165"/>
      <c r="C16" s="166"/>
    </row>
    <row r="17" spans="1:3" ht="36.75" customHeight="1" x14ac:dyDescent="0.3">
      <c r="A17" s="67"/>
      <c r="B17" s="167" t="s">
        <v>61</v>
      </c>
      <c r="C17" s="168"/>
    </row>
    <row r="18" spans="1:3" x14ac:dyDescent="0.3">
      <c r="A18" s="67">
        <v>1</v>
      </c>
      <c r="B18" s="86" t="s">
        <v>205</v>
      </c>
      <c r="C18" s="137">
        <v>0.6</v>
      </c>
    </row>
    <row r="19" spans="1:3" x14ac:dyDescent="0.3">
      <c r="A19" s="67">
        <v>2</v>
      </c>
      <c r="B19" s="86" t="s">
        <v>206</v>
      </c>
      <c r="C19" s="137">
        <v>0.4</v>
      </c>
    </row>
    <row r="20" spans="1:3" x14ac:dyDescent="0.3">
      <c r="A20" s="67"/>
      <c r="B20" s="86"/>
      <c r="C20" s="87"/>
    </row>
    <row r="21" spans="1:3" x14ac:dyDescent="0.3">
      <c r="A21" s="67"/>
      <c r="B21" s="86"/>
      <c r="C21" s="87"/>
    </row>
    <row r="22" spans="1:3" ht="51.75" customHeight="1" x14ac:dyDescent="0.3">
      <c r="A22" s="67"/>
      <c r="B22" s="169" t="s">
        <v>131</v>
      </c>
      <c r="C22" s="170"/>
    </row>
    <row r="23" spans="1:3" x14ac:dyDescent="0.3">
      <c r="A23" s="67">
        <v>1</v>
      </c>
      <c r="B23" s="86" t="s">
        <v>204</v>
      </c>
      <c r="C23" s="137">
        <v>0.6</v>
      </c>
    </row>
    <row r="24" spans="1:3" x14ac:dyDescent="0.3">
      <c r="A24" s="67">
        <v>2</v>
      </c>
      <c r="B24" s="86" t="s">
        <v>203</v>
      </c>
      <c r="C24" s="137">
        <v>0.4</v>
      </c>
    </row>
    <row r="25" spans="1:3" x14ac:dyDescent="0.3">
      <c r="A25" s="138"/>
      <c r="B25" s="139"/>
      <c r="C25" s="140"/>
    </row>
    <row r="26" spans="1:3" ht="15.75" thickBot="1" x14ac:dyDescent="0.35">
      <c r="A26" s="75"/>
      <c r="B26" s="88"/>
      <c r="C26" s="89"/>
    </row>
    <row r="28" spans="1:3" ht="24" customHeight="1" x14ac:dyDescent="0.3">
      <c r="B28" s="171"/>
      <c r="C28" s="171"/>
    </row>
  </sheetData>
  <mergeCells count="16">
    <mergeCell ref="B17:C17"/>
    <mergeCell ref="B22:C22"/>
    <mergeCell ref="B28:C28"/>
    <mergeCell ref="B15:C15"/>
    <mergeCell ref="B16:C16"/>
    <mergeCell ref="B4:C4"/>
    <mergeCell ref="B5:C5"/>
    <mergeCell ref="B6:C6"/>
    <mergeCell ref="B7:C7"/>
    <mergeCell ref="B14:C14"/>
    <mergeCell ref="B12:C12"/>
    <mergeCell ref="B9:C9"/>
    <mergeCell ref="B8:C8"/>
    <mergeCell ref="B13:C13"/>
    <mergeCell ref="B10:C10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5XcE5wIM1kkvZclLTeTMH3ylDxM=</DigestValue>
    </Reference>
    <Reference Type="http://www.w3.org/2000/09/xmldsig#Object" URI="#idOfficeObject">
      <DigestMethod Algorithm="http://www.w3.org/2000/09/xmldsig#sha1"/>
      <DigestValue>MtAhJTILcBEbdVumrVCBYW4o5qs=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Ge9DFQrDhjyOZne3ZNuZfudtHiU=</DigestValue>
    </Reference>
  </SignedInfo>
  <SignatureValue>oCM4X70H9ImZIeVeqTYcPG+jifS2Rk/hODXINo4paQTLgb8xFRj9scjC0DcfIgCJu+vgsRd0l/Ye
oJ3T1C4IkZOp7seEhClZpcN9yfz9X544XRDJgla8XfJrewIGhFHu67+JEgkU7XSEKFmMcjCI1qsO
ZTqD7DNXQ1pDRCAYXk4EkrMiXVb/q2a0jiJjxL7YjJVLA4LcZALdCzN5AToMKMN0/6pA+FcCk6ga
ih35bnTFmlBQwO69bTJ6H10uc2D2gvyEHlg/b07dziO75A4IZANdmAGvcxWQ9EVC9Le1lRuU5dX9
ddn/0j/Lf7Zm28ts3M+UhCA/N7s1utoSnMiRpA==</SignatureValue>
  <KeyInfo>
    <X509Data>
      <X509Certificate>MIIGPzCCBSegAwIBAgIKFU/mPAABAAAUzzANBgkqhkiG9w0BAQUFADBKMRIwEAYKCZImiZPyLGQBGRYCZ2UxEzARBgoJkiaJk/IsZAEZFgNuYmcxHzAdBgNVBAMTFk5CRyBDbGFzcyAyIElOVCBTdWIgQ0EwHhcNMTYwMzI4MDkwODI2WhcNMTcwMjEyMDkxOTIzWjA9MRgwFgYDVQQKEw9KU0MgQ2FwaXRhbEJhbmsxITAfBgNVBAMTGEJJTiAtIEdpb3JnaSBHemlyaXNodmlsaTCCASIwDQYJKoZIhvcNAQEBBQADggEPADCCAQoCggEBANu0TFfykZ+yWC0HVh/1vqYMSyYbZBZDc7dYrPCqt2v4o7xnZVep1bY9UEnx6gdhv0oqOri3n9dwgtSVXB9rTFQpbkm6ys21OX9po+JwTQPMifAj7ON0GjB0j7cEIy9ejLLUlnmGMgL1Vzo+tV1R3l2ZBtHfhie9wibPTDsZKmGbD7lDBUX4Ro5mMejbXV258gf/b7ttlSjN3ITGgmboz+Qc2Pot/pLjbEsFYS+f7QM4s36Th1NBsb9ubFdy8mUoc688zM3TOeP0MeIKJMsG2ztEvKRGBJwrLU7kW+FluByeIdDaAXpHugQAMHo6F6gLv65+iNlJUKBir/n5TvjOXCsCAwEAAaOCAzIwggMuMDwGCSsGAQQBgjcVBwQvMC0GJSsGAQQBgjcVCOayYION9USGgZkJg7ihSoO+hHEEg8SRM4SDiF0CAWQCARswHQYDVR0lBBYwFAYIKwYBBQUHAwIGCCsGAQUFBwMEMAsGA1UdDwQEAwIHgDAnBgkrBgEEAYI3FQoEGjAYMAoGCCsGAQUFBwMCMAoGCCsGAQUFBwMEMB0GA1UdDgQWBBQOHSVuWzti3C1REHWOFJnqAp5aY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MbqsUnOMQ5ahPoIYnuOMlEwnze6ExtFGak19+uTHxo1VDVoBp+mDwa5xLDVJN1mbZnoCKcJQ0ASdL/uX1fqHmM9PETkYdYCZEZWW/2qeBfsG9MGoP5OS1DdX/zoSL+iF3HNp5sKVnENmQ2l8coQCzgI2IGCxP7o5Jxn8AOkT2aoqFbwEb/t3EbjdTrcMOdPYUbP1GqgOe77dAihEEqhja+OrMeHEirUEyBNkeIYWMSNRKhRN79Bz+e9yxjDsfxrJR02hjOkFKn0Pf0eqZszclXdpbBu/bSTwvm2PsPWDK3Tr25iknTZoHZJOZATjLIVsGm5xeZ6AM7RHP/gLnX5nK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d1F7YAYnnSvvVeCAy94Kz+zUeeI=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e/SG3IDCW6TlCHkjXuQQJgHlnlM=</DigestValue>
      </Reference>
      <Reference URI="/xl/sharedStrings.xml?ContentType=application/vnd.openxmlformats-officedocument.spreadsheetml.sharedStrings+xml">
        <DigestMethod Algorithm="http://www.w3.org/2000/09/xmldsig#sha1"/>
        <DigestValue>4I3cieGsSLJ6u5r9ctzeTkN5MNI=</DigestValue>
      </Reference>
      <Reference URI="/xl/styles.xml?ContentType=application/vnd.openxmlformats-officedocument.spreadsheetml.styles+xml">
        <DigestMethod Algorithm="http://www.w3.org/2000/09/xmldsig#sha1"/>
        <DigestValue>cyEivih6uZ+5GlibWwrumCtdxYs=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NXwzQig7dv/BshYElg7nLmYIFfs=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XRIZhPIn1V3RPJi31q0O7NPN9uk=</DigestValue>
      </Reference>
      <Reference URI="/xl/worksheets/sheet2.xml?ContentType=application/vnd.openxmlformats-officedocument.spreadsheetml.worksheet+xml">
        <DigestMethod Algorithm="http://www.w3.org/2000/09/xmldsig#sha1"/>
        <DigestValue>iq7Oil0wNxqlJG6TfANRvO7iDlY=</DigestValue>
      </Reference>
      <Reference URI="/xl/worksheets/sheet3.xml?ContentType=application/vnd.openxmlformats-officedocument.spreadsheetml.worksheet+xml">
        <DigestMethod Algorithm="http://www.w3.org/2000/09/xmldsig#sha1"/>
        <DigestValue>SjfACNmjVSMO49gFaI89nUvVCEY=</DigestValue>
      </Reference>
      <Reference URI="/xl/worksheets/sheet4.xml?ContentType=application/vnd.openxmlformats-officedocument.spreadsheetml.worksheet+xml">
        <DigestMethod Algorithm="http://www.w3.org/2000/09/xmldsig#sha1"/>
        <DigestValue>wzgqQKPfOK5gXSQRJn+shbKKOBQ=</DigestValue>
      </Reference>
      <Reference URI="/xl/worksheets/sheet5.xml?ContentType=application/vnd.openxmlformats-officedocument.spreadsheetml.worksheet+xml">
        <DigestMethod Algorithm="http://www.w3.org/2000/09/xmldsig#sha1"/>
        <DigestValue>Qbbiwpu5Ryv5xnkMLrlAOGNaTjE=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2016-04-22T09:17:31Z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2016-04-22T09:17:31Z</xd:SigningTime>
          <xd:SigningCertificate>
            <xd:Cert>
              <xd:CertDigest>
                <DigestMethod Algorithm="http://www.w3.org/2000/09/xmldsig#sha1"/>
                <DigestValue>3aVISiJgHYVcnHaSFObsy4zONBA=</DigestValue>
              </xd:CertDigest>
              <xd:IssuerSerial>
                <X509IssuerName>CN=NBG Class 2 INT Sub CA, DC=nbg, DC=ge</X509IssuerName>
                <X509SerialNumber>100643579057217225102543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wnNZr27gLVnc4g75DUXFDptpucM=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mfRY3gWBl3bgrYJq6/2pGGZyJ3gsCUm4OlMToPK+5ZSs9HnYJrFTTaqV8bwS1PGyREWjnb6i
    B5YIjEQFXvRlD6obqJW+5R9m8w1psxoTv6y2LKH+jDGIQikA3MsWFCD5NdJqtoQ0tLW99cIk
    qQ9pkKuWZPi/bCFSM6+Ww5cW7r/SFREIw8brh56gKLu3j+lGj69FrLDuqtvuhNHbz5llu+u5
    Cmvz7K+p1DzIn8rWs6chnV10lXh2FRNRhWJ37DQ5hVL8wOJIuGSYjVuMlDcKZKrHtAjrbgaa
    XWvEluTzf8f0QF4FI9hcKt1IhSbXznJU2q3+eNJlCSeim+98LJjHfQ==
  </SignatureValue>
  <KeyInfo>
    <KeyValue>
      <RSAKeyValue>
        <Modulus>
            qpjyehJuJ6V8RzzXB4oE/9Y8xmFNGwf5zomupCYnRUPRXgGLWrD2AV1mgnuQvl92257uB8KK
            4vQGC4ZZXdjb8zumZ2HCUylAUyWkYqx62G2rN4dTWqfrIbAODlewh8nH2+QCkPOC0OziZQpW
            n65o3UacNA1BpGomG9Cy+JAPMbl7OnO7GAYr91ys3AEm1EtKoKCza5z6LzXP1PNV6vCRIUxK
            EiQ29mtS6IQ0VD425W+XOTsLvFk/mXMnTZBLjr3kuYJg+gArhqBAzBTiKXUx4IYPzA0OXn8j
            HgaLzX+Vhi4tEjLChvf2c3Jx+RruMLsE0zGS4AmJ6ZhYviyL7R1uHQ==
          </Modulus>
        <Exponent>AQAB</Exponent>
      </RSAKeyValue>
    </KeyValue>
    <X509Data>
      <X509Certificate>
          MIIGOzCCBSOgAwIBAgIKEB9XqwABAAAUXzANBgkqhkiG9w0BAQUFADBKMRIwEAYKCZImiZPy
          LGQBGRYCZ2UxEzARBgoJkiaJk/IsZAEZFgNuYmcxHzAdBgNVBAMTFk5CRyBDbGFzcyAyIElO
          VCBTdWIgQ0EwHhcNMTYwMzAyMTIyNTQwWhcNMTcwMjEyMDkxOTIzWjA5MRcwFQYDVQQKEw5K
          U0MgSU5WRVNUQkFOSzEeMBwGA1UEAxMVQklOIC0gRWthIExhcGlhc2h2aWxpMIIBIjANBgkq
          hkiG9w0BAQEFAAOCAQ8AMIIBCgKCAQEAqpjyehJuJ6V8RzzXB4oE/9Y8xmFNGwf5zomupCYn
          RUPRXgGLWrD2AV1mgnuQvl92257uB8KK4vQGC4ZZXdjb8zumZ2HCUylAUyWkYqx62G2rN4dT
          WqfrIbAODlewh8nH2+QCkPOC0OziZQpWn65o3UacNA1BpGomG9Cy+JAPMbl7OnO7GAYr91ys
          3AEm1EtKoKCza5z6LzXP1PNV6vCRIUxKEiQ29mtS6IQ0VD425W+XOTsLvFk/mXMnTZBLjr3k
          uYJg+gArhqBAzBTiKXUx4IYPzA0OXn8jHgaLzX+Vhi4tEjLChvf2c3Jx+RruMLsE0zGS4AmJ
          6ZhYviyL7R1uHQIDAQABo4IDMjCCAy4wPAYJKwYBBAGCNxUHBC8wLQYlKwYBBAGCNxUI5rJg
          g431RIaBmQmDuKFKg76EcQSBz5ARhq+eEQIBZAIBGzAdBgNVHSUEFjAUBggrBgEFBQcDAgYI
          KwYBBQUHAwQwCwYDVR0PBAQDAgeAMCcGCSsGAQQBgjcVCgQaMBgwCgYIKwYBBQUHAwIwCgYI
          KwYBBQUHAwQwHQYDVR0OBBYEFBSeNBGMBkU2CDcXUvc0VeuuzcALMB8GA1UdIwQYMBaAFMMu
          0i/wTC8ZwieC/PYurGqwSc/BMIIBJQYDVR0fBIIBHDCCARgwggEUoIIBEKCCAQyGgcdsZGFw
          Oi8vL0NOPU5CRyUyMENsYXNzJTIwMiUyMElOVCUyMFN1YiUyMENBKDEpLENOPW5iZy1zdWJD
          QSxDTj1DRFAsQ049UHVibGljJTIwS2V5JTIwU2VydmljZXMsQ049U2VydmljZXMsQ049Q29u
          ZmlndXJhdGlvbixEQz1uYmcsREM9Z2U/Y2VydGlmaWNhdGVSZXZvY2F0aW9uTGlzdD9iYXNl
          P29iamVjdENsYXNzPWNSTERpc3RyaWJ1dGlvblBvaW50hkBodHRwOi8vY3JsLm5iZy5nb3Yu
          Z2UvY2EvTkJHJTIwQ2xhc3MlMjAyJTIwSU5UJTIwU3ViJTIwQ0EoMSkuY3JsMIIBLgYIKwYB
          BQUHAQEEggEgMIIBHDCBugYIKwYBBQUHMAKGga1sZGFwOi8vL0NOPU5CRyUyMENsYXNzJTIw
          MiUyMElOVCUyMFN1YiUyMENBLENOPUFJQSxDTj1QdWJsaWMlMjBLZXklMjBTZXJ2aWNlcyxD
          Tj1TZXJ2aWNlcyxDTj1Db25maWd1cmF0aW9uLERDPW5iZyxEQz1nZT9jQUNlcnRpZmljYXRl
          P2Jhc2U/b2JqZWN0Q2xhc3M9Y2VydGlmaWNhdGlvbkF1dGhvcml0eTBdBggrBgEFBQcwAoZR
          aHR0cDovL2NybC5uYmcuZ292LmdlL2NhL25iZy1zdWJDQS5uYmcuZ2VfTkJHJTIwQ2xhc3Ml
          MjAyJTIwSU5UJTIwU3ViJTIwQ0EoMSkuY3J0MA0GCSqGSIb3DQEBBQUAA4IBAQAVqr2JYPrQ
          rArSsIb/q4BxJVm0xdMB0p0uZXr08M3cUJXfTZrBGJ8b3AHf99KjGw16fSrYKoHy2eXTzq3C
          UxVq7Fadd9euV9+Aktbq50g9AdmTUpMygWUQAKMARFEA4fDbOE53KY7zCKIa/REd1krcBtxO
          cEUHs7gEf4nkZduXCWMEh4umiCvpRgzPZUueAGbdjjyQfC2WntY9HpLv3+HMBexHOUrivxEr
          lxJQsGQcifTRKixEHhPB049GogcdMS4KgL38a7vuDVMFKaQN9nIsPqi0liWryhqvxirt0XZw
          PJzH8NULDJhIxObO0WPf37eBxCflv5YVVbhW+rfT5Bt8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d1F7YAYnnSvvVeCAy94Kz+zUeeI=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e/SG3IDCW6TlCHkjXuQQJgHlnlM=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e/SG3IDCW6TlCHkjXuQQJgHlnlM=</DigestValue>
      </Reference>
      <Reference URI="/xl/sharedStrings.xml?ContentType=application/vnd.openxmlformats-officedocument.spreadsheetml.sharedStrings+xml">
        <DigestMethod Algorithm="http://www.w3.org/2000/09/xmldsig#sha1"/>
        <DigestValue>4I3cieGsSLJ6u5r9ctzeTkN5MNI=</DigestValue>
      </Reference>
      <Reference URI="/xl/styles.xml?ContentType=application/vnd.openxmlformats-officedocument.spreadsheetml.styles+xml">
        <DigestMethod Algorithm="http://www.w3.org/2000/09/xmldsig#sha1"/>
        <DigestValue>cyEivih6uZ+5GlibWwrumCtdxYs=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NXwzQig7dv/BshYElg7nLmYIFfs=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XRIZhPIn1V3RPJi31q0O7NPN9uk=</DigestValue>
      </Reference>
      <Reference URI="/xl/worksheets/sheet2.xml?ContentType=application/vnd.openxmlformats-officedocument.spreadsheetml.worksheet+xml">
        <DigestMethod Algorithm="http://www.w3.org/2000/09/xmldsig#sha1"/>
        <DigestValue>iq7Oil0wNxqlJG6TfANRvO7iDlY=</DigestValue>
      </Reference>
      <Reference URI="/xl/worksheets/sheet3.xml?ContentType=application/vnd.openxmlformats-officedocument.spreadsheetml.worksheet+xml">
        <DigestMethod Algorithm="http://www.w3.org/2000/09/xmldsig#sha1"/>
        <DigestValue>SjfACNmjVSMO49gFaI89nUvVCEY=</DigestValue>
      </Reference>
      <Reference URI="/xl/worksheets/sheet4.xml?ContentType=application/vnd.openxmlformats-officedocument.spreadsheetml.worksheet+xml">
        <DigestMethod Algorithm="http://www.w3.org/2000/09/xmldsig#sha1"/>
        <DigestValue>wzgqQKPfOK5gXSQRJn+shbKKOBQ=</DigestValue>
      </Reference>
      <Reference URI="/xl/worksheets/sheet5.xml?ContentType=application/vnd.openxmlformats-officedocument.spreadsheetml.worksheet+xml">
        <DigestMethod Algorithm="http://www.w3.org/2000/09/xmldsig#sha1"/>
        <DigestValue>Qbbiwpu5Ryv5xnkMLrlAOGNaTjE=</DigestValue>
      </Reference>
    </Manifest>
    <SignatureProperties>
      <SignatureProperty Id="idSignatureTime" Target="#idPackageSignature">
        <mdssi:SignatureTime>
          <mdssi:Format>YYYY-MM-DDThh:mm:ssTZD</mdssi:Format>
          <mdssi:Value>2016-04-22T09:53:05Z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giorgi.gzirishvili</cp:lastModifiedBy>
  <cp:lastPrinted>2016-04-15T11:47:36Z</cp:lastPrinted>
  <dcterms:created xsi:type="dcterms:W3CDTF">2006-03-24T12:21:33Z</dcterms:created>
  <dcterms:modified xsi:type="dcterms:W3CDTF">2016-04-22T09:17:28Z</dcterms:modified>
  <cp:category>Banking Supervision</cp:category>
</cp:coreProperties>
</file>