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ileshare\NBG\Private\Confidential\FSTD\STDP\ThirdParties\02-2025\"/>
    </mc:Choice>
  </mc:AlternateContent>
  <bookViews>
    <workbookView xWindow="15" yWindow="345" windowWidth="19125" windowHeight="10770" tabRatio="93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B25" i="15" l="1"/>
  <c r="A25" i="15"/>
  <c r="B24" i="15"/>
  <c r="A24" i="15"/>
  <c r="B23" i="15"/>
  <c r="A23" i="15"/>
  <c r="B22" i="15"/>
  <c r="A22" i="15"/>
  <c r="F25" i="16"/>
  <c r="E25" i="16"/>
  <c r="D25" i="16"/>
  <c r="C25" i="16"/>
  <c r="A25" i="16"/>
  <c r="C26" i="16"/>
  <c r="A25" i="17" l="1"/>
  <c r="A24" i="17"/>
  <c r="D23" i="17"/>
  <c r="C23" i="17"/>
  <c r="A23" i="17"/>
  <c r="O49" i="17"/>
  <c r="N49" i="17"/>
  <c r="M49" i="17"/>
  <c r="L49" i="17"/>
  <c r="K49" i="17"/>
  <c r="J49" i="17"/>
  <c r="I49" i="17"/>
  <c r="H49" i="17"/>
  <c r="G49" i="17"/>
  <c r="F49" i="17"/>
  <c r="E49" i="17"/>
  <c r="D49" i="17"/>
  <c r="C49" i="17"/>
  <c r="B49" i="17"/>
  <c r="B24" i="17" s="1"/>
  <c r="A49" i="17"/>
  <c r="O50" i="17"/>
  <c r="N50" i="17"/>
  <c r="M50" i="17"/>
  <c r="L50" i="17"/>
  <c r="K50" i="17"/>
  <c r="J50" i="17"/>
  <c r="I50" i="17"/>
  <c r="H50" i="17"/>
  <c r="G50" i="17"/>
  <c r="F50" i="17"/>
  <c r="E50" i="17"/>
  <c r="D50" i="17"/>
  <c r="C50" i="17"/>
  <c r="B50" i="17"/>
  <c r="B25" i="17" s="1"/>
  <c r="A50" i="17"/>
  <c r="B50" i="16"/>
  <c r="A50" i="16"/>
  <c r="B49" i="16"/>
  <c r="A49" i="16"/>
  <c r="F25" i="17"/>
  <c r="E25" i="17"/>
  <c r="D25" i="17"/>
  <c r="C25" i="17"/>
  <c r="F24" i="16"/>
  <c r="F24" i="17" s="1"/>
  <c r="E24" i="16"/>
  <c r="E24" i="17" s="1"/>
  <c r="D24" i="16"/>
  <c r="D24" i="17" s="1"/>
  <c r="C24" i="16"/>
  <c r="C24" i="17" s="1"/>
  <c r="F23" i="16"/>
  <c r="F23" i="17" s="1"/>
  <c r="E23" i="16"/>
  <c r="E23" i="17" s="1"/>
  <c r="D23" i="16"/>
  <c r="C23" i="16"/>
  <c r="F22" i="16"/>
  <c r="E22" i="16"/>
  <c r="D22" i="16"/>
  <c r="C22" i="16"/>
  <c r="F21" i="16"/>
  <c r="E21" i="16"/>
  <c r="D21" i="16"/>
  <c r="C21" i="16"/>
  <c r="T50" i="15"/>
  <c r="S50" i="15"/>
  <c r="R50" i="15"/>
  <c r="Q50" i="15"/>
  <c r="P50" i="15"/>
  <c r="O50" i="15"/>
  <c r="N50" i="15"/>
  <c r="L50" i="15"/>
  <c r="K50" i="15"/>
  <c r="J50" i="15"/>
  <c r="I50" i="15"/>
  <c r="H50" i="15"/>
  <c r="G50" i="15"/>
  <c r="F50" i="15"/>
  <c r="E50" i="15"/>
  <c r="D50" i="15"/>
  <c r="C50" i="15"/>
  <c r="T49" i="15"/>
  <c r="S49" i="15"/>
  <c r="R49" i="15"/>
  <c r="Q49" i="15"/>
  <c r="P49" i="15"/>
  <c r="O49" i="15"/>
  <c r="N49" i="15"/>
  <c r="L49" i="15"/>
  <c r="K49" i="15"/>
  <c r="J49" i="15"/>
  <c r="I49" i="15"/>
  <c r="H49" i="15"/>
  <c r="G49" i="15"/>
  <c r="F49" i="15"/>
  <c r="E49" i="15"/>
  <c r="D49" i="15"/>
  <c r="C49" i="15"/>
  <c r="J25" i="14"/>
  <c r="J25" i="15" s="1"/>
  <c r="I25" i="14"/>
  <c r="I25" i="15" s="1"/>
  <c r="H25" i="14"/>
  <c r="H25" i="15" s="1"/>
  <c r="G25" i="14"/>
  <c r="G25" i="15" s="1"/>
  <c r="F25" i="14"/>
  <c r="F25" i="15" s="1"/>
  <c r="E25" i="14"/>
  <c r="E25" i="15" s="1"/>
  <c r="D25" i="14"/>
  <c r="D25" i="15" s="1"/>
  <c r="C25" i="14"/>
  <c r="C25" i="15" s="1"/>
  <c r="B25" i="14"/>
  <c r="B25" i="16" s="1"/>
  <c r="A25" i="14"/>
  <c r="F20" i="16" l="1"/>
  <c r="E20" i="16"/>
  <c r="D20" i="16"/>
  <c r="C20" i="16"/>
  <c r="F19" i="16"/>
  <c r="E19" i="16"/>
  <c r="D19" i="16"/>
  <c r="C19" i="16"/>
  <c r="F18" i="16"/>
  <c r="E18" i="16"/>
  <c r="D18" i="16"/>
  <c r="C18" i="16"/>
  <c r="F17" i="16"/>
  <c r="E17" i="16"/>
  <c r="D17" i="16"/>
  <c r="C17" i="16"/>
  <c r="F16" i="16"/>
  <c r="E16" i="16"/>
  <c r="D16" i="16"/>
  <c r="C16" i="16"/>
  <c r="F15" i="16"/>
  <c r="E15" i="16"/>
  <c r="D15" i="16"/>
  <c r="C15" i="16"/>
  <c r="F14" i="16"/>
  <c r="E14" i="16"/>
  <c r="D14" i="16"/>
  <c r="C14" i="16"/>
  <c r="F13" i="16"/>
  <c r="E13" i="16"/>
  <c r="D13" i="16"/>
  <c r="C13" i="16"/>
  <c r="F12" i="16"/>
  <c r="E12" i="16"/>
  <c r="D12" i="16"/>
  <c r="C12" i="16"/>
  <c r="F11" i="16"/>
  <c r="E11" i="16"/>
  <c r="D11" i="16"/>
  <c r="C11" i="16"/>
  <c r="F10" i="16"/>
  <c r="E10" i="16"/>
  <c r="D10" i="16"/>
  <c r="C10" i="16"/>
  <c r="F9" i="16"/>
  <c r="E9" i="16"/>
  <c r="D9" i="16"/>
  <c r="C9" i="16"/>
  <c r="F8" i="16"/>
  <c r="E8" i="16"/>
  <c r="D8" i="16"/>
  <c r="C8" i="16"/>
  <c r="Q24" i="45" l="1"/>
  <c r="A11" i="17" l="1"/>
  <c r="A10" i="17"/>
  <c r="A9" i="17"/>
  <c r="A8" i="17"/>
  <c r="A7" i="17"/>
  <c r="A48" i="17"/>
  <c r="A47" i="17"/>
  <c r="A22" i="17" s="1"/>
  <c r="A46" i="17"/>
  <c r="A21" i="17" s="1"/>
  <c r="A45" i="17"/>
  <c r="A20" i="17" s="1"/>
  <c r="A44" i="17"/>
  <c r="A19" i="17" s="1"/>
  <c r="A43" i="17"/>
  <c r="A18" i="17" s="1"/>
  <c r="A42" i="17"/>
  <c r="A17" i="17" s="1"/>
  <c r="A41" i="17"/>
  <c r="A16" i="17" s="1"/>
  <c r="A40" i="17"/>
  <c r="A15" i="17" s="1"/>
  <c r="A39" i="17"/>
  <c r="A14" i="17" s="1"/>
  <c r="A38" i="17"/>
  <c r="A13" i="17" s="1"/>
  <c r="A37" i="17"/>
  <c r="A12" i="17" s="1"/>
  <c r="A36" i="17"/>
  <c r="A35" i="17"/>
  <c r="A34" i="17"/>
  <c r="A33" i="17"/>
  <c r="A32" i="17"/>
  <c r="A24" i="16"/>
  <c r="B48" i="16"/>
  <c r="A48" i="16"/>
  <c r="A23" i="16" s="1"/>
  <c r="B47" i="16"/>
  <c r="A47" i="16"/>
  <c r="A22" i="16" s="1"/>
  <c r="B46" i="16"/>
  <c r="A46" i="16"/>
  <c r="A21" i="16" s="1"/>
  <c r="B45" i="16"/>
  <c r="A45" i="16"/>
  <c r="A20" i="16" s="1"/>
  <c r="B44" i="16"/>
  <c r="A44" i="16"/>
  <c r="A19" i="16" s="1"/>
  <c r="B43" i="16"/>
  <c r="A43" i="16"/>
  <c r="A18" i="16" s="1"/>
  <c r="B42" i="16"/>
  <c r="A42" i="16"/>
  <c r="A17" i="16" s="1"/>
  <c r="B41" i="16"/>
  <c r="A41" i="16"/>
  <c r="A16" i="16" s="1"/>
  <c r="B40" i="16"/>
  <c r="A40" i="16"/>
  <c r="A15" i="16" s="1"/>
  <c r="B39" i="16"/>
  <c r="A39" i="16"/>
  <c r="B38" i="16"/>
  <c r="A38" i="16"/>
  <c r="B37" i="16"/>
  <c r="A37" i="16"/>
  <c r="B36" i="16"/>
  <c r="A36" i="16"/>
  <c r="A11" i="16" s="1"/>
  <c r="B35" i="16"/>
  <c r="A35" i="16"/>
  <c r="A10" i="16" s="1"/>
  <c r="B34" i="16"/>
  <c r="A34" i="16"/>
  <c r="A9" i="16" s="1"/>
  <c r="B33" i="16"/>
  <c r="A33" i="16"/>
  <c r="A8" i="16" s="1"/>
  <c r="B32" i="16"/>
  <c r="A32" i="16"/>
  <c r="A7" i="16" s="1"/>
  <c r="C21" i="17"/>
  <c r="C22" i="17"/>
  <c r="C19" i="17"/>
  <c r="C18" i="17"/>
  <c r="C17" i="17"/>
  <c r="C16" i="17"/>
  <c r="C15" i="17"/>
  <c r="A14" i="16"/>
  <c r="C13" i="17"/>
  <c r="A13" i="16"/>
  <c r="C12" i="17"/>
  <c r="A12" i="16"/>
  <c r="C9" i="17"/>
  <c r="C8" i="17"/>
  <c r="A21" i="15"/>
  <c r="A20" i="15"/>
  <c r="A19" i="15"/>
  <c r="A18" i="15"/>
  <c r="A17" i="15"/>
  <c r="A16" i="15"/>
  <c r="A15" i="15"/>
  <c r="A14" i="15"/>
  <c r="A13" i="15"/>
  <c r="A12" i="15"/>
  <c r="A11" i="15"/>
  <c r="A10" i="15"/>
  <c r="A9" i="15"/>
  <c r="A8" i="15"/>
  <c r="A7" i="15"/>
  <c r="J24" i="14"/>
  <c r="J24" i="15" s="1"/>
  <c r="I24" i="14"/>
  <c r="I24" i="15" s="1"/>
  <c r="H24" i="14"/>
  <c r="H24" i="15" s="1"/>
  <c r="G24" i="14"/>
  <c r="G24" i="15" s="1"/>
  <c r="F24" i="14"/>
  <c r="F24" i="15" s="1"/>
  <c r="E24" i="14"/>
  <c r="E24" i="15" s="1"/>
  <c r="D24" i="14"/>
  <c r="D24" i="15" s="1"/>
  <c r="J23" i="14"/>
  <c r="J23" i="15" s="1"/>
  <c r="I23" i="14"/>
  <c r="I23" i="15" s="1"/>
  <c r="H23" i="14"/>
  <c r="H23" i="15" s="1"/>
  <c r="G23" i="14"/>
  <c r="G23" i="15" s="1"/>
  <c r="F23" i="14"/>
  <c r="F23" i="15" s="1"/>
  <c r="E23" i="14"/>
  <c r="E23" i="15" s="1"/>
  <c r="D23" i="14"/>
  <c r="D23" i="15" s="1"/>
  <c r="J22" i="14"/>
  <c r="J22" i="15" s="1"/>
  <c r="I22" i="14"/>
  <c r="I22" i="15" s="1"/>
  <c r="H22" i="14"/>
  <c r="H22" i="15" s="1"/>
  <c r="G22" i="14"/>
  <c r="G22" i="15" s="1"/>
  <c r="F22" i="14"/>
  <c r="F22" i="15" s="1"/>
  <c r="E22" i="14"/>
  <c r="E22" i="15" s="1"/>
  <c r="D22" i="14"/>
  <c r="D22" i="15" s="1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J20" i="14"/>
  <c r="J20" i="15" s="1"/>
  <c r="I20" i="14"/>
  <c r="I20" i="15" s="1"/>
  <c r="H20" i="14"/>
  <c r="H20" i="15" s="1"/>
  <c r="G20" i="14"/>
  <c r="G20" i="15" s="1"/>
  <c r="F20" i="14"/>
  <c r="F20" i="15" s="1"/>
  <c r="E20" i="14"/>
  <c r="E20" i="15" s="1"/>
  <c r="D20" i="14"/>
  <c r="D20" i="15" s="1"/>
  <c r="J19" i="14"/>
  <c r="J19" i="15" s="1"/>
  <c r="I19" i="14"/>
  <c r="I19" i="15" s="1"/>
  <c r="H19" i="14"/>
  <c r="H19" i="15" s="1"/>
  <c r="G19" i="14"/>
  <c r="G19" i="15" s="1"/>
  <c r="F19" i="14"/>
  <c r="F19" i="15" s="1"/>
  <c r="E19" i="14"/>
  <c r="E19" i="15" s="1"/>
  <c r="D19" i="14"/>
  <c r="D19" i="15" s="1"/>
  <c r="J18" i="14"/>
  <c r="J18" i="15" s="1"/>
  <c r="I18" i="14"/>
  <c r="I18" i="15" s="1"/>
  <c r="H18" i="14"/>
  <c r="H18" i="15" s="1"/>
  <c r="G18" i="14"/>
  <c r="G18" i="15" s="1"/>
  <c r="F18" i="14"/>
  <c r="F18" i="15" s="1"/>
  <c r="E18" i="14"/>
  <c r="E18" i="15" s="1"/>
  <c r="D18" i="14"/>
  <c r="D18" i="15" s="1"/>
  <c r="J17" i="14"/>
  <c r="J17" i="15" s="1"/>
  <c r="I17" i="14"/>
  <c r="I17" i="15" s="1"/>
  <c r="H17" i="14"/>
  <c r="H17" i="15" s="1"/>
  <c r="G17" i="14"/>
  <c r="G17" i="15" s="1"/>
  <c r="F17" i="14"/>
  <c r="F17" i="15" s="1"/>
  <c r="E17" i="14"/>
  <c r="E17" i="15" s="1"/>
  <c r="D17" i="14"/>
  <c r="D17" i="15" s="1"/>
  <c r="J16" i="14"/>
  <c r="J16" i="15" s="1"/>
  <c r="I16" i="14"/>
  <c r="I16" i="15" s="1"/>
  <c r="H16" i="14"/>
  <c r="H16" i="15" s="1"/>
  <c r="G16" i="14"/>
  <c r="G16" i="15" s="1"/>
  <c r="F16" i="14"/>
  <c r="F16" i="15" s="1"/>
  <c r="E16" i="14"/>
  <c r="E16" i="15" s="1"/>
  <c r="D16" i="14"/>
  <c r="D16" i="15" s="1"/>
  <c r="J15" i="14"/>
  <c r="J15" i="15" s="1"/>
  <c r="I15" i="14"/>
  <c r="I15" i="15" s="1"/>
  <c r="H15" i="14"/>
  <c r="H15" i="15" s="1"/>
  <c r="G15" i="14"/>
  <c r="G15" i="15" s="1"/>
  <c r="F15" i="14"/>
  <c r="F15" i="15" s="1"/>
  <c r="E15" i="14"/>
  <c r="E15" i="15" s="1"/>
  <c r="D15" i="14"/>
  <c r="D15" i="15" s="1"/>
  <c r="J14" i="14"/>
  <c r="J14" i="15" s="1"/>
  <c r="I14" i="14"/>
  <c r="I14" i="15" s="1"/>
  <c r="H14" i="14"/>
  <c r="H14" i="15" s="1"/>
  <c r="G14" i="14"/>
  <c r="G14" i="15" s="1"/>
  <c r="F14" i="14"/>
  <c r="F14" i="15" s="1"/>
  <c r="E14" i="14"/>
  <c r="E14" i="15" s="1"/>
  <c r="D14" i="14"/>
  <c r="D14" i="15" s="1"/>
  <c r="J13" i="14"/>
  <c r="J13" i="15" s="1"/>
  <c r="I13" i="14"/>
  <c r="I13" i="15" s="1"/>
  <c r="H13" i="14"/>
  <c r="H13" i="15" s="1"/>
  <c r="G13" i="14"/>
  <c r="G13" i="15" s="1"/>
  <c r="F13" i="14"/>
  <c r="F13" i="15" s="1"/>
  <c r="E13" i="14"/>
  <c r="E13" i="15" s="1"/>
  <c r="D13" i="14"/>
  <c r="D13" i="15" s="1"/>
  <c r="J12" i="14"/>
  <c r="J12" i="15" s="1"/>
  <c r="I12" i="14"/>
  <c r="I12" i="15" s="1"/>
  <c r="H12" i="14"/>
  <c r="H12" i="15" s="1"/>
  <c r="G12" i="14"/>
  <c r="G12" i="15" s="1"/>
  <c r="F12" i="14"/>
  <c r="F12" i="15" s="1"/>
  <c r="E12" i="14"/>
  <c r="E12" i="15" s="1"/>
  <c r="D12" i="14"/>
  <c r="D12" i="15" s="1"/>
  <c r="J11" i="14"/>
  <c r="J11" i="15" s="1"/>
  <c r="I11" i="14"/>
  <c r="I11" i="15" s="1"/>
  <c r="H11" i="14"/>
  <c r="H11" i="15" s="1"/>
  <c r="G11" i="14"/>
  <c r="G11" i="15" s="1"/>
  <c r="F11" i="14"/>
  <c r="F11" i="15" s="1"/>
  <c r="E11" i="14"/>
  <c r="E11" i="15" s="1"/>
  <c r="D11" i="14"/>
  <c r="D11" i="15" s="1"/>
  <c r="J10" i="14"/>
  <c r="J10" i="15" s="1"/>
  <c r="I10" i="14"/>
  <c r="I10" i="15" s="1"/>
  <c r="H10" i="14"/>
  <c r="H10" i="15" s="1"/>
  <c r="G10" i="14"/>
  <c r="G10" i="15" s="1"/>
  <c r="F10" i="14"/>
  <c r="F10" i="15" s="1"/>
  <c r="E10" i="14"/>
  <c r="E10" i="15" s="1"/>
  <c r="D10" i="14"/>
  <c r="D10" i="15" s="1"/>
  <c r="J9" i="14"/>
  <c r="J9" i="15" s="1"/>
  <c r="I9" i="14"/>
  <c r="I9" i="15" s="1"/>
  <c r="H9" i="14"/>
  <c r="H9" i="15" s="1"/>
  <c r="G9" i="14"/>
  <c r="G9" i="15" s="1"/>
  <c r="F9" i="14"/>
  <c r="F9" i="15" s="1"/>
  <c r="E9" i="14"/>
  <c r="E9" i="15" s="1"/>
  <c r="D9" i="14"/>
  <c r="D9" i="15" s="1"/>
  <c r="J8" i="14"/>
  <c r="I8" i="14"/>
  <c r="H8" i="14"/>
  <c r="G8" i="14"/>
  <c r="F8" i="14"/>
  <c r="E8" i="14"/>
  <c r="D8" i="14"/>
  <c r="C24" i="14"/>
  <c r="C24" i="15" s="1"/>
  <c r="C23" i="14"/>
  <c r="C23" i="15" s="1"/>
  <c r="C22" i="14"/>
  <c r="C22" i="15" s="1"/>
  <c r="C21" i="14"/>
  <c r="C21" i="15" s="1"/>
  <c r="C20" i="14"/>
  <c r="C20" i="15" s="1"/>
  <c r="C19" i="14"/>
  <c r="C19" i="15" s="1"/>
  <c r="C18" i="14"/>
  <c r="C18" i="15" s="1"/>
  <c r="C17" i="14"/>
  <c r="C17" i="15" s="1"/>
  <c r="C16" i="14"/>
  <c r="C16" i="15" s="1"/>
  <c r="C15" i="14"/>
  <c r="C15" i="15" s="1"/>
  <c r="C14" i="14"/>
  <c r="C14" i="15" s="1"/>
  <c r="C13" i="14"/>
  <c r="C13" i="15" s="1"/>
  <c r="C12" i="14"/>
  <c r="C12" i="15" s="1"/>
  <c r="C11" i="14"/>
  <c r="C11" i="15" s="1"/>
  <c r="C10" i="14"/>
  <c r="C10" i="15" s="1"/>
  <c r="C9" i="14"/>
  <c r="C9" i="15" s="1"/>
  <c r="C8" i="14"/>
  <c r="C8" i="15" s="1"/>
  <c r="B24" i="14"/>
  <c r="B24" i="16" s="1"/>
  <c r="A24" i="14"/>
  <c r="E8" i="15" l="1"/>
  <c r="F8" i="15"/>
  <c r="G8" i="15"/>
  <c r="H8" i="15"/>
  <c r="J8" i="15"/>
  <c r="I8" i="15"/>
  <c r="D8" i="15"/>
  <c r="C10" i="17"/>
  <c r="C20" i="17"/>
  <c r="C14" i="17"/>
  <c r="C11" i="17"/>
  <c r="C31" i="15"/>
  <c r="D31" i="15"/>
  <c r="E31" i="15"/>
  <c r="F31" i="15"/>
  <c r="G31" i="15"/>
  <c r="H31" i="15"/>
  <c r="I31" i="15"/>
  <c r="J31" i="15"/>
  <c r="K31" i="15"/>
  <c r="L31" i="15"/>
  <c r="M31" i="15"/>
  <c r="N31" i="15"/>
  <c r="O31" i="15"/>
  <c r="C32" i="15"/>
  <c r="D32" i="15"/>
  <c r="E32" i="15"/>
  <c r="F32" i="15"/>
  <c r="G32" i="15"/>
  <c r="H32" i="15"/>
  <c r="I32" i="15"/>
  <c r="J32" i="15"/>
  <c r="K32" i="15"/>
  <c r="L32" i="15"/>
  <c r="N32" i="15"/>
  <c r="O32" i="15"/>
  <c r="C33" i="15"/>
  <c r="D33" i="15"/>
  <c r="E33" i="15"/>
  <c r="F33" i="15"/>
  <c r="G33" i="15"/>
  <c r="H33" i="15"/>
  <c r="I33" i="15"/>
  <c r="J33" i="15"/>
  <c r="K33" i="15"/>
  <c r="L33" i="15"/>
  <c r="N33" i="15"/>
  <c r="O33" i="15"/>
  <c r="C34" i="15"/>
  <c r="D34" i="15"/>
  <c r="E34" i="15"/>
  <c r="F34" i="15"/>
  <c r="G34" i="15"/>
  <c r="H34" i="15"/>
  <c r="I34" i="15"/>
  <c r="J34" i="15"/>
  <c r="K34" i="15"/>
  <c r="L34" i="15"/>
  <c r="N34" i="15"/>
  <c r="O34" i="15"/>
  <c r="C35" i="15"/>
  <c r="D35" i="15"/>
  <c r="E35" i="15"/>
  <c r="F35" i="15"/>
  <c r="G35" i="15"/>
  <c r="H35" i="15"/>
  <c r="I35" i="15"/>
  <c r="J35" i="15"/>
  <c r="K35" i="15"/>
  <c r="L35" i="15"/>
  <c r="N35" i="15"/>
  <c r="O35" i="15"/>
  <c r="C36" i="15"/>
  <c r="D36" i="15"/>
  <c r="E36" i="15"/>
  <c r="F36" i="15"/>
  <c r="G36" i="15"/>
  <c r="H36" i="15"/>
  <c r="I36" i="15"/>
  <c r="J36" i="15"/>
  <c r="K36" i="15"/>
  <c r="L36" i="15"/>
  <c r="N36" i="15"/>
  <c r="O36" i="15"/>
  <c r="C37" i="15"/>
  <c r="D37" i="15"/>
  <c r="E37" i="15"/>
  <c r="F37" i="15"/>
  <c r="G37" i="15"/>
  <c r="H37" i="15"/>
  <c r="I37" i="15"/>
  <c r="J37" i="15"/>
  <c r="K37" i="15"/>
  <c r="L37" i="15"/>
  <c r="N37" i="15"/>
  <c r="O37" i="15"/>
  <c r="C38" i="15"/>
  <c r="D38" i="15"/>
  <c r="E38" i="15"/>
  <c r="F38" i="15"/>
  <c r="G38" i="15"/>
  <c r="H38" i="15"/>
  <c r="I38" i="15"/>
  <c r="J38" i="15"/>
  <c r="K38" i="15"/>
  <c r="L38" i="15"/>
  <c r="N38" i="15"/>
  <c r="O38" i="15"/>
  <c r="C39" i="15"/>
  <c r="D39" i="15"/>
  <c r="E39" i="15"/>
  <c r="F39" i="15"/>
  <c r="G39" i="15"/>
  <c r="H39" i="15"/>
  <c r="I39" i="15"/>
  <c r="J39" i="15"/>
  <c r="K39" i="15"/>
  <c r="L39" i="15"/>
  <c r="N39" i="15"/>
  <c r="O39" i="15"/>
  <c r="C40" i="15"/>
  <c r="D40" i="15"/>
  <c r="E40" i="15"/>
  <c r="F40" i="15"/>
  <c r="G40" i="15"/>
  <c r="H40" i="15"/>
  <c r="I40" i="15"/>
  <c r="J40" i="15"/>
  <c r="K40" i="15"/>
  <c r="L40" i="15"/>
  <c r="N40" i="15"/>
  <c r="O40" i="15"/>
  <c r="C41" i="15"/>
  <c r="D41" i="15"/>
  <c r="E41" i="15"/>
  <c r="F41" i="15"/>
  <c r="G41" i="15"/>
  <c r="H41" i="15"/>
  <c r="I41" i="15"/>
  <c r="J41" i="15"/>
  <c r="K41" i="15"/>
  <c r="L41" i="15"/>
  <c r="N41" i="15"/>
  <c r="O41" i="15"/>
  <c r="C42" i="15"/>
  <c r="D42" i="15"/>
  <c r="E42" i="15"/>
  <c r="F42" i="15"/>
  <c r="G42" i="15"/>
  <c r="H42" i="15"/>
  <c r="I42" i="15"/>
  <c r="J42" i="15"/>
  <c r="K42" i="15"/>
  <c r="L42" i="15"/>
  <c r="N42" i="15"/>
  <c r="O42" i="15"/>
  <c r="C43" i="15"/>
  <c r="D43" i="15"/>
  <c r="E43" i="15"/>
  <c r="F43" i="15"/>
  <c r="G43" i="15"/>
  <c r="H43" i="15"/>
  <c r="I43" i="15"/>
  <c r="J43" i="15"/>
  <c r="K43" i="15"/>
  <c r="L43" i="15"/>
  <c r="N43" i="15"/>
  <c r="O43" i="15"/>
  <c r="C44" i="15"/>
  <c r="D44" i="15"/>
  <c r="E44" i="15"/>
  <c r="F44" i="15"/>
  <c r="G44" i="15"/>
  <c r="H44" i="15"/>
  <c r="I44" i="15"/>
  <c r="J44" i="15"/>
  <c r="K44" i="15"/>
  <c r="L44" i="15"/>
  <c r="N44" i="15"/>
  <c r="O44" i="15"/>
  <c r="C45" i="15"/>
  <c r="D45" i="15"/>
  <c r="E45" i="15"/>
  <c r="F45" i="15"/>
  <c r="G45" i="15"/>
  <c r="H45" i="15"/>
  <c r="I45" i="15"/>
  <c r="J45" i="15"/>
  <c r="K45" i="15"/>
  <c r="L45" i="15"/>
  <c r="N45" i="15"/>
  <c r="O45" i="15"/>
  <c r="C46" i="15"/>
  <c r="D46" i="15"/>
  <c r="E46" i="15"/>
  <c r="F46" i="15"/>
  <c r="G46" i="15"/>
  <c r="H46" i="15"/>
  <c r="I46" i="15"/>
  <c r="J46" i="15"/>
  <c r="K46" i="15"/>
  <c r="L46" i="15"/>
  <c r="N46" i="15"/>
  <c r="O46" i="15"/>
  <c r="C47" i="15"/>
  <c r="D47" i="15"/>
  <c r="E47" i="15"/>
  <c r="F47" i="15"/>
  <c r="G47" i="15"/>
  <c r="H47" i="15"/>
  <c r="I47" i="15"/>
  <c r="J47" i="15"/>
  <c r="K47" i="15"/>
  <c r="L47" i="15"/>
  <c r="N47" i="15"/>
  <c r="O47" i="15"/>
  <c r="C48" i="15"/>
  <c r="D48" i="15"/>
  <c r="E48" i="15"/>
  <c r="F48" i="15"/>
  <c r="G48" i="15"/>
  <c r="H48" i="15"/>
  <c r="I48" i="15"/>
  <c r="J48" i="15"/>
  <c r="K48" i="15"/>
  <c r="L48" i="15"/>
  <c r="N48" i="15"/>
  <c r="O48" i="15"/>
  <c r="E9" i="17" l="1"/>
  <c r="E12" i="17"/>
  <c r="E18" i="17"/>
  <c r="E21" i="17"/>
  <c r="E17" i="17"/>
  <c r="E10" i="17"/>
  <c r="E20" i="17"/>
  <c r="E8" i="17"/>
  <c r="E22" i="17"/>
  <c r="E14" i="17"/>
  <c r="E13" i="17"/>
  <c r="E11" i="17"/>
  <c r="E16" i="17"/>
  <c r="E19" i="17"/>
  <c r="E15" i="17"/>
  <c r="D21" i="17"/>
  <c r="D14" i="17"/>
  <c r="D9" i="17"/>
  <c r="D12" i="17"/>
  <c r="D11" i="17"/>
  <c r="D20" i="17"/>
  <c r="D16" i="17"/>
  <c r="D8" i="17"/>
  <c r="D15" i="17"/>
  <c r="D18" i="17"/>
  <c r="D17" i="17"/>
  <c r="D10" i="17"/>
  <c r="D19" i="17"/>
  <c r="D22" i="17"/>
  <c r="D13" i="17"/>
  <c r="F17" i="17"/>
  <c r="F10" i="17"/>
  <c r="F16" i="17"/>
  <c r="F19" i="17"/>
  <c r="F8" i="17"/>
  <c r="F22" i="17"/>
  <c r="F11" i="17"/>
  <c r="F14" i="17"/>
  <c r="F9" i="17"/>
  <c r="F15" i="17"/>
  <c r="F21" i="17"/>
  <c r="F20" i="17"/>
  <c r="F13" i="17"/>
  <c r="F12" i="17"/>
  <c r="F18" i="17"/>
  <c r="L48" i="17"/>
  <c r="L47" i="17"/>
  <c r="L46" i="17"/>
  <c r="L45" i="17"/>
  <c r="L44" i="17"/>
  <c r="L43" i="17"/>
  <c r="L42" i="17"/>
  <c r="L41" i="17"/>
  <c r="L40" i="17"/>
  <c r="L39" i="17"/>
  <c r="L38" i="17"/>
  <c r="L37" i="17"/>
  <c r="L36" i="17"/>
  <c r="L35" i="17"/>
  <c r="L34" i="17"/>
  <c r="L33" i="17"/>
  <c r="L32" i="17"/>
  <c r="L31" i="17"/>
  <c r="M31" i="17"/>
  <c r="M32" i="17"/>
  <c r="M33" i="17"/>
  <c r="M34" i="17"/>
  <c r="M35" i="17"/>
  <c r="M36" i="17"/>
  <c r="M37" i="17"/>
  <c r="M38" i="17"/>
  <c r="M39" i="17"/>
  <c r="M40" i="17"/>
  <c r="M41" i="17"/>
  <c r="M42" i="17"/>
  <c r="M43" i="17"/>
  <c r="M44" i="17"/>
  <c r="M45" i="17"/>
  <c r="M46" i="17"/>
  <c r="M47" i="17"/>
  <c r="M48" i="17"/>
  <c r="B7" i="14" l="1"/>
  <c r="B8" i="14"/>
  <c r="B8" i="16" s="1"/>
  <c r="B9" i="14"/>
  <c r="B9" i="16" s="1"/>
  <c r="B10" i="14"/>
  <c r="B10" i="16" s="1"/>
  <c r="B11" i="14"/>
  <c r="B11" i="16" s="1"/>
  <c r="B12" i="14"/>
  <c r="B12" i="16" s="1"/>
  <c r="B13" i="14"/>
  <c r="B13" i="16" s="1"/>
  <c r="B14" i="14"/>
  <c r="B14" i="16" s="1"/>
  <c r="B15" i="14"/>
  <c r="B15" i="16" s="1"/>
  <c r="B16" i="14"/>
  <c r="B16" i="16" s="1"/>
  <c r="B17" i="14"/>
  <c r="B17" i="16" s="1"/>
  <c r="B18" i="14"/>
  <c r="B18" i="16" s="1"/>
  <c r="B19" i="14"/>
  <c r="B19" i="16" s="1"/>
  <c r="B20" i="14"/>
  <c r="B20" i="16" s="1"/>
  <c r="B21" i="14"/>
  <c r="B21" i="16" s="1"/>
  <c r="B22" i="14"/>
  <c r="B22" i="16" s="1"/>
  <c r="B23" i="14"/>
  <c r="B23" i="16" s="1"/>
  <c r="B26" i="14"/>
  <c r="C7" i="14"/>
  <c r="C26" i="14" s="1"/>
  <c r="B53" i="43" l="1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B21" i="15"/>
  <c r="O48" i="17" l="1"/>
  <c r="N48" i="17"/>
  <c r="K48" i="17"/>
  <c r="J48" i="17"/>
  <c r="I48" i="17"/>
  <c r="H48" i="17"/>
  <c r="G48" i="17"/>
  <c r="F48" i="17"/>
  <c r="E48" i="17"/>
  <c r="D48" i="17"/>
  <c r="C48" i="17"/>
  <c r="B48" i="17"/>
  <c r="B23" i="17" s="1"/>
  <c r="T48" i="15"/>
  <c r="S48" i="15"/>
  <c r="R48" i="15"/>
  <c r="Q48" i="15"/>
  <c r="P48" i="15"/>
  <c r="A23" i="14"/>
  <c r="A22" i="14"/>
  <c r="A21" i="14"/>
  <c r="A20" i="14"/>
  <c r="A19" i="14"/>
  <c r="A18" i="14"/>
  <c r="A17" i="14"/>
  <c r="A16" i="14"/>
  <c r="A15" i="14"/>
  <c r="A14" i="14"/>
  <c r="A13" i="14"/>
  <c r="A12" i="14"/>
  <c r="A11" i="14"/>
  <c r="A10" i="14"/>
  <c r="A9" i="14"/>
  <c r="A8" i="14"/>
  <c r="A7" i="14"/>
  <c r="O47" i="17" l="1"/>
  <c r="N47" i="17"/>
  <c r="K47" i="17"/>
  <c r="J47" i="17"/>
  <c r="I47" i="17"/>
  <c r="H47" i="17"/>
  <c r="G47" i="17"/>
  <c r="F47" i="17"/>
  <c r="E47" i="17"/>
  <c r="D47" i="17"/>
  <c r="C47" i="17"/>
  <c r="B47" i="17"/>
  <c r="B22" i="17" s="1"/>
  <c r="T47" i="15"/>
  <c r="S47" i="15"/>
  <c r="R47" i="15"/>
  <c r="Q47" i="15"/>
  <c r="P47" i="15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P31" i="15" l="1"/>
  <c r="Q31" i="15"/>
  <c r="R31" i="15"/>
  <c r="S31" i="15"/>
  <c r="T31" i="15"/>
  <c r="P32" i="15"/>
  <c r="Q32" i="15"/>
  <c r="R32" i="15"/>
  <c r="S32" i="15"/>
  <c r="T32" i="15"/>
  <c r="P33" i="15"/>
  <c r="Q33" i="15"/>
  <c r="R33" i="15"/>
  <c r="S33" i="15"/>
  <c r="T33" i="15"/>
  <c r="P34" i="15"/>
  <c r="Q34" i="15"/>
  <c r="R34" i="15"/>
  <c r="S34" i="15"/>
  <c r="T34" i="15"/>
  <c r="P35" i="15"/>
  <c r="Q35" i="15"/>
  <c r="R35" i="15"/>
  <c r="S35" i="15"/>
  <c r="T35" i="15"/>
  <c r="P36" i="15"/>
  <c r="Q36" i="15"/>
  <c r="R36" i="15"/>
  <c r="S36" i="15"/>
  <c r="T36" i="15"/>
  <c r="P37" i="15"/>
  <c r="Q37" i="15"/>
  <c r="R37" i="15"/>
  <c r="S37" i="15"/>
  <c r="T37" i="15"/>
  <c r="P38" i="15"/>
  <c r="Q38" i="15"/>
  <c r="R38" i="15"/>
  <c r="S38" i="15"/>
  <c r="T38" i="15"/>
  <c r="P39" i="15"/>
  <c r="Q39" i="15"/>
  <c r="R39" i="15"/>
  <c r="S39" i="15"/>
  <c r="T39" i="15"/>
  <c r="P40" i="15"/>
  <c r="Q40" i="15"/>
  <c r="R40" i="15"/>
  <c r="S40" i="15"/>
  <c r="T40" i="15"/>
  <c r="P41" i="15"/>
  <c r="Q41" i="15"/>
  <c r="R41" i="15"/>
  <c r="S41" i="15"/>
  <c r="T41" i="15"/>
  <c r="P42" i="15"/>
  <c r="Q42" i="15"/>
  <c r="R42" i="15"/>
  <c r="S42" i="15"/>
  <c r="T42" i="15"/>
  <c r="P43" i="15"/>
  <c r="Q43" i="15"/>
  <c r="R43" i="15"/>
  <c r="S43" i="15"/>
  <c r="T43" i="15"/>
  <c r="P44" i="15"/>
  <c r="Q44" i="15"/>
  <c r="R44" i="15"/>
  <c r="S44" i="15"/>
  <c r="T44" i="15"/>
  <c r="P45" i="15"/>
  <c r="Q45" i="15"/>
  <c r="R45" i="15"/>
  <c r="S45" i="15"/>
  <c r="T45" i="15"/>
  <c r="P46" i="15"/>
  <c r="Q46" i="15"/>
  <c r="R46" i="15"/>
  <c r="S46" i="15"/>
  <c r="T46" i="15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2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O46" i="17" l="1"/>
  <c r="N46" i="17"/>
  <c r="K46" i="17"/>
  <c r="J46" i="17"/>
  <c r="I46" i="17"/>
  <c r="H46" i="17"/>
  <c r="G46" i="17"/>
  <c r="F46" i="17"/>
  <c r="E46" i="17"/>
  <c r="D46" i="17"/>
  <c r="C46" i="17"/>
  <c r="B46" i="17"/>
  <c r="B21" i="17" s="1"/>
  <c r="F7" i="16" l="1"/>
  <c r="E7" i="16"/>
  <c r="D7" i="16"/>
  <c r="C7" i="16"/>
  <c r="B31" i="16"/>
  <c r="D26" i="16" l="1"/>
  <c r="F26" i="16"/>
  <c r="E26" i="16"/>
  <c r="A3" i="43"/>
  <c r="O45" i="17" l="1"/>
  <c r="N45" i="17"/>
  <c r="K45" i="17"/>
  <c r="J45" i="17"/>
  <c r="I45" i="17"/>
  <c r="H45" i="17"/>
  <c r="G45" i="17"/>
  <c r="F45" i="17"/>
  <c r="E45" i="17"/>
  <c r="D45" i="17"/>
  <c r="C45" i="17"/>
  <c r="B45" i="17"/>
  <c r="B20" i="17" s="1"/>
  <c r="I7" i="14" l="1"/>
  <c r="I26" i="14" s="1"/>
  <c r="B7" i="16"/>
  <c r="C7" i="15"/>
  <c r="C26" i="15" s="1"/>
  <c r="D7" i="14"/>
  <c r="D26" i="14" s="1"/>
  <c r="E7" i="14"/>
  <c r="E26" i="14" s="1"/>
  <c r="F7" i="14"/>
  <c r="F26" i="14" s="1"/>
  <c r="G7" i="14"/>
  <c r="G26" i="14" s="1"/>
  <c r="H7" i="14"/>
  <c r="H26" i="14" s="1"/>
  <c r="J7" i="14"/>
  <c r="J26" i="14" s="1"/>
  <c r="D7" i="17"/>
  <c r="D26" i="17" s="1"/>
  <c r="E7" i="17"/>
  <c r="E26" i="17" s="1"/>
  <c r="F7" i="17"/>
  <c r="F26" i="17" s="1"/>
  <c r="R30" i="14"/>
  <c r="B3" i="16"/>
  <c r="O29" i="16" s="1"/>
  <c r="B3" i="15"/>
  <c r="R30" i="15" s="1"/>
  <c r="O29" i="17" s="1"/>
  <c r="B26" i="16"/>
  <c r="B44" i="17"/>
  <c r="B19" i="17" s="1"/>
  <c r="B43" i="17"/>
  <c r="B18" i="17" s="1"/>
  <c r="B42" i="17"/>
  <c r="B17" i="17" s="1"/>
  <c r="B41" i="17"/>
  <c r="B16" i="17" s="1"/>
  <c r="B40" i="17"/>
  <c r="B15" i="17" s="1"/>
  <c r="B39" i="17"/>
  <c r="B14" i="17" s="1"/>
  <c r="B38" i="17"/>
  <c r="B13" i="17" s="1"/>
  <c r="B37" i="17"/>
  <c r="B12" i="17" s="1"/>
  <c r="B36" i="17"/>
  <c r="B11" i="17" s="1"/>
  <c r="B35" i="17"/>
  <c r="B10" i="17" s="1"/>
  <c r="B34" i="17"/>
  <c r="B9" i="17" s="1"/>
  <c r="B33" i="17"/>
  <c r="B8" i="17" s="1"/>
  <c r="B32" i="17"/>
  <c r="B7" i="17" s="1"/>
  <c r="B31" i="17"/>
  <c r="O44" i="17"/>
  <c r="N44" i="17"/>
  <c r="K44" i="17"/>
  <c r="J44" i="17"/>
  <c r="I44" i="17"/>
  <c r="H44" i="17"/>
  <c r="G44" i="17"/>
  <c r="F44" i="17"/>
  <c r="E44" i="17"/>
  <c r="D44" i="17"/>
  <c r="C44" i="17"/>
  <c r="O43" i="17"/>
  <c r="N43" i="17"/>
  <c r="K43" i="17"/>
  <c r="J43" i="17"/>
  <c r="I43" i="17"/>
  <c r="H43" i="17"/>
  <c r="G43" i="17"/>
  <c r="F43" i="17"/>
  <c r="E43" i="17"/>
  <c r="D43" i="17"/>
  <c r="C43" i="17"/>
  <c r="O42" i="17"/>
  <c r="N42" i="17"/>
  <c r="K42" i="17"/>
  <c r="J42" i="17"/>
  <c r="I42" i="17"/>
  <c r="H42" i="17"/>
  <c r="G42" i="17"/>
  <c r="F42" i="17"/>
  <c r="E42" i="17"/>
  <c r="D42" i="17"/>
  <c r="C42" i="17"/>
  <c r="O41" i="17"/>
  <c r="N41" i="17"/>
  <c r="K41" i="17"/>
  <c r="J41" i="17"/>
  <c r="I41" i="17"/>
  <c r="H41" i="17"/>
  <c r="G41" i="17"/>
  <c r="F41" i="17"/>
  <c r="E41" i="17"/>
  <c r="D41" i="17"/>
  <c r="C41" i="17"/>
  <c r="O40" i="17"/>
  <c r="N40" i="17"/>
  <c r="K40" i="17"/>
  <c r="J40" i="17"/>
  <c r="I40" i="17"/>
  <c r="H40" i="17"/>
  <c r="G40" i="17"/>
  <c r="F40" i="17"/>
  <c r="E40" i="17"/>
  <c r="D40" i="17"/>
  <c r="C40" i="17"/>
  <c r="O39" i="17"/>
  <c r="N39" i="17"/>
  <c r="K39" i="17"/>
  <c r="J39" i="17"/>
  <c r="I39" i="17"/>
  <c r="H39" i="17"/>
  <c r="G39" i="17"/>
  <c r="F39" i="17"/>
  <c r="E39" i="17"/>
  <c r="D39" i="17"/>
  <c r="C39" i="17"/>
  <c r="O38" i="17"/>
  <c r="N38" i="17"/>
  <c r="K38" i="17"/>
  <c r="J38" i="17"/>
  <c r="I38" i="17"/>
  <c r="H38" i="17"/>
  <c r="G38" i="17"/>
  <c r="F38" i="17"/>
  <c r="E38" i="17"/>
  <c r="D38" i="17"/>
  <c r="C38" i="17"/>
  <c r="O37" i="17"/>
  <c r="N37" i="17"/>
  <c r="K37" i="17"/>
  <c r="J37" i="17"/>
  <c r="I37" i="17"/>
  <c r="H37" i="17"/>
  <c r="G37" i="17"/>
  <c r="F37" i="17"/>
  <c r="E37" i="17"/>
  <c r="D37" i="17"/>
  <c r="C37" i="17"/>
  <c r="O36" i="17"/>
  <c r="N36" i="17"/>
  <c r="K36" i="17"/>
  <c r="J36" i="17"/>
  <c r="I36" i="17"/>
  <c r="H36" i="17"/>
  <c r="G36" i="17"/>
  <c r="F36" i="17"/>
  <c r="E36" i="17"/>
  <c r="D36" i="17"/>
  <c r="C36" i="17"/>
  <c r="O35" i="17"/>
  <c r="N35" i="17"/>
  <c r="K35" i="17"/>
  <c r="J35" i="17"/>
  <c r="I35" i="17"/>
  <c r="H35" i="17"/>
  <c r="G35" i="17"/>
  <c r="F35" i="17"/>
  <c r="E35" i="17"/>
  <c r="D35" i="17"/>
  <c r="C35" i="17"/>
  <c r="O34" i="17"/>
  <c r="N34" i="17"/>
  <c r="K34" i="17"/>
  <c r="J34" i="17"/>
  <c r="I34" i="17"/>
  <c r="H34" i="17"/>
  <c r="G34" i="17"/>
  <c r="F34" i="17"/>
  <c r="E34" i="17"/>
  <c r="D34" i="17"/>
  <c r="C34" i="17"/>
  <c r="O33" i="17"/>
  <c r="N33" i="17"/>
  <c r="K33" i="17"/>
  <c r="J33" i="17"/>
  <c r="I33" i="17"/>
  <c r="H33" i="17"/>
  <c r="G33" i="17"/>
  <c r="F33" i="17"/>
  <c r="E33" i="17"/>
  <c r="D33" i="17"/>
  <c r="C33" i="17"/>
  <c r="O32" i="17"/>
  <c r="N32" i="17"/>
  <c r="K32" i="17"/>
  <c r="J32" i="17"/>
  <c r="I32" i="17"/>
  <c r="H32" i="17"/>
  <c r="G32" i="17"/>
  <c r="F32" i="17"/>
  <c r="E32" i="17"/>
  <c r="D32" i="17"/>
  <c r="C32" i="17"/>
  <c r="O31" i="17"/>
  <c r="N31" i="17"/>
  <c r="K31" i="17"/>
  <c r="J31" i="17"/>
  <c r="I31" i="17"/>
  <c r="H31" i="17"/>
  <c r="G31" i="17"/>
  <c r="F31" i="17"/>
  <c r="E31" i="17"/>
  <c r="D31" i="17"/>
  <c r="C31" i="17"/>
  <c r="F7" i="15" l="1"/>
  <c r="F26" i="15" s="1"/>
  <c r="J7" i="15"/>
  <c r="J26" i="15" s="1"/>
  <c r="E7" i="15"/>
  <c r="E26" i="15" s="1"/>
  <c r="H7" i="15"/>
  <c r="D7" i="15"/>
  <c r="D26" i="15" s="1"/>
  <c r="I7" i="15"/>
  <c r="G7" i="15"/>
  <c r="G26" i="15" s="1"/>
  <c r="B3" i="17"/>
  <c r="C7" i="17"/>
  <c r="C26" i="17" s="1"/>
  <c r="I26" i="15" l="1"/>
  <c r="H26" i="15"/>
</calcChain>
</file>

<file path=xl/sharedStrings.xml><?xml version="1.0" encoding="utf-8"?>
<sst xmlns="http://schemas.openxmlformats.org/spreadsheetml/2006/main" count="416" uniqueCount="291">
  <si>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</si>
  <si>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</si>
  <si>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</si>
  <si>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</si>
  <si>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</si>
  <si>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</si>
  <si>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</si>
  <si>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</si>
  <si>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</si>
  <si>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</si>
  <si>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</si>
  <si>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</si>
  <si>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</si>
  <si>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</si>
  <si>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</si>
  <si>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</si>
  <si>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</si>
  <si>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</si>
  <si>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</si>
  <si>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</si>
  <si>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</si>
  <si>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</si>
  <si>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</si>
  <si>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</si>
  <si>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</si>
  <si>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</si>
  <si>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</si>
  <si>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</si>
  <si>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</si>
  <si>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</si>
  <si>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</si>
  <si>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</si>
  <si>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</si>
  <si>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</si>
  <si>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</si>
  <si>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</si>
  <si>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</si>
  <si>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</si>
  <si>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</si>
  <si>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</si>
  <si>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</si>
  <si>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</si>
  <si>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</si>
  <si>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</si>
  <si>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</si>
  <si>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</si>
  <si>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</si>
  <si>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</si>
  <si>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</si>
  <si>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</si>
  <si>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</si>
  <si>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</si>
  <si>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</si>
  <si>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</si>
  <si>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</si>
  <si>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</si>
  <si>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</si>
  <si>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</si>
  <si>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</si>
  <si>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</si>
  <si>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</si>
  <si>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</si>
  <si>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</si>
  <si>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</si>
  <si>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</si>
  <si>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</si>
  <si>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</si>
  <si>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</si>
  <si>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</si>
  <si>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</si>
  <si>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</si>
  <si>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</si>
  <si>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</si>
  <si>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</si>
  <si>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</si>
  <si>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</si>
  <si>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</si>
  <si>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</si>
  <si>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</si>
  <si>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</si>
  <si>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</si>
  <si>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</si>
  <si>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</si>
  <si>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</si>
  <si>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</si>
  <si>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</si>
  <si>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</si>
  <si>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</si>
  <si>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</si>
  <si>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</si>
  <si>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</si>
  <si>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</si>
  <si>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</si>
  <si>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</si>
  <si>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</si>
  <si>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</si>
  <si>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</si>
  <si>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</si>
  <si>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</si>
  <si>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</si>
  <si>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</si>
  <si>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</si>
  <si>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</si>
  <si>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</si>
  <si>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</si>
  <si>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</si>
  <si>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</si>
  <si>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</si>
  <si>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</si>
  <si>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</si>
  <si>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</si>
  <si>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</si>
  <si>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</si>
  <si>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</si>
  <si>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</si>
  <si>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</si>
  <si>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</si>
  <si>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</si>
  <si>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</si>
  <si>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</si>
  <si>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</si>
  <si>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</si>
  <si>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</si>
  <si>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</si>
  <si>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</si>
  <si>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</si>
  <si>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</si>
  <si>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</si>
  <si>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</si>
  <si>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</si>
  <si>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</si>
  <si>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</si>
  <si>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</si>
  <si>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</si>
  <si>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</si>
  <si>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</si>
  <si>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</si>
  <si>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</si>
  <si>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</si>
  <si>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</si>
  <si>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</si>
  <si>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</si>
  <si>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</si>
  <si>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</si>
  <si>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</si>
  <si>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</si>
  <si>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</si>
  <si>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</si>
  <si>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</si>
  <si>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</si>
  <si>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</si>
  <si>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</si>
  <si>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</si>
  <si>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</si>
  <si>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</si>
  <si>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</si>
  <si>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</si>
  <si>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</si>
  <si>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</si>
  <si>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</si>
  <si>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</si>
  <si>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</si>
  <si>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</si>
  <si>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</si>
  <si>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</si>
  <si>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</si>
  <si>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</si>
  <si>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</si>
  <si>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</si>
  <si>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</si>
  <si>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</si>
  <si>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</si>
  <si>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</si>
  <si>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</si>
  <si>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</si>
  <si>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</si>
  <si>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</si>
  <si>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</si>
  <si>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</si>
  <si>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</si>
  <si>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</si>
  <si>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</si>
  <si>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</si>
  <si>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</si>
  <si>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</si>
  <si>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</si>
  <si>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</si>
  <si>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</si>
  <si>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</si>
  <si>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</si>
  <si>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</si>
  <si>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</si>
  <si>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</si>
  <si>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</si>
  <si>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</si>
  <si>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</si>
  <si>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</si>
  <si>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</si>
  <si>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</si>
  <si>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</si>
  <si>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</si>
  <si>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</si>
  <si>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</si>
  <si>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</si>
  <si>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</si>
  <si>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</si>
  <si>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</si>
  <si>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</si>
  <si>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</si>
  <si>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</si>
  <si>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</si>
  <si>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</si>
  <si>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</si>
  <si>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</si>
  <si>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</si>
  <si>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</si>
  <si>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</si>
  <si>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</si>
  <si>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</si>
  <si>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</si>
  <si>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</si>
  <si>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</si>
  <si>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</si>
  <si>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</si>
  <si>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</si>
  <si>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</si>
  <si>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</si>
  <si>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</si>
  <si>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</si>
  <si>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</si>
  <si>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</si>
  <si>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</si>
  <si>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</si>
  <si>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</si>
  <si>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</si>
  <si>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</si>
  <si>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</si>
  <si>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</si>
  <si>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</si>
  <si>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</si>
  <si>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</si>
  <si>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</si>
  <si>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</si>
  <si>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</si>
  <si>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</si>
  <si>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</si>
  <si>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</si>
  <si>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</si>
  <si>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</si>
  <si>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</si>
  <si>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</si>
  <si>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</si>
  <si>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</si>
  <si>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</si>
  <si>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</si>
  <si>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</si>
  <si>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</si>
  <si>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</si>
  <si>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</si>
  <si>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</si>
  <si>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</si>
  <si>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</si>
  <si>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</si>
  <si>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</si>
  <si>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</si>
  <si>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</si>
  <si>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</si>
  <si>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</si>
  <si>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</si>
  <si>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</si>
  <si>
    <t>პეივბანკი</t>
  </si>
  <si>
    <t>PaveBank</t>
  </si>
  <si>
    <t>ჰეშბანკი</t>
  </si>
  <si>
    <t>HashBank</t>
  </si>
  <si>
    <t>in 1000 GEL</t>
  </si>
  <si>
    <t>მთლიანი არასაპროცენტო ხარჯი</t>
  </si>
  <si>
    <t>Total non-Interest Expenses</t>
  </si>
  <si>
    <t>Non Interest Income/Expenses</t>
  </si>
  <si>
    <t>Interest Income/Expenses</t>
  </si>
  <si>
    <t>არასაპროცენტო შემოსავლები/ხარჯები</t>
  </si>
  <si>
    <t>საპროცენტო შემოსავლები/ხარჯები</t>
  </si>
  <si>
    <t>ცხრილი N 1 – კომერციული ბანკების/მიკრობანკების ფინანსური მონაცემები საბალანსო უწყისის მიხედვით</t>
  </si>
  <si>
    <t>ბანკის/მიკრობანკის დასახელება</t>
  </si>
  <si>
    <t>Name of The Bank/Microbank</t>
  </si>
  <si>
    <t>Income Statement Financial Data of Commercial Banks/Microbanks Operating in Georgia</t>
  </si>
  <si>
    <t xml:space="preserve">ცხრილი N 2 – კომერციული ბანკების/მიკრობანკების ფინანსური მონაცემები მოგება–ზარალის უწყისის მიხედვით </t>
  </si>
  <si>
    <t>Balance Sheet Financial Data of Commercial Banks/Microbanks Operating in Georgia</t>
  </si>
  <si>
    <t>მიკრობანკი ემბისი</t>
  </si>
  <si>
    <t>მიკრობანკი კრისტალი</t>
  </si>
  <si>
    <t>Microbank Crystal</t>
  </si>
  <si>
    <t>Microbank MBC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</si>
</sst>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14">
    <xf numFmtId="0" fontId="0" fillId="0" borderId="0" xfId="0"/>
    <xf numFmtId="0" fontId="10" fillId="0" borderId="0" xfId="0" applyFont="1" applyFill="1"/>
    <xf numFmtId="0" fontId="10" fillId="0" borderId="0" xfId="0" applyFont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3" xfId="0" applyFont="1" applyBorder="1" applyAlignment="1" applyProtection="1">
      <alignment horizontal="center" vertical="center" textRotation="90" wrapText="1"/>
    </xf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6" xfId="2" applyNumberFormat="1" applyFont="1" applyFill="1" applyBorder="1" applyAlignment="1" applyProtection="1">
      <alignment horizontal="left"/>
    </xf>
    <xf numFmtId="10" fontId="13" fillId="2" borderId="7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left"/>
    </xf>
    <xf numFmtId="10" fontId="13" fillId="0" borderId="7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8" xfId="2" applyNumberFormat="1" applyFont="1" applyFill="1" applyBorder="1" applyAlignment="1" applyProtection="1">
      <alignment horizontal="center" vertical="center"/>
    </xf>
    <xf numFmtId="10" fontId="9" fillId="0" borderId="9" xfId="2" applyNumberFormat="1" applyFont="1" applyFill="1" applyBorder="1" applyAlignment="1" applyProtection="1">
      <alignment horizontal="left"/>
    </xf>
    <xf numFmtId="10" fontId="14" fillId="0" borderId="8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0" fontId="14" fillId="0" borderId="9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7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10" fontId="10" fillId="2" borderId="7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6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right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13" xfId="0" applyFont="1" applyBorder="1" applyAlignment="1" applyProtection="1">
      <alignment horizontal="center" vertical="center" textRotation="90" wrapText="1"/>
    </xf>
    <xf numFmtId="166" fontId="10" fillId="2" borderId="13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0" borderId="13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3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7" xfId="1" applyNumberFormat="1" applyFont="1" applyFill="1" applyBorder="1" applyAlignment="1" applyProtection="1">
      <alignment horizontal="center" vertical="center"/>
    </xf>
    <xf numFmtId="165" fontId="10" fillId="0" borderId="7" xfId="1" applyNumberFormat="1" applyFont="1" applyFill="1" applyBorder="1" applyAlignment="1" applyProtection="1">
      <alignment horizontal="center" vertical="center"/>
    </xf>
    <xf numFmtId="10" fontId="10" fillId="2" borderId="7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6" xfId="3" applyNumberFormat="1" applyFont="1" applyFill="1" applyBorder="1" applyAlignment="1" applyProtection="1">
      <alignment horizontal="right"/>
    </xf>
    <xf numFmtId="10" fontId="10" fillId="0" borderId="7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5" xfId="0" applyNumberFormat="1" applyFont="1" applyFill="1" applyBorder="1" applyAlignment="1" applyProtection="1">
      <alignment horizontal="right"/>
    </xf>
    <xf numFmtId="166" fontId="10" fillId="2" borderId="25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6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6" xfId="2" applyNumberFormat="1" applyFont="1" applyFill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4" xfId="0" applyFont="1" applyBorder="1" applyAlignment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20" xfId="0" applyFont="1" applyBorder="1" applyAlignment="1" applyProtection="1">
      <alignment horizontal="center" vertical="center" textRotation="90" wrapText="1"/>
    </xf>
    <xf numFmtId="0" fontId="12" fillId="0" borderId="28" xfId="0" applyFont="1" applyBorder="1" applyAlignment="1" applyProtection="1">
      <alignment horizontal="center" vertical="center" textRotation="90" wrapText="1"/>
    </xf>
    <xf numFmtId="0" fontId="12" fillId="0" borderId="18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7" fillId="0" borderId="0" xfId="0" applyFont="1"/>
    <xf numFmtId="0" fontId="10" fillId="0" borderId="0" xfId="20" applyFont="1"/>
    <xf numFmtId="0" fontId="9" fillId="0" borderId="3" xfId="0" applyFont="1" applyFill="1" applyBorder="1" applyAlignment="1">
      <alignment horizontal="left" indent="1"/>
    </xf>
    <xf numFmtId="0" fontId="9" fillId="0" borderId="3" xfId="0" applyFont="1" applyFill="1" applyBorder="1" applyAlignment="1" applyProtection="1">
      <alignment horizontal="left" indent="1"/>
    </xf>
    <xf numFmtId="0" fontId="10" fillId="0" borderId="3" xfId="0" applyFont="1" applyFill="1" applyBorder="1" applyAlignment="1" applyProtection="1">
      <alignment horizontal="left" indent="2"/>
    </xf>
    <xf numFmtId="0" fontId="10" fillId="0" borderId="3" xfId="0" applyFont="1" applyFill="1" applyBorder="1" applyAlignment="1" applyProtection="1">
      <alignment horizontal="left" indent="2"/>
      <protection locked="0"/>
    </xf>
    <xf numFmtId="0" fontId="10" fillId="0" borderId="3" xfId="0" applyFont="1" applyFill="1" applyBorder="1" applyAlignment="1">
      <alignment horizontal="left" wrapText="1" indent="2"/>
    </xf>
    <xf numFmtId="0" fontId="9" fillId="0" borderId="3" xfId="0" applyFont="1" applyFill="1" applyBorder="1" applyAlignment="1" applyProtection="1">
      <alignment horizontal="left"/>
    </xf>
    <xf numFmtId="0" fontId="9" fillId="0" borderId="3" xfId="0" applyFont="1" applyFill="1" applyBorder="1" applyAlignment="1">
      <alignment horizontal="left" indent="2"/>
    </xf>
    <xf numFmtId="0" fontId="9" fillId="0" borderId="3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/>
    </xf>
    <xf numFmtId="0" fontId="10" fillId="0" borderId="0" xfId="20" applyFont="1" applyProtection="1"/>
    <xf numFmtId="0" fontId="12" fillId="0" borderId="3" xfId="21" applyFont="1" applyFill="1" applyBorder="1"/>
    <xf numFmtId="0" fontId="15" fillId="0" borderId="3" xfId="21" applyFont="1" applyFill="1" applyBorder="1"/>
    <xf numFmtId="0" fontId="12" fillId="0" borderId="3" xfId="21" applyFont="1" applyFill="1" applyBorder="1" applyAlignment="1">
      <alignment horizontal="left" indent="2"/>
    </xf>
    <xf numFmtId="10" fontId="17" fillId="0" borderId="3" xfId="22" applyNumberFormat="1" applyFont="1" applyBorder="1"/>
    <xf numFmtId="170" fontId="17" fillId="0" borderId="3" xfId="23" applyNumberFormat="1" applyFont="1" applyBorder="1"/>
    <xf numFmtId="0" fontId="12" fillId="0" borderId="0" xfId="21" applyFont="1"/>
    <xf numFmtId="0" fontId="17" fillId="0" borderId="3" xfId="21" applyNumberFormat="1" applyFont="1" applyFill="1" applyBorder="1" applyAlignment="1">
      <alignment horizontal="center" vertical="center" wrapText="1"/>
    </xf>
    <xf numFmtId="10" fontId="12" fillId="0" borderId="3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3" xfId="21" applyFont="1" applyFill="1" applyBorder="1" applyAlignment="1">
      <alignment horizontal="left" indent="1"/>
    </xf>
    <xf numFmtId="10" fontId="12" fillId="0" borderId="3" xfId="21" applyNumberFormat="1" applyFont="1" applyFill="1" applyBorder="1"/>
    <xf numFmtId="10" fontId="17" fillId="0" borderId="3" xfId="22" applyNumberFormat="1" applyFont="1" applyFill="1" applyBorder="1"/>
    <xf numFmtId="170" fontId="17" fillId="0" borderId="3" xfId="23" applyNumberFormat="1" applyFont="1" applyFill="1" applyBorder="1"/>
    <xf numFmtId="0" fontId="12" fillId="0" borderId="0" xfId="21" applyFont="1" applyFill="1"/>
    <xf numFmtId="1" fontId="9" fillId="6" borderId="8" xfId="2" applyNumberFormat="1" applyFont="1" applyFill="1" applyBorder="1" applyAlignment="1" applyProtection="1">
      <alignment horizontal="center" vertical="center"/>
    </xf>
    <xf numFmtId="10" fontId="9" fillId="6" borderId="9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0" fontId="15" fillId="6" borderId="11" xfId="2" applyNumberFormat="1" applyFont="1" applyFill="1" applyBorder="1" applyProtection="1"/>
    <xf numFmtId="10" fontId="15" fillId="6" borderId="12" xfId="2" applyNumberFormat="1" applyFont="1" applyFill="1" applyBorder="1" applyProtection="1"/>
    <xf numFmtId="165" fontId="10" fillId="6" borderId="7" xfId="1" applyNumberFormat="1" applyFont="1" applyFill="1" applyBorder="1" applyAlignment="1" applyProtection="1">
      <alignment horizontal="center" vertical="center"/>
    </xf>
    <xf numFmtId="10" fontId="9" fillId="6" borderId="6" xfId="2" applyNumberFormat="1" applyFont="1" applyFill="1" applyBorder="1" applyAlignment="1" applyProtection="1">
      <alignment horizontal="lef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166" fontId="9" fillId="6" borderId="26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7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7" xfId="1" applyNumberFormat="1" applyFont="1" applyFill="1" applyBorder="1" applyAlignment="1" applyProtection="1">
      <alignment horizontal="center" vertical="center"/>
    </xf>
    <xf numFmtId="10" fontId="9" fillId="5" borderId="6" xfId="2" applyNumberFormat="1" applyFont="1" applyFill="1" applyBorder="1" applyAlignment="1" applyProtection="1">
      <alignment horizontal="left"/>
    </xf>
    <xf numFmtId="166" fontId="9" fillId="5" borderId="24" xfId="0" applyNumberFormat="1" applyFont="1" applyFill="1" applyBorder="1" applyAlignment="1" applyProtection="1">
      <alignment horizontal="right"/>
    </xf>
    <xf numFmtId="165" fontId="9" fillId="6" borderId="7" xfId="1" applyNumberFormat="1" applyFont="1" applyFill="1" applyBorder="1" applyAlignment="1" applyProtection="1">
      <alignment horizontal="center" vertical="center"/>
    </xf>
    <xf numFmtId="166" fontId="9" fillId="6" borderId="13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3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38" fontId="18" fillId="6" borderId="13" xfId="0" applyNumberFormat="1" applyFont="1" applyFill="1" applyBorder="1" applyAlignment="1" applyProtection="1">
      <alignment horizontal="center"/>
      <protection locked="0"/>
    </xf>
    <xf numFmtId="38" fontId="1" fillId="6" borderId="32" xfId="0" applyNumberFormat="1" applyFont="1" applyFill="1" applyBorder="1" applyAlignment="1" applyProtection="1">
      <protection locked="0"/>
    </xf>
    <xf numFmtId="166" fontId="10" fillId="0" borderId="3" xfId="1" applyNumberFormat="1" applyFont="1" applyFill="1" applyBorder="1" applyAlignment="1" applyProtection="1">
      <alignment horizontal="right"/>
      <protection locked="0"/>
    </xf>
    <xf numFmtId="166" fontId="9" fillId="7" borderId="3" xfId="1" applyNumberFormat="1" applyFont="1" applyFill="1" applyBorder="1" applyAlignment="1">
      <alignment horizontal="right"/>
    </xf>
    <xf numFmtId="166" fontId="10" fillId="7" borderId="3" xfId="1" applyNumberFormat="1" applyFont="1" applyFill="1" applyBorder="1" applyAlignment="1">
      <alignment horizontal="right"/>
    </xf>
    <xf numFmtId="166" fontId="1" fillId="6" borderId="32" xfId="1" applyNumberFormat="1" applyFont="1" applyFill="1" applyBorder="1" applyAlignment="1" applyProtection="1">
      <alignment horizontal="right"/>
      <protection locked="0"/>
    </xf>
    <xf numFmtId="166" fontId="18" fillId="6" borderId="1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</xf>
    <xf numFmtId="0" fontId="10" fillId="0" borderId="36" xfId="0" applyFont="1" applyFill="1" applyBorder="1" applyAlignment="1" applyProtection="1">
      <alignment horizontal="left" indent="1"/>
    </xf>
    <xf numFmtId="0" fontId="10" fillId="0" borderId="37" xfId="0" applyFont="1" applyFill="1" applyBorder="1" applyAlignment="1" applyProtection="1">
      <alignment horizontal="left" indent="1"/>
    </xf>
    <xf numFmtId="0" fontId="9" fillId="2" borderId="3" xfId="0" applyFont="1" applyFill="1" applyBorder="1" applyAlignment="1">
      <alignment horizontal="left"/>
    </xf>
    <xf numFmtId="166" fontId="9" fillId="2" borderId="3" xfId="1" applyNumberFormat="1" applyFont="1" applyFill="1" applyBorder="1" applyAlignment="1">
      <alignment horizontal="right"/>
    </xf>
    <xf numFmtId="166" fontId="12" fillId="0" borderId="28" xfId="21" applyNumberFormat="1" applyFont="1" applyBorder="1"/>
    <xf numFmtId="166" fontId="12" fillId="0" borderId="3" xfId="21" applyNumberFormat="1" applyFont="1" applyBorder="1"/>
    <xf numFmtId="166" fontId="12" fillId="0" borderId="28" xfId="21" applyNumberFormat="1" applyFont="1" applyFill="1" applyBorder="1"/>
    <xf numFmtId="166" fontId="12" fillId="0" borderId="3" xfId="21" applyNumberFormat="1" applyFont="1" applyFill="1" applyBorder="1"/>
    <xf numFmtId="166" fontId="17" fillId="0" borderId="3" xfId="23" applyNumberFormat="1" applyFont="1" applyBorder="1"/>
    <xf numFmtId="166" fontId="17" fillId="0" borderId="3" xfId="23" applyNumberFormat="1" applyFont="1" applyFill="1" applyBorder="1"/>
    <xf numFmtId="0" fontId="12" fillId="0" borderId="29" xfId="0" applyFont="1" applyBorder="1" applyAlignment="1" applyProtection="1"/>
    <xf numFmtId="164" fontId="6" fillId="0" borderId="0" xfId="1"/>
    <xf numFmtId="0" fontId="12" fillId="0" borderId="0" xfId="21" applyFont="1" applyAlignment="1">
      <alignment horizontal="right"/>
    </xf>
    <xf numFmtId="164" fontId="6" fillId="0" borderId="0" xfId="1" applyBorder="1"/>
    <xf numFmtId="166" fontId="9" fillId="6" borderId="29" xfId="0" applyNumberFormat="1" applyFont="1" applyFill="1" applyBorder="1" applyAlignment="1" applyProtection="1">
      <alignment horizontal="right"/>
    </xf>
    <xf numFmtId="166" fontId="9" fillId="6" borderId="11" xfId="0" applyNumberFormat="1" applyFont="1" applyFill="1" applyBorder="1" applyAlignment="1" applyProtection="1">
      <alignment horizontal="right"/>
    </xf>
    <xf numFmtId="166" fontId="9" fillId="6" borderId="12" xfId="0" applyNumberFormat="1" applyFont="1" applyFill="1" applyBorder="1" applyAlignment="1" applyProtection="1">
      <alignment horizontal="right"/>
    </xf>
    <xf numFmtId="166" fontId="9" fillId="6" borderId="42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0" fontId="12" fillId="0" borderId="29" xfId="0" applyFont="1" applyBorder="1" applyAlignment="1" applyProtection="1">
      <alignment horizontal="center"/>
    </xf>
    <xf numFmtId="0" fontId="12" fillId="0" borderId="11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 vertical="center" wrapText="1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14" xfId="0" applyFont="1" applyBorder="1" applyAlignment="1" applyProtection="1">
      <alignment horizontal="center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0" fillId="0" borderId="17" xfId="0" applyFont="1" applyBorder="1" applyAlignment="1" applyProtection="1">
      <alignment horizontal="center" vertical="center" textRotation="90" wrapText="1"/>
    </xf>
    <xf numFmtId="0" fontId="10" fillId="0" borderId="18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12" fillId="0" borderId="23" xfId="0" applyFont="1" applyBorder="1" applyAlignment="1" applyProtection="1">
      <alignment horizontal="center" vertical="center" textRotation="90" wrapText="1"/>
    </xf>
    <xf numFmtId="0" fontId="12" fillId="0" borderId="13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38" xfId="0" applyFont="1" applyBorder="1" applyAlignment="1" applyProtection="1">
      <alignment horizontal="center" vertical="center" textRotation="90" wrapText="1"/>
    </xf>
    <xf numFmtId="0" fontId="10" fillId="0" borderId="28" xfId="0" applyFont="1" applyBorder="1" applyAlignment="1" applyProtection="1">
      <alignment horizontal="center" vertical="center" textRotation="90" wrapText="1"/>
    </xf>
    <xf numFmtId="0" fontId="10" fillId="0" borderId="40" xfId="0" applyFont="1" applyBorder="1" applyAlignment="1" applyProtection="1">
      <alignment horizontal="center"/>
    </xf>
    <xf numFmtId="0" fontId="10" fillId="0" borderId="41" xfId="0" applyFont="1" applyBorder="1" applyAlignment="1" applyProtection="1">
      <alignment horizontal="center"/>
    </xf>
    <xf numFmtId="0" fontId="10" fillId="0" borderId="39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0" fillId="0" borderId="15" xfId="0" applyFont="1" applyBorder="1" applyAlignment="1" applyProtection="1">
      <alignment horizontal="center" vertical="center" textRotation="90" wrapText="1"/>
    </xf>
    <xf numFmtId="0" fontId="10" fillId="0" borderId="3" xfId="0" applyFont="1" applyBorder="1" applyAlignment="1" applyProtection="1">
      <alignment horizontal="center" vertical="center" textRotation="90" wrapText="1"/>
    </xf>
    <xf numFmtId="0" fontId="12" fillId="0" borderId="21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34" xfId="0" applyFont="1" applyBorder="1" applyAlignment="1" applyProtection="1">
      <alignment horizontal="center"/>
    </xf>
    <xf numFmtId="0" fontId="10" fillId="0" borderId="21" xfId="0" applyFont="1" applyBorder="1" applyAlignment="1" applyProtection="1">
      <alignment horizontal="center"/>
    </xf>
    <xf numFmtId="0" fontId="10" fillId="0" borderId="22" xfId="0" applyFont="1" applyBorder="1" applyAlignment="1" applyProtection="1">
      <alignment horizontal="center"/>
    </xf>
    <xf numFmtId="0" fontId="10" fillId="0" borderId="33" xfId="0" applyFont="1" applyBorder="1" applyAlignment="1" applyProtection="1">
      <alignment horizontal="center"/>
    </xf>
    <xf numFmtId="0" fontId="9" fillId="0" borderId="3" xfId="0" applyFont="1" applyFill="1" applyBorder="1" applyAlignment="1">
      <alignment horizontal="center" vertical="center" wrapText="1"/>
    </xf>
    <xf numFmtId="0" fontId="19" fillId="0" borderId="30" xfId="0" applyFont="1" applyFill="1" applyBorder="1" applyAlignment="1">
      <alignment horizontal="center"/>
    </xf>
    <xf numFmtId="0" fontId="19" fillId="0" borderId="31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 applyProtection="1">
      <alignment horizontal="left" vertical="center" indent="1"/>
    </xf>
    <xf numFmtId="0" fontId="10" fillId="0" borderId="36" xfId="0" applyFont="1" applyFill="1" applyBorder="1" applyAlignment="1" applyProtection="1">
      <alignment horizontal="left" vertical="center" indent="1"/>
    </xf>
    <xf numFmtId="0" fontId="12" fillId="0" borderId="3" xfId="21" applyFont="1" applyBorder="1" applyAlignment="1">
      <alignment horizontal="center" vertical="center" wrapText="1"/>
    </xf>
    <xf numFmtId="0" fontId="15" fillId="0" borderId="3" xfId="21" applyFont="1" applyFill="1" applyBorder="1" applyAlignment="1">
      <alignment horizontal="center" vertical="center"/>
    </xf>
    <xf numFmtId="0" fontId="12" fillId="0" borderId="3" xfId="21" applyFont="1" applyFill="1" applyBorder="1" applyAlignment="1">
      <alignment horizontal="center" vertical="center" wrapText="1"/>
    </xf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  <sheetName val="Trial Balance"/>
      <sheetName val="Deposi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63"/>
  <sheetViews>
    <sheetView tabSelected="1"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4.42578125" style="6" customWidth="1"/>
    <col min="2" max="2" width="42.28515625" style="6" bestFit="1" customWidth="1"/>
    <col min="3" max="3" width="17.28515625" style="6" bestFit="1" customWidth="1"/>
    <col min="4" max="4" width="10.42578125" style="6" bestFit="1" customWidth="1"/>
    <col min="5" max="5" width="10.28515625" style="6" bestFit="1" customWidth="1"/>
    <col min="6" max="6" width="9.7109375" style="6" bestFit="1" customWidth="1"/>
    <col min="7" max="7" width="10.5703125" style="6" bestFit="1" customWidth="1"/>
    <col min="8" max="8" width="10.28515625" style="6" bestFit="1" customWidth="1"/>
    <col min="9" max="9" width="10.5703125" style="6" bestFit="1" customWidth="1"/>
    <col min="10" max="11" width="10.28515625" style="6" bestFit="1" customWidth="1"/>
    <col min="12" max="12" width="11.140625" style="6" customWidth="1"/>
    <col min="13" max="13" width="9.85546875" style="6" bestFit="1" customWidth="1"/>
    <col min="14" max="15" width="10.42578125" style="6" bestFit="1" customWidth="1"/>
    <col min="16" max="16" width="9.85546875" style="6" bestFit="1" customWidth="1"/>
    <col min="17" max="17" width="10.42578125" style="6" bestFit="1" customWidth="1"/>
    <col min="18" max="18" width="11" style="6" customWidth="1"/>
    <col min="19" max="19" width="12.140625" style="6" bestFit="1" customWidth="1"/>
    <col min="20" max="16384" width="9.140625" style="6"/>
  </cols>
  <sheetData>
    <row r="2" spans="1:10" x14ac:dyDescent="0.2">
      <c r="A2" s="6" t="s">
        <v>281</v>
      </c>
    </row>
    <row r="3" spans="1:10" x14ac:dyDescent="0.2">
      <c r="B3" s="66">
        <v>45716</v>
      </c>
    </row>
    <row r="4" spans="1:10" ht="13.5" thickBot="1" x14ac:dyDescent="0.25"/>
    <row r="5" spans="1:10" x14ac:dyDescent="0.2">
      <c r="A5" s="174" t="s">
        <v>0</v>
      </c>
      <c r="B5" s="172" t="s">
        <v>282</v>
      </c>
      <c r="C5" s="176" t="s">
        <v>27</v>
      </c>
      <c r="D5" s="177"/>
      <c r="E5" s="177"/>
      <c r="F5" s="177"/>
      <c r="G5" s="177"/>
      <c r="H5" s="177"/>
      <c r="I5" s="177"/>
      <c r="J5" s="178"/>
    </row>
    <row r="6" spans="1:10" s="11" customFormat="1" ht="117.75" customHeight="1" x14ac:dyDescent="0.2">
      <c r="A6" s="175"/>
      <c r="B6" s="173"/>
      <c r="C6" s="8" t="s">
        <v>28</v>
      </c>
      <c r="D6" s="9" t="s">
        <v>29</v>
      </c>
      <c r="E6" s="9" t="s">
        <v>30</v>
      </c>
      <c r="F6" s="9" t="s">
        <v>31</v>
      </c>
      <c r="G6" s="9" t="s">
        <v>32</v>
      </c>
      <c r="H6" s="9" t="s">
        <v>33</v>
      </c>
      <c r="I6" s="9" t="s">
        <v>34</v>
      </c>
      <c r="J6" s="10" t="s">
        <v>35</v>
      </c>
    </row>
    <row r="7" spans="1:10" x14ac:dyDescent="0.2">
      <c r="A7" s="55">
        <f t="shared" ref="A7:A25" si="0">A32</f>
        <v>1</v>
      </c>
      <c r="B7" s="15" t="str">
        <f t="shared" ref="B7:B25" si="1">B32</f>
        <v>საქართველოს ბანკი</v>
      </c>
      <c r="C7" s="59">
        <f t="shared" ref="C7:C25" si="2">C32/C$31</f>
        <v>0.39322350877987028</v>
      </c>
      <c r="D7" s="60">
        <f t="shared" ref="D7" si="3">E32/E$31</f>
        <v>0.3728263646785408</v>
      </c>
      <c r="E7" s="60">
        <f t="shared" ref="E7" si="4">G32/G$31</f>
        <v>0.39895369915597573</v>
      </c>
      <c r="F7" s="60">
        <f t="shared" ref="F7" si="5">H32/H$31</f>
        <v>0.40973790978586921</v>
      </c>
      <c r="G7" s="60">
        <f t="shared" ref="G7" si="6">J32/J$31</f>
        <v>0.4200382374189256</v>
      </c>
      <c r="H7" s="60">
        <f t="shared" ref="H7" si="7">K32/K$31</f>
        <v>0.35046908156612222</v>
      </c>
      <c r="I7" s="60">
        <f t="shared" ref="I7" si="8">L32/L$31</f>
        <v>0.46363861251107885</v>
      </c>
      <c r="J7" s="58">
        <f t="shared" ref="J7" si="9">O32/O$31</f>
        <v>0.35930364247952995</v>
      </c>
    </row>
    <row r="8" spans="1:10" x14ac:dyDescent="0.2">
      <c r="A8" s="54">
        <f t="shared" si="0"/>
        <v>2</v>
      </c>
      <c r="B8" s="12" t="str">
        <f t="shared" si="1"/>
        <v>თი–ბი–სი ბანკი</v>
      </c>
      <c r="C8" s="56">
        <f t="shared" si="2"/>
        <v>0.37796025752178503</v>
      </c>
      <c r="D8" s="57">
        <f t="shared" ref="D8:D24" si="10">E33/E$31</f>
        <v>0.37938573690139482</v>
      </c>
      <c r="E8" s="57">
        <f t="shared" ref="E8:E24" si="11">G33/G$31</f>
        <v>0.37993795375746425</v>
      </c>
      <c r="F8" s="57">
        <f t="shared" ref="F8:F24" si="12">H33/H$31</f>
        <v>0.38105972885415518</v>
      </c>
      <c r="G8" s="57">
        <f t="shared" ref="G8:G24" si="13">J33/J$31</f>
        <v>0.36420136262170305</v>
      </c>
      <c r="H8" s="57">
        <f t="shared" ref="H8:H24" si="14">K33/K$31</f>
        <v>0.38910706586449817</v>
      </c>
      <c r="I8" s="57">
        <f t="shared" ref="I8:I24" si="15">L33/L$31</f>
        <v>0.34859246252785459</v>
      </c>
      <c r="J8" s="58">
        <f t="shared" ref="J8:J24" si="16">O33/O$31</f>
        <v>0.36625327614730663</v>
      </c>
    </row>
    <row r="9" spans="1:10" x14ac:dyDescent="0.2">
      <c r="A9" s="55">
        <f t="shared" si="0"/>
        <v>3</v>
      </c>
      <c r="B9" s="15" t="str">
        <f t="shared" si="1"/>
        <v>ლიბერთი ბანკი</v>
      </c>
      <c r="C9" s="59">
        <f t="shared" si="2"/>
        <v>5.4546954199427268E-2</v>
      </c>
      <c r="D9" s="60">
        <f t="shared" si="10"/>
        <v>5.8723975989519769E-2</v>
      </c>
      <c r="E9" s="60">
        <f t="shared" si="11"/>
        <v>5.6258044594471771E-2</v>
      </c>
      <c r="F9" s="60">
        <f t="shared" si="12"/>
        <v>5.9659996127969586E-2</v>
      </c>
      <c r="G9" s="60">
        <f t="shared" si="13"/>
        <v>6.4976310993692776E-2</v>
      </c>
      <c r="H9" s="60">
        <f t="shared" si="14"/>
        <v>7.200519331940812E-2</v>
      </c>
      <c r="I9" s="60">
        <f t="shared" si="15"/>
        <v>6.0571170495391798E-2</v>
      </c>
      <c r="J9" s="58">
        <f t="shared" si="16"/>
        <v>4.4418152849244233E-2</v>
      </c>
    </row>
    <row r="10" spans="1:10" x14ac:dyDescent="0.2">
      <c r="A10" s="54">
        <f t="shared" si="0"/>
        <v>4</v>
      </c>
      <c r="B10" s="12" t="str">
        <f t="shared" si="1"/>
        <v>ბაზის ბანკი</v>
      </c>
      <c r="C10" s="56">
        <f t="shared" si="2"/>
        <v>4.1867046692718256E-2</v>
      </c>
      <c r="D10" s="57">
        <f t="shared" si="10"/>
        <v>4.6170245696693722E-2</v>
      </c>
      <c r="E10" s="57">
        <f t="shared" si="11"/>
        <v>4.1472416211362377E-2</v>
      </c>
      <c r="F10" s="57">
        <f t="shared" si="12"/>
        <v>4.3589382674869448E-2</v>
      </c>
      <c r="G10" s="57">
        <f t="shared" si="13"/>
        <v>4.4039069983816917E-2</v>
      </c>
      <c r="H10" s="57">
        <f t="shared" si="14"/>
        <v>4.9999950452417674E-2</v>
      </c>
      <c r="I10" s="57">
        <f t="shared" si="15"/>
        <v>4.0303267513245568E-2</v>
      </c>
      <c r="J10" s="58">
        <f t="shared" si="16"/>
        <v>4.4203062724943079E-2</v>
      </c>
    </row>
    <row r="11" spans="1:10" x14ac:dyDescent="0.2">
      <c r="A11" s="55">
        <f t="shared" si="0"/>
        <v>5</v>
      </c>
      <c r="B11" s="15" t="str">
        <f t="shared" si="1"/>
        <v>კრედო ბანკი</v>
      </c>
      <c r="C11" s="59">
        <f t="shared" si="2"/>
        <v>3.1871105016525091E-2</v>
      </c>
      <c r="D11" s="60">
        <f t="shared" si="10"/>
        <v>4.0203799622299786E-2</v>
      </c>
      <c r="E11" s="60">
        <f t="shared" si="11"/>
        <v>3.2544220992122577E-2</v>
      </c>
      <c r="F11" s="60">
        <f t="shared" si="12"/>
        <v>2.0747186143317043E-2</v>
      </c>
      <c r="G11" s="60">
        <f t="shared" si="13"/>
        <v>2.2792542922199129E-2</v>
      </c>
      <c r="H11" s="60">
        <f t="shared" si="14"/>
        <v>1.8703124017417885E-2</v>
      </c>
      <c r="I11" s="60">
        <f t="shared" si="15"/>
        <v>2.5355463169997622E-2</v>
      </c>
      <c r="J11" s="58">
        <f t="shared" si="16"/>
        <v>2.7886594506189074E-2</v>
      </c>
    </row>
    <row r="12" spans="1:10" x14ac:dyDescent="0.2">
      <c r="A12" s="54">
        <f t="shared" si="0"/>
        <v>6</v>
      </c>
      <c r="B12" s="12" t="str">
        <f t="shared" si="1"/>
        <v>ტერა ბანკი</v>
      </c>
      <c r="C12" s="56">
        <f t="shared" si="2"/>
        <v>2.0379405689781811E-2</v>
      </c>
      <c r="D12" s="57">
        <f t="shared" si="10"/>
        <v>2.303133455738678E-2</v>
      </c>
      <c r="E12" s="57">
        <f t="shared" si="11"/>
        <v>2.0332183050584544E-2</v>
      </c>
      <c r="F12" s="57">
        <f t="shared" si="12"/>
        <v>1.9527060815204642E-2</v>
      </c>
      <c r="G12" s="57">
        <f t="shared" si="13"/>
        <v>2.0102879779102512E-2</v>
      </c>
      <c r="H12" s="57">
        <f t="shared" si="14"/>
        <v>2.4896839815706267E-2</v>
      </c>
      <c r="I12" s="57">
        <f t="shared" si="15"/>
        <v>1.7098409576604235E-2</v>
      </c>
      <c r="J12" s="58">
        <f t="shared" si="16"/>
        <v>2.06589407187973E-2</v>
      </c>
    </row>
    <row r="13" spans="1:10" x14ac:dyDescent="0.2">
      <c r="A13" s="55">
        <f t="shared" si="0"/>
        <v>7</v>
      </c>
      <c r="B13" s="15" t="str">
        <f t="shared" si="1"/>
        <v>პროკრედიტ ბანკი</v>
      </c>
      <c r="C13" s="59">
        <f t="shared" si="2"/>
        <v>1.9966663754665617E-2</v>
      </c>
      <c r="D13" s="60">
        <f t="shared" si="10"/>
        <v>2.0677113983834504E-2</v>
      </c>
      <c r="E13" s="60">
        <f t="shared" si="11"/>
        <v>1.9492067974171946E-2</v>
      </c>
      <c r="F13" s="60">
        <f t="shared" si="12"/>
        <v>2.0767541807794158E-2</v>
      </c>
      <c r="G13" s="60">
        <f t="shared" si="13"/>
        <v>2.1662622919524394E-2</v>
      </c>
      <c r="H13" s="60">
        <f t="shared" si="14"/>
        <v>2.7927670296135104E-2</v>
      </c>
      <c r="I13" s="60">
        <f t="shared" si="15"/>
        <v>1.7736192991751859E-2</v>
      </c>
      <c r="J13" s="58">
        <f t="shared" si="16"/>
        <v>2.2776034271452056E-2</v>
      </c>
    </row>
    <row r="14" spans="1:10" x14ac:dyDescent="0.2">
      <c r="A14" s="54">
        <f t="shared" si="0"/>
        <v>8</v>
      </c>
      <c r="B14" s="12" t="str">
        <f t="shared" si="1"/>
        <v>ქართუ ბანკი</v>
      </c>
      <c r="C14" s="56">
        <f t="shared" si="2"/>
        <v>1.9358071469659243E-2</v>
      </c>
      <c r="D14" s="57">
        <f t="shared" si="10"/>
        <v>1.6826894239904269E-2</v>
      </c>
      <c r="E14" s="57">
        <f t="shared" si="11"/>
        <v>1.7191254764571062E-2</v>
      </c>
      <c r="F14" s="57">
        <f t="shared" si="12"/>
        <v>2.2129476664299187E-2</v>
      </c>
      <c r="G14" s="57">
        <f t="shared" si="13"/>
        <v>2.479516368919266E-2</v>
      </c>
      <c r="H14" s="57">
        <f t="shared" si="14"/>
        <v>3.5424528781309833E-2</v>
      </c>
      <c r="I14" s="57">
        <f t="shared" si="15"/>
        <v>1.8133528955715631E-2</v>
      </c>
      <c r="J14" s="58">
        <f t="shared" si="16"/>
        <v>3.2184546039168815E-2</v>
      </c>
    </row>
    <row r="15" spans="1:10" x14ac:dyDescent="0.2">
      <c r="A15" s="55">
        <f t="shared" si="0"/>
        <v>9</v>
      </c>
      <c r="B15" s="15" t="str">
        <f t="shared" si="1"/>
        <v>ხალიკ ბანკი</v>
      </c>
      <c r="C15" s="59">
        <f t="shared" si="2"/>
        <v>1.054192139257098E-2</v>
      </c>
      <c r="D15" s="60">
        <f t="shared" si="10"/>
        <v>1.282010483086974E-2</v>
      </c>
      <c r="E15" s="60">
        <f t="shared" si="11"/>
        <v>9.208510662756568E-3</v>
      </c>
      <c r="F15" s="60">
        <f t="shared" si="12"/>
        <v>5.3682212281587014E-3</v>
      </c>
      <c r="G15" s="60">
        <f t="shared" si="13"/>
        <v>4.5872739942633819E-3</v>
      </c>
      <c r="H15" s="60">
        <f t="shared" si="14"/>
        <v>7.9113760132711389E-3</v>
      </c>
      <c r="I15" s="60">
        <f t="shared" si="15"/>
        <v>2.5039930762087788E-3</v>
      </c>
      <c r="J15" s="58">
        <f t="shared" si="16"/>
        <v>1.8435048067333804E-2</v>
      </c>
    </row>
    <row r="16" spans="1:10" x14ac:dyDescent="0.2">
      <c r="A16" s="54">
        <f t="shared" si="0"/>
        <v>10</v>
      </c>
      <c r="B16" s="12" t="str">
        <f t="shared" si="1"/>
        <v>პაშაბანკი</v>
      </c>
      <c r="C16" s="56">
        <f t="shared" si="2"/>
        <v>6.9127764085204517E-3</v>
      </c>
      <c r="D16" s="57">
        <f t="shared" si="10"/>
        <v>6.1551764743995119E-3</v>
      </c>
      <c r="E16" s="57">
        <f t="shared" si="11"/>
        <v>6.6020926899378858E-3</v>
      </c>
      <c r="F16" s="57">
        <f t="shared" si="12"/>
        <v>7.7820700273185288E-3</v>
      </c>
      <c r="G16" s="57">
        <f t="shared" si="13"/>
        <v>5.7310189749126507E-3</v>
      </c>
      <c r="H16" s="57">
        <f t="shared" si="14"/>
        <v>1.0886947300404041E-2</v>
      </c>
      <c r="I16" s="57">
        <f t="shared" si="15"/>
        <v>2.4996960389939461E-3</v>
      </c>
      <c r="J16" s="58">
        <f t="shared" si="16"/>
        <v>8.7518691509458606E-3</v>
      </c>
    </row>
    <row r="17" spans="1:20" x14ac:dyDescent="0.2">
      <c r="A17" s="55">
        <f t="shared" si="0"/>
        <v>11</v>
      </c>
      <c r="B17" s="15" t="str">
        <f t="shared" si="1"/>
        <v>მიკრობანკი კრისტალი</v>
      </c>
      <c r="C17" s="59">
        <f t="shared" si="2"/>
        <v>6.2305110973913799E-3</v>
      </c>
      <c r="D17" s="60">
        <f t="shared" si="10"/>
        <v>8.3975727961992513E-3</v>
      </c>
      <c r="E17" s="60">
        <f t="shared" si="11"/>
        <v>6.1271660493581745E-3</v>
      </c>
      <c r="F17" s="60">
        <f t="shared" si="12"/>
        <v>0</v>
      </c>
      <c r="G17" s="60">
        <f t="shared" si="13"/>
        <v>0</v>
      </c>
      <c r="H17" s="60">
        <f t="shared" si="14"/>
        <v>0</v>
      </c>
      <c r="I17" s="60">
        <f t="shared" si="15"/>
        <v>0</v>
      </c>
      <c r="J17" s="58">
        <f t="shared" si="16"/>
        <v>6.8422622976900974E-3</v>
      </c>
    </row>
    <row r="18" spans="1:20" x14ac:dyDescent="0.2">
      <c r="A18" s="54">
        <f t="shared" si="0"/>
        <v>12</v>
      </c>
      <c r="B18" s="12" t="str">
        <f t="shared" si="1"/>
        <v>იშ ბანკ</v>
      </c>
      <c r="C18" s="56">
        <f t="shared" si="2"/>
        <v>5.1379265193314608E-3</v>
      </c>
      <c r="D18" s="57">
        <f t="shared" si="10"/>
        <v>5.0665130631032049E-3</v>
      </c>
      <c r="E18" s="57">
        <f t="shared" si="11"/>
        <v>4.2127317748792952E-3</v>
      </c>
      <c r="F18" s="57">
        <f t="shared" si="12"/>
        <v>4.0118585167744029E-3</v>
      </c>
      <c r="G18" s="57">
        <f t="shared" si="13"/>
        <v>1.8023706540610156E-3</v>
      </c>
      <c r="H18" s="57">
        <f t="shared" si="14"/>
        <v>3.8567381938617458E-3</v>
      </c>
      <c r="I18" s="57">
        <f t="shared" si="15"/>
        <v>5.1485761448978595E-4</v>
      </c>
      <c r="J18" s="58">
        <f t="shared" si="16"/>
        <v>1.061461808123595E-2</v>
      </c>
    </row>
    <row r="19" spans="1:20" ht="12" customHeight="1" x14ac:dyDescent="0.2">
      <c r="A19" s="55">
        <f t="shared" si="0"/>
        <v>13</v>
      </c>
      <c r="B19" s="15" t="str">
        <f t="shared" si="1"/>
        <v>ვი–თი–ბი ბანკი</v>
      </c>
      <c r="C19" s="59">
        <f t="shared" si="2"/>
        <v>4.6677294117064934E-3</v>
      </c>
      <c r="D19" s="60">
        <f t="shared" si="10"/>
        <v>3.0606875702356472E-3</v>
      </c>
      <c r="E19" s="60">
        <f t="shared" si="11"/>
        <v>1.8043745722633097E-3</v>
      </c>
      <c r="F19" s="60">
        <f t="shared" si="12"/>
        <v>2.2216306517987833E-4</v>
      </c>
      <c r="G19" s="60">
        <f t="shared" si="13"/>
        <v>2.4766865459615472E-4</v>
      </c>
      <c r="H19" s="60">
        <f t="shared" si="14"/>
        <v>4.4457474823862014E-4</v>
      </c>
      <c r="I19" s="60">
        <f t="shared" si="15"/>
        <v>1.2426368531772417E-4</v>
      </c>
      <c r="J19" s="58">
        <f t="shared" si="16"/>
        <v>2.1617362305029281E-2</v>
      </c>
    </row>
    <row r="20" spans="1:20" x14ac:dyDescent="0.2">
      <c r="A20" s="54">
        <f t="shared" si="0"/>
        <v>14</v>
      </c>
      <c r="B20" s="12" t="str">
        <f t="shared" si="1"/>
        <v>ზირაათ ბანკი</v>
      </c>
      <c r="C20" s="56">
        <f t="shared" si="2"/>
        <v>2.5535485561725213E-3</v>
      </c>
      <c r="D20" s="57">
        <f t="shared" si="10"/>
        <v>2.5512144806554031E-3</v>
      </c>
      <c r="E20" s="57">
        <f t="shared" si="11"/>
        <v>1.9820012184029062E-3</v>
      </c>
      <c r="F20" s="57">
        <f t="shared" si="12"/>
        <v>2.4413073755860351E-3</v>
      </c>
      <c r="G20" s="57">
        <f t="shared" si="13"/>
        <v>2.0203808305497718E-3</v>
      </c>
      <c r="H20" s="57">
        <f t="shared" si="14"/>
        <v>3.2272865987802279E-3</v>
      </c>
      <c r="I20" s="57">
        <f t="shared" si="15"/>
        <v>1.2639889561526473E-3</v>
      </c>
      <c r="J20" s="58">
        <f t="shared" si="16"/>
        <v>5.9368238028089547E-3</v>
      </c>
    </row>
    <row r="21" spans="1:20" x14ac:dyDescent="0.2">
      <c r="A21" s="55">
        <f t="shared" si="0"/>
        <v>15</v>
      </c>
      <c r="B21" s="15" t="str">
        <f t="shared" si="1"/>
        <v>სილქ ბანკი</v>
      </c>
      <c r="C21" s="59">
        <f t="shared" si="2"/>
        <v>2.5071636584406312E-3</v>
      </c>
      <c r="D21" s="60">
        <f t="shared" si="10"/>
        <v>2.1479763300325861E-3</v>
      </c>
      <c r="E21" s="60">
        <f t="shared" si="11"/>
        <v>2.0409328117659965E-3</v>
      </c>
      <c r="F21" s="60">
        <f t="shared" si="12"/>
        <v>2.5496748895444815E-3</v>
      </c>
      <c r="G21" s="60">
        <f t="shared" si="13"/>
        <v>2.5399794604473495E-3</v>
      </c>
      <c r="H21" s="60">
        <f t="shared" si="14"/>
        <v>4.0483242358460561E-3</v>
      </c>
      <c r="I21" s="60">
        <f t="shared" si="15"/>
        <v>1.5946697586189261E-3</v>
      </c>
      <c r="J21" s="58">
        <f t="shared" si="16"/>
        <v>5.2670177882751966E-3</v>
      </c>
    </row>
    <row r="22" spans="1:20" x14ac:dyDescent="0.2">
      <c r="A22" s="54">
        <f t="shared" si="0"/>
        <v>16</v>
      </c>
      <c r="B22" s="12" t="str">
        <f t="shared" si="1"/>
        <v>მიკრობანკი ემბისი</v>
      </c>
      <c r="C22" s="56">
        <f t="shared" si="2"/>
        <v>1.4840991433724116E-3</v>
      </c>
      <c r="D22" s="57">
        <f t="shared" si="10"/>
        <v>1.9552887849291004E-3</v>
      </c>
      <c r="E22" s="57">
        <f t="shared" si="11"/>
        <v>1.4617182079712339E-3</v>
      </c>
      <c r="F22" s="57">
        <f t="shared" si="12"/>
        <v>1.2565091793273699E-5</v>
      </c>
      <c r="G22" s="57">
        <f t="shared" si="13"/>
        <v>1.4325885941330186E-5</v>
      </c>
      <c r="H22" s="57">
        <f t="shared" si="14"/>
        <v>3.8995802524333638E-7</v>
      </c>
      <c r="I22" s="57">
        <f t="shared" si="15"/>
        <v>2.3059809430126821E-5</v>
      </c>
      <c r="J22" s="58">
        <f t="shared" si="16"/>
        <v>1.6165831325492216E-3</v>
      </c>
    </row>
    <row r="23" spans="1:20" x14ac:dyDescent="0.2">
      <c r="A23" s="55">
        <f t="shared" si="0"/>
        <v>17</v>
      </c>
      <c r="B23" s="15" t="str">
        <f t="shared" si="1"/>
        <v>პეივბანკი</v>
      </c>
      <c r="C23" s="59">
        <f t="shared" si="2"/>
        <v>3.0071747276734007E-4</v>
      </c>
      <c r="D23" s="60">
        <f t="shared" si="10"/>
        <v>0</v>
      </c>
      <c r="E23" s="60">
        <f t="shared" si="11"/>
        <v>2.6260903270893953E-4</v>
      </c>
      <c r="F23" s="60">
        <f t="shared" si="12"/>
        <v>3.4655958559505463E-4</v>
      </c>
      <c r="G23" s="60">
        <f t="shared" si="13"/>
        <v>3.9486591327660267E-4</v>
      </c>
      <c r="H23" s="60">
        <f t="shared" si="14"/>
        <v>1.0249175631452134E-3</v>
      </c>
      <c r="I23" s="60">
        <f t="shared" si="15"/>
        <v>0</v>
      </c>
      <c r="J23" s="58">
        <f t="shared" si="16"/>
        <v>5.2630043683128344E-4</v>
      </c>
    </row>
    <row r="24" spans="1:20" x14ac:dyDescent="0.2">
      <c r="A24" s="54">
        <f t="shared" si="0"/>
        <v>18</v>
      </c>
      <c r="B24" s="12" t="str">
        <f t="shared" si="1"/>
        <v>ჰეშბანკი</v>
      </c>
      <c r="C24" s="56">
        <f t="shared" si="2"/>
        <v>2.9677963158016984E-4</v>
      </c>
      <c r="D24" s="57">
        <f t="shared" si="10"/>
        <v>0</v>
      </c>
      <c r="E24" s="57">
        <f t="shared" si="11"/>
        <v>6.7163924275890567E-6</v>
      </c>
      <c r="F24" s="57">
        <f t="shared" si="12"/>
        <v>1.2403989478815183E-6</v>
      </c>
      <c r="G24" s="57">
        <f t="shared" si="13"/>
        <v>1.4142207742471281E-6</v>
      </c>
      <c r="H24" s="57">
        <f t="shared" si="14"/>
        <v>0</v>
      </c>
      <c r="I24" s="57">
        <f t="shared" si="15"/>
        <v>2.3005410905486398E-6</v>
      </c>
      <c r="J24" s="58">
        <f t="shared" si="16"/>
        <v>2.0138093636575547E-3</v>
      </c>
    </row>
    <row r="25" spans="1:20" ht="13.5" thickBot="1" x14ac:dyDescent="0.25">
      <c r="A25" s="55">
        <f t="shared" si="0"/>
        <v>19</v>
      </c>
      <c r="B25" s="15" t="str">
        <f t="shared" si="1"/>
        <v>პეისერა</v>
      </c>
      <c r="C25" s="59">
        <f t="shared" si="2"/>
        <v>1.9381358371424673E-4</v>
      </c>
      <c r="D25" s="60">
        <f t="shared" ref="D25" si="17">E50/E$31</f>
        <v>0</v>
      </c>
      <c r="E25" s="60">
        <f t="shared" ref="E25" si="18">G50/G$31</f>
        <v>1.0930608680430613E-4</v>
      </c>
      <c r="F25" s="60">
        <f t="shared" ref="F25" si="19">H50/H$31</f>
        <v>4.6056947625073653E-5</v>
      </c>
      <c r="G25" s="60">
        <f t="shared" ref="G25" si="20">J50/J$31</f>
        <v>5.2511083019729145E-5</v>
      </c>
      <c r="H25" s="60">
        <f t="shared" ref="H25" si="21">K50/K$31</f>
        <v>6.5991275415652672E-5</v>
      </c>
      <c r="I25" s="60">
        <f t="shared" ref="I25" si="22">L50/L$31</f>
        <v>4.4062778055095401E-5</v>
      </c>
      <c r="J25" s="58">
        <f t="shared" ref="J25" si="23">O50/O$31</f>
        <v>6.9405583701184054E-4</v>
      </c>
    </row>
    <row r="26" spans="1:20" ht="13.5" thickBot="1" x14ac:dyDescent="0.25">
      <c r="A26" s="18"/>
      <c r="B26" s="19" t="str">
        <f>B31</f>
        <v>კონსოლიდირებული</v>
      </c>
      <c r="C26" s="20">
        <f>SUM(C7:C25)</f>
        <v>1.0000000000000007</v>
      </c>
      <c r="D26" s="21">
        <f t="shared" ref="D26:J26" si="24">SUM(D7:D25)</f>
        <v>0.99999999999999911</v>
      </c>
      <c r="E26" s="21">
        <f t="shared" si="24"/>
        <v>1.0000000000000002</v>
      </c>
      <c r="F26" s="21">
        <f t="shared" si="24"/>
        <v>1.0000000000000018</v>
      </c>
      <c r="G26" s="21">
        <f t="shared" si="24"/>
        <v>0.99999999999999922</v>
      </c>
      <c r="H26" s="21">
        <f t="shared" si="24"/>
        <v>1.0000000000000033</v>
      </c>
      <c r="I26" s="21">
        <f t="shared" si="24"/>
        <v>0.99999999999999767</v>
      </c>
      <c r="J26" s="22">
        <f t="shared" si="24"/>
        <v>1.0000000000000002</v>
      </c>
    </row>
    <row r="27" spans="1:20" x14ac:dyDescent="0.2">
      <c r="A27" s="127"/>
      <c r="B27" s="128"/>
      <c r="C27" s="129"/>
      <c r="D27" s="129"/>
      <c r="E27" s="129"/>
      <c r="F27" s="129"/>
      <c r="G27" s="129"/>
      <c r="H27" s="129"/>
      <c r="I27" s="129"/>
      <c r="J27" s="129"/>
    </row>
    <row r="28" spans="1:20" ht="13.5" thickBot="1" x14ac:dyDescent="0.25">
      <c r="B28" s="62" t="s">
        <v>36</v>
      </c>
      <c r="S28" s="23"/>
    </row>
    <row r="29" spans="1:20" ht="13.5" thickBot="1" x14ac:dyDescent="0.25">
      <c r="A29" s="174" t="s">
        <v>0</v>
      </c>
      <c r="B29" s="172" t="s">
        <v>282</v>
      </c>
      <c r="C29" s="176" t="s">
        <v>28</v>
      </c>
      <c r="D29" s="177"/>
      <c r="E29" s="177"/>
      <c r="F29" s="178"/>
      <c r="G29" s="160" t="s">
        <v>37</v>
      </c>
      <c r="H29" s="170"/>
      <c r="I29" s="170"/>
      <c r="J29" s="170"/>
      <c r="K29" s="170"/>
      <c r="L29" s="170"/>
      <c r="M29" s="170"/>
      <c r="N29" s="171"/>
      <c r="O29" s="169" t="s">
        <v>38</v>
      </c>
      <c r="P29" s="170"/>
      <c r="Q29" s="171"/>
      <c r="R29" s="169" t="s">
        <v>39</v>
      </c>
      <c r="S29" s="170"/>
      <c r="T29" s="171"/>
    </row>
    <row r="30" spans="1:20" ht="150.75" customHeight="1" thickBot="1" x14ac:dyDescent="0.25">
      <c r="A30" s="175"/>
      <c r="B30" s="173"/>
      <c r="C30" s="8" t="s">
        <v>40</v>
      </c>
      <c r="D30" s="9" t="s">
        <v>41</v>
      </c>
      <c r="E30" s="9" t="s">
        <v>29</v>
      </c>
      <c r="F30" s="10" t="s">
        <v>42</v>
      </c>
      <c r="G30" s="82" t="s">
        <v>30</v>
      </c>
      <c r="H30" s="83" t="s">
        <v>43</v>
      </c>
      <c r="I30" s="83" t="s">
        <v>174</v>
      </c>
      <c r="J30" s="83" t="s">
        <v>32</v>
      </c>
      <c r="K30" s="83" t="s">
        <v>33</v>
      </c>
      <c r="L30" s="83" t="s">
        <v>34</v>
      </c>
      <c r="M30" s="83" t="s">
        <v>162</v>
      </c>
      <c r="N30" s="84" t="s">
        <v>44</v>
      </c>
      <c r="O30" s="82" t="s">
        <v>35</v>
      </c>
      <c r="P30" s="83" t="s">
        <v>45</v>
      </c>
      <c r="Q30" s="84" t="s">
        <v>46</v>
      </c>
      <c r="R30" s="82" t="str">
        <f>YEAR($B$3)&amp;" წლის "&amp;MONTH($B$3)&amp;" თვის წმინდა მოგება"</f>
        <v>2025 წლის 2 თვის წმინდა მოგება</v>
      </c>
      <c r="S30" s="83" t="s">
        <v>77</v>
      </c>
      <c r="T30" s="84" t="s">
        <v>78</v>
      </c>
    </row>
    <row r="31" spans="1:20" ht="13.5" thickBot="1" x14ac:dyDescent="0.25">
      <c r="A31" s="114"/>
      <c r="B31" s="115" t="s">
        <v>81</v>
      </c>
      <c r="C31" s="164">
        <v>96843829365.817001</v>
      </c>
      <c r="D31" s="165">
        <v>13693683319.255081</v>
      </c>
      <c r="E31" s="165">
        <v>64512025942.138199</v>
      </c>
      <c r="F31" s="166">
        <v>-1120877571.035563</v>
      </c>
      <c r="G31" s="164">
        <v>82848047668.313797</v>
      </c>
      <c r="H31" s="165">
        <v>59838006253.363663</v>
      </c>
      <c r="I31" s="165">
        <v>5530395427.8101902</v>
      </c>
      <c r="J31" s="165">
        <v>52483318977.910797</v>
      </c>
      <c r="K31" s="165">
        <v>20220039567.283501</v>
      </c>
      <c r="L31" s="165">
        <v>32263279410.6273</v>
      </c>
      <c r="M31" s="165">
        <v>802603768.41999996</v>
      </c>
      <c r="N31" s="166">
        <v>21024663608.233971</v>
      </c>
      <c r="O31" s="116">
        <v>13995781581.2365</v>
      </c>
      <c r="P31" s="168">
        <v>1145304925.1199999</v>
      </c>
      <c r="Q31" s="167">
        <v>17100534114.278442</v>
      </c>
      <c r="R31" s="116">
        <v>462063596.28633398</v>
      </c>
      <c r="S31" s="117">
        <v>2.8792463836909723E-2</v>
      </c>
      <c r="T31" s="118">
        <v>0.19561639037757203</v>
      </c>
    </row>
    <row r="32" spans="1:20" x14ac:dyDescent="0.2">
      <c r="A32" s="55">
        <v>1</v>
      </c>
      <c r="B32" s="15" t="s">
        <v>137</v>
      </c>
      <c r="C32" s="27">
        <v>38081270386.905602</v>
      </c>
      <c r="D32" s="28">
        <v>4107954929.0959997</v>
      </c>
      <c r="E32" s="28">
        <v>24051784110.055099</v>
      </c>
      <c r="F32" s="29">
        <v>-336834954.26419997</v>
      </c>
      <c r="G32" s="27">
        <v>33052535085.124401</v>
      </c>
      <c r="H32" s="28">
        <v>24517899608.007</v>
      </c>
      <c r="I32" s="28">
        <v>1800795316.6600001</v>
      </c>
      <c r="J32" s="28">
        <v>22045000797.3769</v>
      </c>
      <c r="K32" s="28">
        <v>7086498696.3765001</v>
      </c>
      <c r="L32" s="28">
        <v>14958502101.0005</v>
      </c>
      <c r="M32" s="85"/>
      <c r="N32" s="29">
        <v>7651267464.5200005</v>
      </c>
      <c r="O32" s="27">
        <v>5028735301.4861898</v>
      </c>
      <c r="P32" s="28">
        <v>27993660.18</v>
      </c>
      <c r="Q32" s="29">
        <v>6236779869.4595604</v>
      </c>
      <c r="R32" s="27">
        <v>256610309.13628501</v>
      </c>
      <c r="S32" s="70">
        <v>4.0643907288093091E-2</v>
      </c>
      <c r="T32" s="71">
        <v>0.29773669397684138</v>
      </c>
    </row>
    <row r="33" spans="1:21" x14ac:dyDescent="0.2">
      <c r="A33" s="54">
        <v>2</v>
      </c>
      <c r="B33" s="12" t="s">
        <v>138</v>
      </c>
      <c r="C33" s="24">
        <v>36603118686.5</v>
      </c>
      <c r="D33" s="25">
        <v>5924716550.8699999</v>
      </c>
      <c r="E33" s="25">
        <v>24474942501.060001</v>
      </c>
      <c r="F33" s="26">
        <v>-338026922.69999999</v>
      </c>
      <c r="G33" s="24">
        <v>31477117703.900002</v>
      </c>
      <c r="H33" s="25">
        <v>22801854438.079998</v>
      </c>
      <c r="I33" s="25">
        <v>2836714370.95679</v>
      </c>
      <c r="J33" s="25">
        <v>19114496286.6646</v>
      </c>
      <c r="K33" s="25">
        <v>7867760267.6897402</v>
      </c>
      <c r="L33" s="25">
        <v>11246736018.9748</v>
      </c>
      <c r="M33" s="85"/>
      <c r="N33" s="26">
        <v>7974998900.8400002</v>
      </c>
      <c r="O33" s="24">
        <v>5126000856.3699999</v>
      </c>
      <c r="P33" s="25">
        <v>21015907.690000001</v>
      </c>
      <c r="Q33" s="26">
        <v>6695514001.8125</v>
      </c>
      <c r="R33" s="24">
        <v>172440358.77000001</v>
      </c>
      <c r="S33" s="72">
        <v>2.8086908085418156E-2</v>
      </c>
      <c r="T33" s="73">
        <v>0.19701273071276965</v>
      </c>
    </row>
    <row r="34" spans="1:21" x14ac:dyDescent="0.2">
      <c r="A34" s="55">
        <v>3</v>
      </c>
      <c r="B34" s="15" t="s">
        <v>139</v>
      </c>
      <c r="C34" s="27">
        <v>5282535924.9143696</v>
      </c>
      <c r="D34" s="28">
        <v>603522959.26999998</v>
      </c>
      <c r="E34" s="28">
        <v>3788402662.4614</v>
      </c>
      <c r="F34" s="29">
        <v>-140242257.03504899</v>
      </c>
      <c r="G34" s="27">
        <v>4660869160.2889204</v>
      </c>
      <c r="H34" s="28">
        <v>3569935221.3810959</v>
      </c>
      <c r="I34" s="28">
        <v>121587346.962787</v>
      </c>
      <c r="J34" s="28">
        <v>3410172455.8899102</v>
      </c>
      <c r="K34" s="28">
        <v>1455947857.9683299</v>
      </c>
      <c r="L34" s="28">
        <v>1954224597.9215701</v>
      </c>
      <c r="M34" s="85"/>
      <c r="N34" s="29">
        <v>999615155.97754598</v>
      </c>
      <c r="O34" s="27">
        <v>621666765.51999998</v>
      </c>
      <c r="P34" s="28">
        <v>44490459.259999998</v>
      </c>
      <c r="Q34" s="29">
        <v>620293025.52859998</v>
      </c>
      <c r="R34" s="27">
        <v>18434524.117846999</v>
      </c>
      <c r="S34" s="70">
        <v>2.1683170648707357E-2</v>
      </c>
      <c r="T34" s="71">
        <v>0.18103425078969815</v>
      </c>
    </row>
    <row r="35" spans="1:21" x14ac:dyDescent="0.2">
      <c r="A35" s="54">
        <v>4</v>
      </c>
      <c r="B35" s="12" t="s">
        <v>142</v>
      </c>
      <c r="C35" s="24">
        <v>4054565125.9603</v>
      </c>
      <c r="D35" s="25">
        <v>530224423.34020001</v>
      </c>
      <c r="E35" s="25">
        <v>2978536088.1399999</v>
      </c>
      <c r="F35" s="26">
        <v>-35924495.950000003</v>
      </c>
      <c r="G35" s="24">
        <v>3435908715.1991</v>
      </c>
      <c r="H35" s="25">
        <v>2608301753.0790997</v>
      </c>
      <c r="I35" s="25">
        <v>269356692.96880001</v>
      </c>
      <c r="J35" s="25">
        <v>2311316557.4512</v>
      </c>
      <c r="K35" s="25">
        <v>1011000976.5101</v>
      </c>
      <c r="L35" s="25">
        <v>1300315580.9410999</v>
      </c>
      <c r="M35" s="85"/>
      <c r="N35" s="26">
        <v>779101088.90999985</v>
      </c>
      <c r="O35" s="24">
        <v>618656411.12</v>
      </c>
      <c r="P35" s="25">
        <v>18212575</v>
      </c>
      <c r="Q35" s="26">
        <v>721534425.95000005</v>
      </c>
      <c r="R35" s="24">
        <v>14197888.029999999</v>
      </c>
      <c r="S35" s="72">
        <v>2.1156353928954014E-2</v>
      </c>
      <c r="T35" s="73">
        <v>0.13927335526118725</v>
      </c>
    </row>
    <row r="36" spans="1:21" x14ac:dyDescent="0.2">
      <c r="A36" s="55">
        <v>5</v>
      </c>
      <c r="B36" s="15" t="s">
        <v>145</v>
      </c>
      <c r="C36" s="27">
        <v>3086519855.9203901</v>
      </c>
      <c r="D36" s="28">
        <v>353679042.15953404</v>
      </c>
      <c r="E36" s="28">
        <v>2593628564.2063298</v>
      </c>
      <c r="F36" s="29">
        <v>-70451745.275478005</v>
      </c>
      <c r="G36" s="27">
        <v>2696225172.0835099</v>
      </c>
      <c r="H36" s="28">
        <v>1241470254.1835051</v>
      </c>
      <c r="I36" s="28">
        <v>45241953.710000001</v>
      </c>
      <c r="J36" s="28">
        <v>1196228300.5035</v>
      </c>
      <c r="K36" s="28">
        <v>378177907.66399997</v>
      </c>
      <c r="L36" s="28">
        <v>818050392.83950305</v>
      </c>
      <c r="M36" s="85"/>
      <c r="N36" s="29">
        <v>1370809064.21</v>
      </c>
      <c r="O36" s="27">
        <v>390294685.75313199</v>
      </c>
      <c r="P36" s="28">
        <v>5239960</v>
      </c>
      <c r="Q36" s="29">
        <v>460402096.983132</v>
      </c>
      <c r="R36" s="27">
        <v>12434319.493132001</v>
      </c>
      <c r="S36" s="70">
        <v>2.431386650771673E-2</v>
      </c>
      <c r="T36" s="71">
        <v>0.19406461154147295</v>
      </c>
    </row>
    <row r="37" spans="1:21" x14ac:dyDescent="0.2">
      <c r="A37" s="54">
        <v>6</v>
      </c>
      <c r="B37" s="12" t="s">
        <v>144</v>
      </c>
      <c r="C37" s="24">
        <v>1973619687.1979899</v>
      </c>
      <c r="D37" s="25">
        <v>221103185.39000002</v>
      </c>
      <c r="E37" s="25">
        <v>1485798052.4482</v>
      </c>
      <c r="F37" s="26">
        <v>-31376606.976259999</v>
      </c>
      <c r="G37" s="24">
        <v>1684481670.5757101</v>
      </c>
      <c r="H37" s="25">
        <v>1168460387.170028</v>
      </c>
      <c r="I37" s="25">
        <v>108221058.1266</v>
      </c>
      <c r="J37" s="25">
        <v>1055065851.8212301</v>
      </c>
      <c r="K37" s="25">
        <v>503415086.17390001</v>
      </c>
      <c r="L37" s="25">
        <v>551650765.64732802</v>
      </c>
      <c r="M37" s="85"/>
      <c r="N37" s="26">
        <v>491940300.54000002</v>
      </c>
      <c r="O37" s="24">
        <v>289138022</v>
      </c>
      <c r="P37" s="25">
        <v>121372000</v>
      </c>
      <c r="Q37" s="26">
        <v>334591401.22000003</v>
      </c>
      <c r="R37" s="24">
        <v>5727789.9954329999</v>
      </c>
      <c r="S37" s="72">
        <v>1.7425168592260464E-2</v>
      </c>
      <c r="T37" s="73">
        <v>0.1200418269051384</v>
      </c>
    </row>
    <row r="38" spans="1:21" x14ac:dyDescent="0.2">
      <c r="A38" s="55">
        <v>7</v>
      </c>
      <c r="B38" s="15" t="s">
        <v>141</v>
      </c>
      <c r="C38" s="27">
        <v>1933648177.6614799</v>
      </c>
      <c r="D38" s="28">
        <v>458774930.001764</v>
      </c>
      <c r="E38" s="28">
        <v>1333922513.73368</v>
      </c>
      <c r="F38" s="29">
        <v>-27512059.145907</v>
      </c>
      <c r="G38" s="27">
        <v>1614879776.67821</v>
      </c>
      <c r="H38" s="28">
        <v>1242688296.5617781</v>
      </c>
      <c r="I38" s="28">
        <v>105761947.985</v>
      </c>
      <c r="J38" s="28">
        <v>1136926348.5836</v>
      </c>
      <c r="K38" s="28">
        <v>564698598.40989995</v>
      </c>
      <c r="L38" s="28">
        <v>572227750.17369998</v>
      </c>
      <c r="M38" s="85"/>
      <c r="N38" s="29">
        <v>350835160.96355802</v>
      </c>
      <c r="O38" s="27">
        <v>318768400.94999999</v>
      </c>
      <c r="P38" s="28">
        <v>112482804.98999999</v>
      </c>
      <c r="Q38" s="29">
        <v>327663269.02100003</v>
      </c>
      <c r="R38" s="27">
        <v>3495623.5799309998</v>
      </c>
      <c r="S38" s="70">
        <v>1.0787945705934365E-2</v>
      </c>
      <c r="T38" s="71">
        <v>6.6079742194071936E-2</v>
      </c>
    </row>
    <row r="39" spans="1:21" x14ac:dyDescent="0.2">
      <c r="A39" s="54">
        <v>8</v>
      </c>
      <c r="B39" s="12" t="s">
        <v>143</v>
      </c>
      <c r="C39" s="24">
        <v>1874709770.25897</v>
      </c>
      <c r="D39" s="25">
        <v>677046499.08893394</v>
      </c>
      <c r="E39" s="25">
        <v>1085537037.73032</v>
      </c>
      <c r="F39" s="26">
        <v>-57369984.686071999</v>
      </c>
      <c r="G39" s="24">
        <v>1424261894.21331</v>
      </c>
      <c r="H39" s="25">
        <v>1324183763.0220001</v>
      </c>
      <c r="I39" s="25">
        <v>22840062.410300002</v>
      </c>
      <c r="J39" s="25">
        <v>1301332485.0094099</v>
      </c>
      <c r="K39" s="25">
        <v>716285373.61045802</v>
      </c>
      <c r="L39" s="25">
        <v>585047111.39895403</v>
      </c>
      <c r="M39" s="85"/>
      <c r="N39" s="26">
        <v>86034366.851300001</v>
      </c>
      <c r="O39" s="24">
        <v>450447876.65545702</v>
      </c>
      <c r="P39" s="25">
        <v>114430000</v>
      </c>
      <c r="Q39" s="26">
        <v>507836565.35229301</v>
      </c>
      <c r="R39" s="24">
        <v>3712939.7856510002</v>
      </c>
      <c r="S39" s="72">
        <v>1.1429574881909276E-2</v>
      </c>
      <c r="T39" s="73">
        <v>4.9669211165598109E-2</v>
      </c>
    </row>
    <row r="40" spans="1:21" x14ac:dyDescent="0.2">
      <c r="A40" s="55">
        <v>9</v>
      </c>
      <c r="B40" s="15" t="s">
        <v>146</v>
      </c>
      <c r="C40" s="27">
        <v>1020920036.53</v>
      </c>
      <c r="D40" s="28">
        <v>159215971.29000002</v>
      </c>
      <c r="E40" s="28">
        <v>827050935.42999995</v>
      </c>
      <c r="F40" s="29">
        <v>-17675309.510000002</v>
      </c>
      <c r="G40" s="27">
        <v>762907130.34223199</v>
      </c>
      <c r="H40" s="28">
        <v>321223655.41999996</v>
      </c>
      <c r="I40" s="28">
        <v>51819713.93</v>
      </c>
      <c r="J40" s="28">
        <v>240755364.28</v>
      </c>
      <c r="K40" s="28">
        <v>159968336.02000001</v>
      </c>
      <c r="L40" s="28">
        <v>80787028.260000005</v>
      </c>
      <c r="M40" s="85"/>
      <c r="N40" s="29">
        <v>423612010.24000001</v>
      </c>
      <c r="O40" s="27">
        <v>258012906.19</v>
      </c>
      <c r="P40" s="28">
        <v>76000000</v>
      </c>
      <c r="Q40" s="29">
        <v>267027944.91999999</v>
      </c>
      <c r="R40" s="27">
        <v>2481608.08</v>
      </c>
      <c r="S40" s="70">
        <v>1.5441430871536982E-2</v>
      </c>
      <c r="T40" s="71">
        <v>5.7970356263704323E-2</v>
      </c>
    </row>
    <row r="41" spans="1:21" x14ac:dyDescent="0.2">
      <c r="A41" s="54">
        <v>10</v>
      </c>
      <c r="B41" s="12" t="s">
        <v>238</v>
      </c>
      <c r="C41" s="24">
        <v>669459738.95079994</v>
      </c>
      <c r="D41" s="25">
        <v>166755139.08749998</v>
      </c>
      <c r="E41" s="25">
        <v>397082904.39490002</v>
      </c>
      <c r="F41" s="26">
        <v>-10883435.504899999</v>
      </c>
      <c r="G41" s="24">
        <v>546970489.88660002</v>
      </c>
      <c r="H41" s="25">
        <v>465663554.95880008</v>
      </c>
      <c r="I41" s="25">
        <v>108610757.2176</v>
      </c>
      <c r="J41" s="25">
        <v>300782896.92879999</v>
      </c>
      <c r="K41" s="25">
        <v>220134505.18110001</v>
      </c>
      <c r="L41" s="25">
        <v>80648391.747700006</v>
      </c>
      <c r="M41" s="85"/>
      <c r="N41" s="26">
        <v>66887948.098499998</v>
      </c>
      <c r="O41" s="24">
        <v>122489249.0642</v>
      </c>
      <c r="P41" s="25">
        <v>136800000</v>
      </c>
      <c r="Q41" s="26">
        <v>145625621.40419999</v>
      </c>
      <c r="R41" s="24">
        <v>-1535479.211382</v>
      </c>
      <c r="S41" s="72">
        <v>-1.326788824408656E-2</v>
      </c>
      <c r="T41" s="73">
        <v>-7.621107146264032E-2</v>
      </c>
    </row>
    <row r="42" spans="1:21" x14ac:dyDescent="0.2">
      <c r="A42" s="55">
        <v>11</v>
      </c>
      <c r="B42" s="15" t="s">
        <v>288</v>
      </c>
      <c r="C42" s="27">
        <v>603386553.5776</v>
      </c>
      <c r="D42" s="28">
        <v>44612448.329700001</v>
      </c>
      <c r="E42" s="28">
        <v>541744434.07940006</v>
      </c>
      <c r="F42" s="29">
        <v>-17153442.200599998</v>
      </c>
      <c r="G42" s="27">
        <v>507623744.9289</v>
      </c>
      <c r="H42" s="28">
        <v>0</v>
      </c>
      <c r="I42" s="28">
        <v>0</v>
      </c>
      <c r="J42" s="28">
        <v>0</v>
      </c>
      <c r="K42" s="28">
        <v>0</v>
      </c>
      <c r="L42" s="28">
        <v>0</v>
      </c>
      <c r="M42" s="85"/>
      <c r="N42" s="29">
        <v>477806893.3326</v>
      </c>
      <c r="O42" s="27">
        <v>95762808.640000001</v>
      </c>
      <c r="P42" s="28">
        <v>3634576</v>
      </c>
      <c r="Q42" s="29">
        <v>94007870</v>
      </c>
      <c r="R42" s="27">
        <v>2786337.9920000001</v>
      </c>
      <c r="S42" s="70">
        <v>2.7706994550799079E-2</v>
      </c>
      <c r="T42" s="71">
        <v>0.17457746059692009</v>
      </c>
    </row>
    <row r="43" spans="1:21" x14ac:dyDescent="0.2">
      <c r="A43" s="54">
        <v>12</v>
      </c>
      <c r="B43" s="12" t="s">
        <v>239</v>
      </c>
      <c r="C43" s="24">
        <v>497576479.13224202</v>
      </c>
      <c r="D43" s="25">
        <v>102667716.567536</v>
      </c>
      <c r="E43" s="25">
        <v>326851022.16309601</v>
      </c>
      <c r="F43" s="26">
        <v>-1704801.40769</v>
      </c>
      <c r="G43" s="24">
        <v>349016602.89902002</v>
      </c>
      <c r="H43" s="25">
        <v>240061615.01435697</v>
      </c>
      <c r="I43" s="25">
        <v>27182108.327213001</v>
      </c>
      <c r="J43" s="25">
        <v>94594393.953510001</v>
      </c>
      <c r="K43" s="25">
        <v>77983398.880538002</v>
      </c>
      <c r="L43" s="25">
        <v>16610995.072973</v>
      </c>
      <c r="M43" s="85"/>
      <c r="N43" s="26">
        <v>93994881.796733007</v>
      </c>
      <c r="O43" s="24">
        <v>148559876.23322201</v>
      </c>
      <c r="P43" s="25">
        <v>69161600</v>
      </c>
      <c r="Q43" s="26">
        <v>145866986.143222</v>
      </c>
      <c r="R43" s="24">
        <v>2534086.0516840001</v>
      </c>
      <c r="S43" s="72">
        <v>3.0332565915555609E-2</v>
      </c>
      <c r="T43" s="73">
        <v>0.1033183603306654</v>
      </c>
    </row>
    <row r="44" spans="1:21" x14ac:dyDescent="0.2">
      <c r="A44" s="55">
        <v>13</v>
      </c>
      <c r="B44" s="15" t="s">
        <v>140</v>
      </c>
      <c r="C44" s="27">
        <v>452040790.67310899</v>
      </c>
      <c r="D44" s="28">
        <v>178709412.17920002</v>
      </c>
      <c r="E44" s="28">
        <v>197451155.931822</v>
      </c>
      <c r="F44" s="29">
        <v>-25076982.630819</v>
      </c>
      <c r="G44" s="27">
        <v>149488910.57436401</v>
      </c>
      <c r="H44" s="28">
        <v>13293794.883499999</v>
      </c>
      <c r="I44" s="28">
        <v>0</v>
      </c>
      <c r="J44" s="28">
        <v>12998473</v>
      </c>
      <c r="K44" s="28">
        <v>8989319</v>
      </c>
      <c r="L44" s="28">
        <v>4009154</v>
      </c>
      <c r="M44" s="85"/>
      <c r="N44" s="29">
        <v>116002997.9488</v>
      </c>
      <c r="O44" s="27">
        <v>302551881.18364501</v>
      </c>
      <c r="P44" s="28">
        <v>209008277</v>
      </c>
      <c r="Q44" s="29">
        <v>343478186.89244503</v>
      </c>
      <c r="R44" s="27">
        <v>-28028286.642411001</v>
      </c>
      <c r="S44" s="70">
        <v>-0.37148807861500643</v>
      </c>
      <c r="T44" s="71">
        <v>-0.53018407682177249</v>
      </c>
    </row>
    <row r="45" spans="1:21" x14ac:dyDescent="0.2">
      <c r="A45" s="54">
        <v>14</v>
      </c>
      <c r="B45" s="12" t="s">
        <v>147</v>
      </c>
      <c r="C45" s="24">
        <v>247295420.65130001</v>
      </c>
      <c r="D45" s="25">
        <v>77966895.919200003</v>
      </c>
      <c r="E45" s="25">
        <v>164584014.75999999</v>
      </c>
      <c r="F45" s="26">
        <v>-4121821.7396</v>
      </c>
      <c r="G45" s="24">
        <v>164204931.42089999</v>
      </c>
      <c r="H45" s="25">
        <v>146082966.00670001</v>
      </c>
      <c r="I45" s="25">
        <v>13003188.7905</v>
      </c>
      <c r="J45" s="25">
        <v>106036291.58660001</v>
      </c>
      <c r="K45" s="25">
        <v>65255862.7223</v>
      </c>
      <c r="L45" s="25">
        <v>40780428.864299998</v>
      </c>
      <c r="M45" s="85"/>
      <c r="N45" s="26">
        <v>14919765.2676</v>
      </c>
      <c r="O45" s="24">
        <v>83090489.230399996</v>
      </c>
      <c r="P45" s="25">
        <v>50000000</v>
      </c>
      <c r="Q45" s="26">
        <v>82022026.590399995</v>
      </c>
      <c r="R45" s="24">
        <v>1122428.8665</v>
      </c>
      <c r="S45" s="72">
        <v>2.7083261683981445E-2</v>
      </c>
      <c r="T45" s="73">
        <v>8.1581146213197231E-2</v>
      </c>
    </row>
    <row r="46" spans="1:21" x14ac:dyDescent="0.2">
      <c r="A46" s="55">
        <v>15</v>
      </c>
      <c r="B46" s="15" t="s">
        <v>161</v>
      </c>
      <c r="C46" s="27">
        <v>242803329.530202</v>
      </c>
      <c r="D46" s="28">
        <v>26316082.187114</v>
      </c>
      <c r="E46" s="28">
        <v>138570304.726161</v>
      </c>
      <c r="F46" s="29">
        <v>-2605857.1408870001</v>
      </c>
      <c r="G46" s="27">
        <v>169087298.87701499</v>
      </c>
      <c r="H46" s="28">
        <v>152567461.98460698</v>
      </c>
      <c r="I46" s="28">
        <v>19260909.764605999</v>
      </c>
      <c r="J46" s="28">
        <v>133306552.22</v>
      </c>
      <c r="K46" s="28">
        <v>81857276.230000004</v>
      </c>
      <c r="L46" s="28">
        <v>51449275.990000002</v>
      </c>
      <c r="M46" s="85"/>
      <c r="N46" s="29">
        <v>13728764.949324001</v>
      </c>
      <c r="O46" s="27">
        <v>73716030.549187005</v>
      </c>
      <c r="P46" s="28">
        <v>84384600</v>
      </c>
      <c r="Q46" s="29">
        <v>52655082.991757996</v>
      </c>
      <c r="R46" s="27">
        <v>-3349910.2818610002</v>
      </c>
      <c r="S46" s="70">
        <v>-8.6809681038651498E-2</v>
      </c>
      <c r="T46" s="71">
        <v>-0.30719872206829418</v>
      </c>
      <c r="U46" s="75"/>
    </row>
    <row r="47" spans="1:21" x14ac:dyDescent="0.2">
      <c r="A47" s="54">
        <v>16</v>
      </c>
      <c r="B47" s="12" t="s">
        <v>287</v>
      </c>
      <c r="C47" s="24">
        <v>143725844.20271301</v>
      </c>
      <c r="D47" s="25">
        <v>5907834.3983999994</v>
      </c>
      <c r="E47" s="25">
        <v>126139640.817718</v>
      </c>
      <c r="F47" s="26">
        <v>-3916894.8681049999</v>
      </c>
      <c r="G47" s="24">
        <v>121100499.771643</v>
      </c>
      <c r="H47" s="25">
        <v>751870.04130000004</v>
      </c>
      <c r="I47" s="25">
        <v>0</v>
      </c>
      <c r="J47" s="25">
        <v>751870.04150000005</v>
      </c>
      <c r="K47" s="25">
        <v>7884.9666999999999</v>
      </c>
      <c r="L47" s="25">
        <v>743985.07479999994</v>
      </c>
      <c r="M47" s="85"/>
      <c r="N47" s="26">
        <v>112253889.738043</v>
      </c>
      <c r="O47" s="24">
        <v>22625344.43107</v>
      </c>
      <c r="P47" s="25">
        <v>2254500</v>
      </c>
      <c r="Q47" s="26">
        <v>25652475.039329</v>
      </c>
      <c r="R47" s="24">
        <v>436194.84352300002</v>
      </c>
      <c r="S47" s="72">
        <v>1.8034769160195908E-2</v>
      </c>
      <c r="T47" s="73">
        <v>0.11704278668665948</v>
      </c>
    </row>
    <row r="48" spans="1:21" x14ac:dyDescent="0.2">
      <c r="A48" s="55">
        <v>17</v>
      </c>
      <c r="B48" s="15" t="s">
        <v>270</v>
      </c>
      <c r="C48" s="27">
        <v>29122631.620000001</v>
      </c>
      <c r="D48" s="28">
        <v>28636588.399999999</v>
      </c>
      <c r="E48" s="28">
        <v>0</v>
      </c>
      <c r="F48" s="29">
        <v>0</v>
      </c>
      <c r="G48" s="27">
        <v>21756645.66</v>
      </c>
      <c r="H48" s="28">
        <v>20737434.649999999</v>
      </c>
      <c r="I48" s="28">
        <v>0</v>
      </c>
      <c r="J48" s="28">
        <v>20723873.68</v>
      </c>
      <c r="K48" s="28">
        <v>20723873.68</v>
      </c>
      <c r="L48" s="28">
        <v>0</v>
      </c>
      <c r="M48" s="85"/>
      <c r="N48" s="29">
        <v>854954.05</v>
      </c>
      <c r="O48" s="27">
        <v>7365985.96</v>
      </c>
      <c r="P48" s="28">
        <v>8052000</v>
      </c>
      <c r="Q48" s="29">
        <v>7105784.9500000002</v>
      </c>
      <c r="R48" s="27">
        <v>-56733.43</v>
      </c>
      <c r="S48" s="70">
        <v>-1.7261146929246792E-2</v>
      </c>
      <c r="T48" s="71">
        <v>-4.6112283355923676E-2</v>
      </c>
      <c r="U48" s="75"/>
    </row>
    <row r="49" spans="1:21" x14ac:dyDescent="0.2">
      <c r="A49" s="54">
        <v>18</v>
      </c>
      <c r="B49" s="12" t="s">
        <v>272</v>
      </c>
      <c r="C49" s="24">
        <v>28741276</v>
      </c>
      <c r="D49" s="25">
        <v>13919859</v>
      </c>
      <c r="E49" s="25">
        <v>0</v>
      </c>
      <c r="F49" s="26">
        <v>0</v>
      </c>
      <c r="G49" s="24">
        <v>556440</v>
      </c>
      <c r="H49" s="25">
        <v>74223</v>
      </c>
      <c r="I49" s="25">
        <v>0</v>
      </c>
      <c r="J49" s="25">
        <v>74223</v>
      </c>
      <c r="K49" s="25">
        <v>0</v>
      </c>
      <c r="L49" s="25">
        <v>74223</v>
      </c>
      <c r="M49" s="85"/>
      <c r="N49" s="26">
        <v>0</v>
      </c>
      <c r="O49" s="24">
        <v>28184836</v>
      </c>
      <c r="P49" s="25">
        <v>37072000</v>
      </c>
      <c r="Q49" s="26">
        <v>22989998</v>
      </c>
      <c r="R49" s="24">
        <v>-1416824.17</v>
      </c>
      <c r="S49" s="72">
        <v>-0.2889930774174575</v>
      </c>
      <c r="T49" s="73">
        <v>-0.29397642930782281</v>
      </c>
    </row>
    <row r="50" spans="1:21" x14ac:dyDescent="0.2">
      <c r="A50" s="55">
        <v>19</v>
      </c>
      <c r="B50" s="15" t="s">
        <v>164</v>
      </c>
      <c r="C50" s="27">
        <v>18769649.629999999</v>
      </c>
      <c r="D50" s="28">
        <v>11952852.68</v>
      </c>
      <c r="E50" s="28">
        <v>0</v>
      </c>
      <c r="F50" s="29">
        <v>0</v>
      </c>
      <c r="G50" s="27">
        <v>9055795.8900000006</v>
      </c>
      <c r="H50" s="28">
        <v>2755955.92</v>
      </c>
      <c r="I50" s="28">
        <v>0</v>
      </c>
      <c r="J50" s="28">
        <v>2755955.92</v>
      </c>
      <c r="K50" s="28">
        <v>1334346.2</v>
      </c>
      <c r="L50" s="28">
        <v>1421609.72</v>
      </c>
      <c r="M50" s="85">
        <v>0</v>
      </c>
      <c r="N50" s="29">
        <v>0</v>
      </c>
      <c r="O50" s="27">
        <v>9713853.9000000004</v>
      </c>
      <c r="P50" s="28">
        <v>3700005</v>
      </c>
      <c r="Q50" s="29">
        <v>9487482.0199999996</v>
      </c>
      <c r="R50" s="27">
        <v>36421.279999999999</v>
      </c>
      <c r="S50" s="70">
        <v>1.1068495576907497E-2</v>
      </c>
      <c r="T50" s="71">
        <v>2.2424306318812499E-2</v>
      </c>
      <c r="U50" s="75"/>
    </row>
    <row r="51" spans="1:21" x14ac:dyDescent="0.2">
      <c r="A51" s="61"/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</row>
    <row r="52" spans="1:21" x14ac:dyDescent="0.2">
      <c r="K52" s="86"/>
      <c r="L52" s="87"/>
    </row>
    <row r="53" spans="1:21" x14ac:dyDescent="0.2">
      <c r="C53" s="61"/>
      <c r="K53" s="86"/>
      <c r="L53" s="87"/>
    </row>
    <row r="54" spans="1:21" x14ac:dyDescent="0.2">
      <c r="K54" s="86"/>
      <c r="L54" s="87"/>
    </row>
    <row r="55" spans="1:21" x14ac:dyDescent="0.2">
      <c r="K55" s="86"/>
      <c r="L55" s="87"/>
    </row>
    <row r="56" spans="1:21" x14ac:dyDescent="0.2">
      <c r="K56" s="86"/>
      <c r="L56" s="87"/>
    </row>
    <row r="57" spans="1:21" x14ac:dyDescent="0.2">
      <c r="K57" s="86"/>
      <c r="L57" s="87"/>
    </row>
    <row r="58" spans="1:21" x14ac:dyDescent="0.2">
      <c r="K58" s="86"/>
      <c r="L58" s="87"/>
    </row>
    <row r="59" spans="1:21" x14ac:dyDescent="0.2">
      <c r="K59" s="86"/>
      <c r="L59" s="87"/>
    </row>
    <row r="60" spans="1:21" x14ac:dyDescent="0.2">
      <c r="K60" s="86"/>
      <c r="L60" s="87"/>
    </row>
    <row r="61" spans="1:21" x14ac:dyDescent="0.2">
      <c r="K61" s="86"/>
      <c r="L61" s="87"/>
    </row>
    <row r="62" spans="1:21" x14ac:dyDescent="0.2">
      <c r="K62" s="86"/>
      <c r="L62" s="87"/>
    </row>
    <row r="63" spans="1:21" x14ac:dyDescent="0.2">
      <c r="K63" s="86"/>
      <c r="L63" s="87"/>
    </row>
  </sheetData>
  <mergeCells count="9">
    <mergeCell ref="R29:T29"/>
    <mergeCell ref="O29:Q29"/>
    <mergeCell ref="B5:B6"/>
    <mergeCell ref="A5:A6"/>
    <mergeCell ref="A29:A30"/>
    <mergeCell ref="B29:B30"/>
    <mergeCell ref="C5:J5"/>
    <mergeCell ref="C29:F29"/>
    <mergeCell ref="H29:N29"/>
  </mergeCells>
  <pageMargins left="0" right="0" top="0.25" bottom="0.25" header="0.05" footer="0.05"/>
  <pageSetup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50"/>
  <sheetViews>
    <sheetView view="pageBreakPreview" topLeftCell="A19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5.85546875" style="6" customWidth="1"/>
    <col min="2" max="2" width="33.7109375" style="6" bestFit="1" customWidth="1"/>
    <col min="3" max="3" width="12.28515625" style="6" bestFit="1" customWidth="1"/>
    <col min="4" max="5" width="12.7109375" style="6" bestFit="1" customWidth="1"/>
    <col min="6" max="6" width="11.85546875" style="6" bestFit="1" customWidth="1"/>
    <col min="7" max="8" width="13.42578125" style="6" bestFit="1" customWidth="1"/>
    <col min="9" max="9" width="13" style="6" bestFit="1" customWidth="1"/>
    <col min="10" max="10" width="12.5703125" style="6" bestFit="1" customWidth="1"/>
    <col min="11" max="11" width="12.28515625" style="6" bestFit="1" customWidth="1"/>
    <col min="12" max="12" width="12.5703125" style="6" bestFit="1" customWidth="1"/>
    <col min="13" max="13" width="11.5703125" style="6" bestFit="1" customWidth="1"/>
    <col min="14" max="14" width="10.85546875" style="6" bestFit="1" customWidth="1"/>
    <col min="15" max="15" width="12.5703125" style="6" bestFit="1" customWidth="1"/>
    <col min="16" max="16" width="14" style="6" bestFit="1" customWidth="1"/>
    <col min="17" max="17" width="9.5703125" style="6" customWidth="1"/>
    <col min="18" max="18" width="9.42578125" style="6" bestFit="1" customWidth="1"/>
    <col min="19" max="19" width="8.85546875" style="6" bestFit="1" customWidth="1"/>
    <col min="20" max="20" width="8" style="6" bestFit="1" customWidth="1"/>
    <col min="21" max="21" width="9.28515625" style="6" bestFit="1" customWidth="1"/>
    <col min="22" max="22" width="12.28515625" style="6" bestFit="1" customWidth="1"/>
    <col min="23" max="23" width="6.7109375" style="6" bestFit="1" customWidth="1"/>
    <col min="24" max="24" width="7.28515625" style="6" bestFit="1" customWidth="1"/>
    <col min="25" max="26" width="12.140625" style="6" bestFit="1" customWidth="1"/>
    <col min="27" max="16384" width="9.140625" style="6"/>
  </cols>
  <sheetData>
    <row r="1" spans="1:10" x14ac:dyDescent="0.2">
      <c r="C1" s="63"/>
    </row>
    <row r="2" spans="1:10" x14ac:dyDescent="0.2">
      <c r="A2" s="6" t="s">
        <v>286</v>
      </c>
    </row>
    <row r="3" spans="1:10" x14ac:dyDescent="0.2">
      <c r="B3" s="77">
        <f>BS!B3</f>
        <v>45716</v>
      </c>
    </row>
    <row r="4" spans="1:10" ht="13.5" thickBot="1" x14ac:dyDescent="0.25"/>
    <row r="5" spans="1:10" x14ac:dyDescent="0.2">
      <c r="A5" s="174" t="s">
        <v>0</v>
      </c>
      <c r="B5" s="172" t="s">
        <v>283</v>
      </c>
      <c r="C5" s="176" t="s">
        <v>47</v>
      </c>
      <c r="D5" s="177"/>
      <c r="E5" s="177"/>
      <c r="F5" s="177"/>
      <c r="G5" s="177"/>
      <c r="H5" s="177"/>
      <c r="I5" s="177"/>
      <c r="J5" s="178"/>
    </row>
    <row r="6" spans="1:10" s="11" customFormat="1" ht="55.5" x14ac:dyDescent="0.2">
      <c r="A6" s="175"/>
      <c r="B6" s="173"/>
      <c r="C6" s="8" t="s">
        <v>1</v>
      </c>
      <c r="D6" s="9" t="s">
        <v>6</v>
      </c>
      <c r="E6" s="9" t="s">
        <v>7</v>
      </c>
      <c r="F6" s="9" t="s">
        <v>26</v>
      </c>
      <c r="G6" s="9" t="s">
        <v>48</v>
      </c>
      <c r="H6" s="9" t="s">
        <v>25</v>
      </c>
      <c r="I6" s="9" t="s">
        <v>8</v>
      </c>
      <c r="J6" s="8" t="s">
        <v>10</v>
      </c>
    </row>
    <row r="7" spans="1:10" x14ac:dyDescent="0.2">
      <c r="A7" s="54">
        <f t="shared" ref="A7:A25" si="0">A32</f>
        <v>1</v>
      </c>
      <c r="B7" s="12" t="str">
        <f t="shared" ref="B7:B25" si="1">B32</f>
        <v>Bank of Georgia</v>
      </c>
      <c r="C7" s="30">
        <f>BS!C7</f>
        <v>0.39322350877987028</v>
      </c>
      <c r="D7" s="31">
        <f>BS!D7</f>
        <v>0.3728263646785408</v>
      </c>
      <c r="E7" s="31">
        <f>BS!E7</f>
        <v>0.39895369915597573</v>
      </c>
      <c r="F7" s="31">
        <f>BS!F7</f>
        <v>0.40973790978586921</v>
      </c>
      <c r="G7" s="31">
        <f>BS!G7</f>
        <v>0.4200382374189256</v>
      </c>
      <c r="H7" s="31">
        <f>BS!H7</f>
        <v>0.35046908156612222</v>
      </c>
      <c r="I7" s="31">
        <f>BS!I7</f>
        <v>0.46363861251107885</v>
      </c>
      <c r="J7" s="32">
        <f>BS!J7</f>
        <v>0.35930364247952995</v>
      </c>
    </row>
    <row r="8" spans="1:10" x14ac:dyDescent="0.2">
      <c r="A8" s="55">
        <f t="shared" si="0"/>
        <v>2</v>
      </c>
      <c r="B8" s="15" t="str">
        <f t="shared" si="1"/>
        <v>TBC Bank</v>
      </c>
      <c r="C8" s="33">
        <f>BS!C8</f>
        <v>0.37796025752178503</v>
      </c>
      <c r="D8" s="34">
        <f>BS!D8</f>
        <v>0.37938573690139482</v>
      </c>
      <c r="E8" s="34">
        <f>BS!E8</f>
        <v>0.37993795375746425</v>
      </c>
      <c r="F8" s="34">
        <f>BS!F8</f>
        <v>0.38105972885415518</v>
      </c>
      <c r="G8" s="34">
        <f>BS!G8</f>
        <v>0.36420136262170305</v>
      </c>
      <c r="H8" s="34">
        <f>BS!H8</f>
        <v>0.38910706586449817</v>
      </c>
      <c r="I8" s="34">
        <f>BS!I8</f>
        <v>0.34859246252785459</v>
      </c>
      <c r="J8" s="35">
        <f>BS!J8</f>
        <v>0.36625327614730663</v>
      </c>
    </row>
    <row r="9" spans="1:10" x14ac:dyDescent="0.2">
      <c r="A9" s="54">
        <f t="shared" si="0"/>
        <v>3</v>
      </c>
      <c r="B9" s="12" t="str">
        <f t="shared" si="1"/>
        <v>Liberty Bank</v>
      </c>
      <c r="C9" s="30">
        <f>BS!C9</f>
        <v>5.4546954199427268E-2</v>
      </c>
      <c r="D9" s="31">
        <f>BS!D9</f>
        <v>5.8723975989519769E-2</v>
      </c>
      <c r="E9" s="31">
        <f>BS!E9</f>
        <v>5.6258044594471771E-2</v>
      </c>
      <c r="F9" s="31">
        <f>BS!F9</f>
        <v>5.9659996127969586E-2</v>
      </c>
      <c r="G9" s="31">
        <f>BS!G9</f>
        <v>6.4976310993692776E-2</v>
      </c>
      <c r="H9" s="31">
        <f>BS!H9</f>
        <v>7.200519331940812E-2</v>
      </c>
      <c r="I9" s="31">
        <f>BS!I9</f>
        <v>6.0571170495391798E-2</v>
      </c>
      <c r="J9" s="32">
        <f>BS!J9</f>
        <v>4.4418152849244233E-2</v>
      </c>
    </row>
    <row r="10" spans="1:10" x14ac:dyDescent="0.2">
      <c r="A10" s="55">
        <f t="shared" si="0"/>
        <v>4</v>
      </c>
      <c r="B10" s="15" t="str">
        <f t="shared" si="1"/>
        <v>Basis Bank</v>
      </c>
      <c r="C10" s="33">
        <f>BS!C10</f>
        <v>4.1867046692718256E-2</v>
      </c>
      <c r="D10" s="34">
        <f>BS!D10</f>
        <v>4.6170245696693722E-2</v>
      </c>
      <c r="E10" s="34">
        <f>BS!E10</f>
        <v>4.1472416211362377E-2</v>
      </c>
      <c r="F10" s="34">
        <f>BS!F10</f>
        <v>4.3589382674869448E-2</v>
      </c>
      <c r="G10" s="34">
        <f>BS!G10</f>
        <v>4.4039069983816917E-2</v>
      </c>
      <c r="H10" s="34">
        <f>BS!H10</f>
        <v>4.9999950452417674E-2</v>
      </c>
      <c r="I10" s="34">
        <f>BS!I10</f>
        <v>4.0303267513245568E-2</v>
      </c>
      <c r="J10" s="35">
        <f>BS!J10</f>
        <v>4.4203062724943079E-2</v>
      </c>
    </row>
    <row r="11" spans="1:10" x14ac:dyDescent="0.2">
      <c r="A11" s="54">
        <f t="shared" si="0"/>
        <v>5</v>
      </c>
      <c r="B11" s="12" t="str">
        <f t="shared" si="1"/>
        <v>Credo Bank</v>
      </c>
      <c r="C11" s="30">
        <f>BS!C11</f>
        <v>3.1871105016525091E-2</v>
      </c>
      <c r="D11" s="31">
        <f>BS!D11</f>
        <v>4.0203799622299786E-2</v>
      </c>
      <c r="E11" s="31">
        <f>BS!E11</f>
        <v>3.2544220992122577E-2</v>
      </c>
      <c r="F11" s="31">
        <f>BS!F11</f>
        <v>2.0747186143317043E-2</v>
      </c>
      <c r="G11" s="31">
        <f>BS!G11</f>
        <v>2.2792542922199129E-2</v>
      </c>
      <c r="H11" s="31">
        <f>BS!H11</f>
        <v>1.8703124017417885E-2</v>
      </c>
      <c r="I11" s="31">
        <f>BS!I11</f>
        <v>2.5355463169997622E-2</v>
      </c>
      <c r="J11" s="32">
        <f>BS!J11</f>
        <v>2.7886594506189074E-2</v>
      </c>
    </row>
    <row r="12" spans="1:10" x14ac:dyDescent="0.2">
      <c r="A12" s="55">
        <f t="shared" si="0"/>
        <v>6</v>
      </c>
      <c r="B12" s="15" t="str">
        <f t="shared" si="1"/>
        <v>Tera bank</v>
      </c>
      <c r="C12" s="33">
        <f>BS!C12</f>
        <v>2.0379405689781811E-2</v>
      </c>
      <c r="D12" s="34">
        <f>BS!D12</f>
        <v>2.303133455738678E-2</v>
      </c>
      <c r="E12" s="34">
        <f>BS!E12</f>
        <v>2.0332183050584544E-2</v>
      </c>
      <c r="F12" s="34">
        <f>BS!F12</f>
        <v>1.9527060815204642E-2</v>
      </c>
      <c r="G12" s="34">
        <f>BS!G12</f>
        <v>2.0102879779102512E-2</v>
      </c>
      <c r="H12" s="34">
        <f>BS!H12</f>
        <v>2.4896839815706267E-2</v>
      </c>
      <c r="I12" s="34">
        <f>BS!I12</f>
        <v>1.7098409576604235E-2</v>
      </c>
      <c r="J12" s="35">
        <f>BS!J12</f>
        <v>2.06589407187973E-2</v>
      </c>
    </row>
    <row r="13" spans="1:10" x14ac:dyDescent="0.2">
      <c r="A13" s="54">
        <f t="shared" si="0"/>
        <v>7</v>
      </c>
      <c r="B13" s="12" t="str">
        <f t="shared" si="1"/>
        <v>ProCredit Bank</v>
      </c>
      <c r="C13" s="30">
        <f>BS!C13</f>
        <v>1.9966663754665617E-2</v>
      </c>
      <c r="D13" s="31">
        <f>BS!D13</f>
        <v>2.0677113983834504E-2</v>
      </c>
      <c r="E13" s="31">
        <f>BS!E13</f>
        <v>1.9492067974171946E-2</v>
      </c>
      <c r="F13" s="31">
        <f>BS!F13</f>
        <v>2.0767541807794158E-2</v>
      </c>
      <c r="G13" s="31">
        <f>BS!G13</f>
        <v>2.1662622919524394E-2</v>
      </c>
      <c r="H13" s="31">
        <f>BS!H13</f>
        <v>2.7927670296135104E-2</v>
      </c>
      <c r="I13" s="31">
        <f>BS!I13</f>
        <v>1.7736192991751859E-2</v>
      </c>
      <c r="J13" s="32">
        <f>BS!J13</f>
        <v>2.2776034271452056E-2</v>
      </c>
    </row>
    <row r="14" spans="1:10" x14ac:dyDescent="0.2">
      <c r="A14" s="55">
        <f t="shared" si="0"/>
        <v>8</v>
      </c>
      <c r="B14" s="15" t="str">
        <f t="shared" si="1"/>
        <v>Cartu Bank</v>
      </c>
      <c r="C14" s="33">
        <f>BS!C14</f>
        <v>1.9358071469659243E-2</v>
      </c>
      <c r="D14" s="34">
        <f>BS!D14</f>
        <v>1.6826894239904269E-2</v>
      </c>
      <c r="E14" s="34">
        <f>BS!E14</f>
        <v>1.7191254764571062E-2</v>
      </c>
      <c r="F14" s="34">
        <f>BS!F14</f>
        <v>2.2129476664299187E-2</v>
      </c>
      <c r="G14" s="34">
        <f>BS!G14</f>
        <v>2.479516368919266E-2</v>
      </c>
      <c r="H14" s="34">
        <f>BS!H14</f>
        <v>3.5424528781309833E-2</v>
      </c>
      <c r="I14" s="34">
        <f>BS!I14</f>
        <v>1.8133528955715631E-2</v>
      </c>
      <c r="J14" s="35">
        <f>BS!J14</f>
        <v>3.2184546039168815E-2</v>
      </c>
    </row>
    <row r="15" spans="1:10" x14ac:dyDescent="0.2">
      <c r="A15" s="54">
        <f t="shared" si="0"/>
        <v>9</v>
      </c>
      <c r="B15" s="12" t="str">
        <f t="shared" si="1"/>
        <v>HALYK Bank</v>
      </c>
      <c r="C15" s="30">
        <f>BS!C15</f>
        <v>1.054192139257098E-2</v>
      </c>
      <c r="D15" s="31">
        <f>BS!D15</f>
        <v>1.282010483086974E-2</v>
      </c>
      <c r="E15" s="31">
        <f>BS!E15</f>
        <v>9.208510662756568E-3</v>
      </c>
      <c r="F15" s="31">
        <f>BS!F15</f>
        <v>5.3682212281587014E-3</v>
      </c>
      <c r="G15" s="31">
        <f>BS!G15</f>
        <v>4.5872739942633819E-3</v>
      </c>
      <c r="H15" s="31">
        <f>BS!H15</f>
        <v>7.9113760132711389E-3</v>
      </c>
      <c r="I15" s="31">
        <f>BS!I15</f>
        <v>2.5039930762087788E-3</v>
      </c>
      <c r="J15" s="32">
        <f>BS!J15</f>
        <v>1.8435048067333804E-2</v>
      </c>
    </row>
    <row r="16" spans="1:10" x14ac:dyDescent="0.2">
      <c r="A16" s="55">
        <f t="shared" si="0"/>
        <v>10</v>
      </c>
      <c r="B16" s="15" t="str">
        <f t="shared" si="1"/>
        <v>Pasha Bank</v>
      </c>
      <c r="C16" s="33">
        <f>BS!C16</f>
        <v>6.9127764085204517E-3</v>
      </c>
      <c r="D16" s="34">
        <f>BS!D16</f>
        <v>6.1551764743995119E-3</v>
      </c>
      <c r="E16" s="34">
        <f>BS!E16</f>
        <v>6.6020926899378858E-3</v>
      </c>
      <c r="F16" s="34">
        <f>BS!F16</f>
        <v>7.7820700273185288E-3</v>
      </c>
      <c r="G16" s="34">
        <f>BS!G16</f>
        <v>5.7310189749126507E-3</v>
      </c>
      <c r="H16" s="34">
        <f>BS!H16</f>
        <v>1.0886947300404041E-2</v>
      </c>
      <c r="I16" s="34">
        <f>BS!I16</f>
        <v>2.4996960389939461E-3</v>
      </c>
      <c r="J16" s="35">
        <f>BS!J16</f>
        <v>8.7518691509458606E-3</v>
      </c>
    </row>
    <row r="17" spans="1:26" x14ac:dyDescent="0.2">
      <c r="A17" s="54">
        <f t="shared" si="0"/>
        <v>11</v>
      </c>
      <c r="B17" s="12" t="str">
        <f t="shared" si="1"/>
        <v>Microbank Crystal</v>
      </c>
      <c r="C17" s="30">
        <f>BS!C17</f>
        <v>6.2305110973913799E-3</v>
      </c>
      <c r="D17" s="31">
        <f>BS!D17</f>
        <v>8.3975727961992513E-3</v>
      </c>
      <c r="E17" s="31">
        <f>BS!E17</f>
        <v>6.1271660493581745E-3</v>
      </c>
      <c r="F17" s="31">
        <f>BS!F17</f>
        <v>0</v>
      </c>
      <c r="G17" s="31">
        <f>BS!G17</f>
        <v>0</v>
      </c>
      <c r="H17" s="31">
        <f>BS!H17</f>
        <v>0</v>
      </c>
      <c r="I17" s="31">
        <f>BS!I17</f>
        <v>0</v>
      </c>
      <c r="J17" s="32">
        <f>BS!J17</f>
        <v>6.8422622976900974E-3</v>
      </c>
    </row>
    <row r="18" spans="1:26" x14ac:dyDescent="0.2">
      <c r="A18" s="55">
        <f t="shared" si="0"/>
        <v>12</v>
      </c>
      <c r="B18" s="15" t="str">
        <f t="shared" si="1"/>
        <v>IS Bank</v>
      </c>
      <c r="C18" s="33">
        <f>BS!C18</f>
        <v>5.1379265193314608E-3</v>
      </c>
      <c r="D18" s="34">
        <f>BS!D18</f>
        <v>5.0665130631032049E-3</v>
      </c>
      <c r="E18" s="34">
        <f>BS!E18</f>
        <v>4.2127317748792952E-3</v>
      </c>
      <c r="F18" s="34">
        <f>BS!F18</f>
        <v>4.0118585167744029E-3</v>
      </c>
      <c r="G18" s="34">
        <f>BS!G18</f>
        <v>1.8023706540610156E-3</v>
      </c>
      <c r="H18" s="34">
        <f>BS!H18</f>
        <v>3.8567381938617458E-3</v>
      </c>
      <c r="I18" s="34">
        <f>BS!I18</f>
        <v>5.1485761448978595E-4</v>
      </c>
      <c r="J18" s="35">
        <f>BS!J18</f>
        <v>1.061461808123595E-2</v>
      </c>
    </row>
    <row r="19" spans="1:26" x14ac:dyDescent="0.2">
      <c r="A19" s="54">
        <f t="shared" si="0"/>
        <v>13</v>
      </c>
      <c r="B19" s="12" t="str">
        <f t="shared" si="1"/>
        <v>VTB Bank Georgia</v>
      </c>
      <c r="C19" s="30">
        <f>BS!C19</f>
        <v>4.6677294117064934E-3</v>
      </c>
      <c r="D19" s="31">
        <f>BS!D19</f>
        <v>3.0606875702356472E-3</v>
      </c>
      <c r="E19" s="31">
        <f>BS!E19</f>
        <v>1.8043745722633097E-3</v>
      </c>
      <c r="F19" s="31">
        <f>BS!F19</f>
        <v>2.2216306517987833E-4</v>
      </c>
      <c r="G19" s="31">
        <f>BS!G19</f>
        <v>2.4766865459615472E-4</v>
      </c>
      <c r="H19" s="31">
        <f>BS!H19</f>
        <v>4.4457474823862014E-4</v>
      </c>
      <c r="I19" s="31">
        <f>BS!I19</f>
        <v>1.2426368531772417E-4</v>
      </c>
      <c r="J19" s="32">
        <f>BS!J19</f>
        <v>2.1617362305029281E-2</v>
      </c>
    </row>
    <row r="20" spans="1:26" x14ac:dyDescent="0.2">
      <c r="A20" s="55">
        <f t="shared" si="0"/>
        <v>14</v>
      </c>
      <c r="B20" s="15" t="str">
        <f t="shared" si="1"/>
        <v>Ziraat Bank</v>
      </c>
      <c r="C20" s="33">
        <f>BS!C20</f>
        <v>2.5535485561725213E-3</v>
      </c>
      <c r="D20" s="34">
        <f>BS!D20</f>
        <v>2.5512144806554031E-3</v>
      </c>
      <c r="E20" s="34">
        <f>BS!E20</f>
        <v>1.9820012184029062E-3</v>
      </c>
      <c r="F20" s="34">
        <f>BS!F20</f>
        <v>2.4413073755860351E-3</v>
      </c>
      <c r="G20" s="34">
        <f>BS!G20</f>
        <v>2.0203808305497718E-3</v>
      </c>
      <c r="H20" s="34">
        <f>BS!H20</f>
        <v>3.2272865987802279E-3</v>
      </c>
      <c r="I20" s="34">
        <f>BS!I20</f>
        <v>1.2639889561526473E-3</v>
      </c>
      <c r="J20" s="35">
        <f>BS!J20</f>
        <v>5.9368238028089547E-3</v>
      </c>
    </row>
    <row r="21" spans="1:26" x14ac:dyDescent="0.2">
      <c r="A21" s="54">
        <f t="shared" si="0"/>
        <v>15</v>
      </c>
      <c r="B21" s="12" t="str">
        <f t="shared" si="1"/>
        <v>Silk Bank</v>
      </c>
      <c r="C21" s="30">
        <f>BS!C21</f>
        <v>2.5071636584406312E-3</v>
      </c>
      <c r="D21" s="31">
        <f>BS!D21</f>
        <v>2.1479763300325861E-3</v>
      </c>
      <c r="E21" s="31">
        <f>BS!E21</f>
        <v>2.0409328117659965E-3</v>
      </c>
      <c r="F21" s="31">
        <f>BS!F21</f>
        <v>2.5496748895444815E-3</v>
      </c>
      <c r="G21" s="31">
        <f>BS!G21</f>
        <v>2.5399794604473495E-3</v>
      </c>
      <c r="H21" s="31">
        <f>BS!H21</f>
        <v>4.0483242358460561E-3</v>
      </c>
      <c r="I21" s="31">
        <f>BS!I21</f>
        <v>1.5946697586189261E-3</v>
      </c>
      <c r="J21" s="32">
        <f>BS!J21</f>
        <v>5.2670177882751966E-3</v>
      </c>
    </row>
    <row r="22" spans="1:26" s="78" customFormat="1" x14ac:dyDescent="0.2">
      <c r="A22" s="55">
        <f t="shared" si="0"/>
        <v>16</v>
      </c>
      <c r="B22" s="15" t="str">
        <f t="shared" si="1"/>
        <v>Microbank MBC</v>
      </c>
      <c r="C22" s="33">
        <f>BS!C22</f>
        <v>1.4840991433724116E-3</v>
      </c>
      <c r="D22" s="34">
        <f>BS!D22</f>
        <v>1.9552887849291004E-3</v>
      </c>
      <c r="E22" s="34">
        <f>BS!E22</f>
        <v>1.4617182079712339E-3</v>
      </c>
      <c r="F22" s="34">
        <f>BS!F22</f>
        <v>1.2565091793273699E-5</v>
      </c>
      <c r="G22" s="34">
        <f>BS!G22</f>
        <v>1.4325885941330186E-5</v>
      </c>
      <c r="H22" s="34">
        <f>BS!H22</f>
        <v>3.8995802524333638E-7</v>
      </c>
      <c r="I22" s="34">
        <f>BS!I22</f>
        <v>2.3059809430126821E-5</v>
      </c>
      <c r="J22" s="35">
        <f>BS!J22</f>
        <v>1.6165831325492216E-3</v>
      </c>
    </row>
    <row r="23" spans="1:26" x14ac:dyDescent="0.2">
      <c r="A23" s="54">
        <f t="shared" si="0"/>
        <v>17</v>
      </c>
      <c r="B23" s="12" t="str">
        <f t="shared" si="1"/>
        <v>PaveBank</v>
      </c>
      <c r="C23" s="30">
        <f>BS!C23</f>
        <v>3.0071747276734007E-4</v>
      </c>
      <c r="D23" s="31">
        <f>BS!D23</f>
        <v>0</v>
      </c>
      <c r="E23" s="31">
        <f>BS!E23</f>
        <v>2.6260903270893953E-4</v>
      </c>
      <c r="F23" s="31">
        <f>BS!F23</f>
        <v>3.4655958559505463E-4</v>
      </c>
      <c r="G23" s="31">
        <f>BS!G23</f>
        <v>3.9486591327660267E-4</v>
      </c>
      <c r="H23" s="31">
        <f>BS!H23</f>
        <v>1.0249175631452134E-3</v>
      </c>
      <c r="I23" s="31">
        <f>BS!I23</f>
        <v>0</v>
      </c>
      <c r="J23" s="32">
        <f>BS!J23</f>
        <v>5.2630043683128344E-4</v>
      </c>
    </row>
    <row r="24" spans="1:26" x14ac:dyDescent="0.2">
      <c r="A24" s="55">
        <f t="shared" si="0"/>
        <v>18</v>
      </c>
      <c r="B24" s="15" t="str">
        <f t="shared" si="1"/>
        <v>HashBank</v>
      </c>
      <c r="C24" s="33">
        <f>BS!C24</f>
        <v>2.9677963158016984E-4</v>
      </c>
      <c r="D24" s="34">
        <f>BS!D24</f>
        <v>0</v>
      </c>
      <c r="E24" s="34">
        <f>BS!E24</f>
        <v>6.7163924275890567E-6</v>
      </c>
      <c r="F24" s="34">
        <f>BS!F24</f>
        <v>1.2403989478815183E-6</v>
      </c>
      <c r="G24" s="34">
        <f>BS!G24</f>
        <v>1.4142207742471281E-6</v>
      </c>
      <c r="H24" s="34">
        <f>BS!H24</f>
        <v>0</v>
      </c>
      <c r="I24" s="34">
        <f>BS!I24</f>
        <v>2.3005410905486398E-6</v>
      </c>
      <c r="J24" s="35">
        <f>BS!J24</f>
        <v>2.0138093636575547E-3</v>
      </c>
    </row>
    <row r="25" spans="1:26" ht="13.5" thickBot="1" x14ac:dyDescent="0.25">
      <c r="A25" s="54">
        <f t="shared" si="0"/>
        <v>19</v>
      </c>
      <c r="B25" s="12" t="str">
        <f t="shared" si="1"/>
        <v>Paysera</v>
      </c>
      <c r="C25" s="30">
        <f>BS!C25</f>
        <v>1.9381358371424673E-4</v>
      </c>
      <c r="D25" s="31">
        <f>BS!D25</f>
        <v>0</v>
      </c>
      <c r="E25" s="31">
        <f>BS!E25</f>
        <v>1.0930608680430613E-4</v>
      </c>
      <c r="F25" s="31">
        <f>BS!F25</f>
        <v>4.6056947625073653E-5</v>
      </c>
      <c r="G25" s="31">
        <f>BS!G25</f>
        <v>5.2511083019729145E-5</v>
      </c>
      <c r="H25" s="31">
        <f>BS!H25</f>
        <v>6.5991275415652672E-5</v>
      </c>
      <c r="I25" s="31">
        <f>BS!I25</f>
        <v>4.4062778055095401E-5</v>
      </c>
      <c r="J25" s="32">
        <f>BS!J25</f>
        <v>6.9405583701184054E-4</v>
      </c>
    </row>
    <row r="26" spans="1:26" ht="13.5" thickBot="1" x14ac:dyDescent="0.25">
      <c r="A26" s="55"/>
      <c r="B26" s="19" t="s">
        <v>49</v>
      </c>
      <c r="C26" s="20">
        <f>SUM(C7:C25)</f>
        <v>1.0000000000000007</v>
      </c>
      <c r="D26" s="21">
        <f t="shared" ref="D26:J26" si="2">SUM(D7:D25)</f>
        <v>0.99999999999999911</v>
      </c>
      <c r="E26" s="21">
        <f t="shared" si="2"/>
        <v>1.0000000000000002</v>
      </c>
      <c r="F26" s="21">
        <f t="shared" si="2"/>
        <v>1.0000000000000018</v>
      </c>
      <c r="G26" s="21">
        <f t="shared" si="2"/>
        <v>0.99999999999999922</v>
      </c>
      <c r="H26" s="21">
        <f t="shared" si="2"/>
        <v>1.0000000000000033</v>
      </c>
      <c r="I26" s="21">
        <f t="shared" si="2"/>
        <v>0.99999999999999767</v>
      </c>
      <c r="J26" s="22">
        <f t="shared" si="2"/>
        <v>1.0000000000000002</v>
      </c>
    </row>
    <row r="27" spans="1:26" x14ac:dyDescent="0.2">
      <c r="A27" s="55"/>
      <c r="B27" s="15"/>
      <c r="Y27" s="23"/>
      <c r="Z27" s="23"/>
    </row>
    <row r="28" spans="1:26" ht="13.5" thickBot="1" x14ac:dyDescent="0.25">
      <c r="B28" s="62" t="s">
        <v>52</v>
      </c>
    </row>
    <row r="29" spans="1:26" x14ac:dyDescent="0.2">
      <c r="A29" s="174" t="s">
        <v>0</v>
      </c>
      <c r="B29" s="172" t="s">
        <v>283</v>
      </c>
      <c r="C29" s="176" t="s">
        <v>1</v>
      </c>
      <c r="D29" s="177"/>
      <c r="E29" s="177"/>
      <c r="F29" s="178"/>
      <c r="G29" s="79" t="s">
        <v>2</v>
      </c>
      <c r="H29" s="80"/>
      <c r="I29" s="80"/>
      <c r="J29" s="80"/>
      <c r="K29" s="80"/>
      <c r="L29" s="80"/>
      <c r="M29" s="80"/>
      <c r="N29" s="81"/>
      <c r="O29" s="176" t="s">
        <v>3</v>
      </c>
      <c r="P29" s="177"/>
      <c r="Q29" s="178"/>
      <c r="R29" s="176" t="s">
        <v>4</v>
      </c>
      <c r="S29" s="177"/>
      <c r="T29" s="178"/>
    </row>
    <row r="30" spans="1:26" ht="105" x14ac:dyDescent="0.2">
      <c r="A30" s="175"/>
      <c r="B30" s="173"/>
      <c r="C30" s="8" t="s">
        <v>5</v>
      </c>
      <c r="D30" s="9" t="s">
        <v>50</v>
      </c>
      <c r="E30" s="9" t="s">
        <v>6</v>
      </c>
      <c r="F30" s="10" t="s">
        <v>9</v>
      </c>
      <c r="G30" s="8" t="s">
        <v>7</v>
      </c>
      <c r="H30" s="9" t="s">
        <v>26</v>
      </c>
      <c r="I30" s="9" t="s">
        <v>268</v>
      </c>
      <c r="J30" s="9" t="s">
        <v>48</v>
      </c>
      <c r="K30" s="9" t="s">
        <v>25</v>
      </c>
      <c r="L30" s="9" t="s">
        <v>8</v>
      </c>
      <c r="M30" s="9" t="s">
        <v>163</v>
      </c>
      <c r="N30" s="10" t="s">
        <v>51</v>
      </c>
      <c r="O30" s="8" t="s">
        <v>10</v>
      </c>
      <c r="P30" s="9" t="s">
        <v>11</v>
      </c>
      <c r="Q30" s="10" t="s">
        <v>12</v>
      </c>
      <c r="R30" s="8" t="str">
        <f>"NET Income of "&amp;MONTH($B$3)&amp;" months "&amp;YEAR($B$3)</f>
        <v>NET Income of 2 months 2025</v>
      </c>
      <c r="S30" s="9" t="s">
        <v>79</v>
      </c>
      <c r="T30" s="10" t="s">
        <v>80</v>
      </c>
    </row>
    <row r="31" spans="1:26" x14ac:dyDescent="0.2">
      <c r="A31" s="119"/>
      <c r="B31" s="120" t="s">
        <v>263</v>
      </c>
      <c r="C31" s="121">
        <f>BS!C31</f>
        <v>96843829365.817001</v>
      </c>
      <c r="D31" s="122">
        <f>BS!D31</f>
        <v>13693683319.255081</v>
      </c>
      <c r="E31" s="122">
        <f>BS!E31</f>
        <v>64512025942.138199</v>
      </c>
      <c r="F31" s="123">
        <f>BS!F31</f>
        <v>-1120877571.035563</v>
      </c>
      <c r="G31" s="121">
        <f>BS!G31</f>
        <v>82848047668.313797</v>
      </c>
      <c r="H31" s="122">
        <f>BS!H31</f>
        <v>59838006253.363663</v>
      </c>
      <c r="I31" s="122">
        <f>BS!I31</f>
        <v>5530395427.8101902</v>
      </c>
      <c r="J31" s="122">
        <f>BS!J31</f>
        <v>52483318977.910797</v>
      </c>
      <c r="K31" s="122">
        <f>BS!K31</f>
        <v>20220039567.283501</v>
      </c>
      <c r="L31" s="122">
        <f>BS!L31</f>
        <v>32263279410.6273</v>
      </c>
      <c r="M31" s="122">
        <f>BS!M31</f>
        <v>802603768.41999996</v>
      </c>
      <c r="N31" s="123">
        <f>BS!N31</f>
        <v>21024663608.233971</v>
      </c>
      <c r="O31" s="121">
        <f>BS!O31</f>
        <v>13995781581.2365</v>
      </c>
      <c r="P31" s="122">
        <f>BS!P31</f>
        <v>1145304925.1199999</v>
      </c>
      <c r="Q31" s="123">
        <f>BS!Q31</f>
        <v>17100534114.278442</v>
      </c>
      <c r="R31" s="124">
        <f>BS!R31</f>
        <v>462063596.28633398</v>
      </c>
      <c r="S31" s="125">
        <f>BS!S31</f>
        <v>2.8792463836909723E-2</v>
      </c>
      <c r="T31" s="126">
        <f>BS!T31</f>
        <v>0.19561639037757203</v>
      </c>
    </row>
    <row r="32" spans="1:26" x14ac:dyDescent="0.2">
      <c r="A32" s="55">
        <v>1</v>
      </c>
      <c r="B32" s="15" t="s">
        <v>148</v>
      </c>
      <c r="C32" s="27">
        <f>BS!C32</f>
        <v>38081270386.905602</v>
      </c>
      <c r="D32" s="28">
        <f>BS!D32</f>
        <v>4107954929.0959997</v>
      </c>
      <c r="E32" s="28">
        <f>BS!E32</f>
        <v>24051784110.055099</v>
      </c>
      <c r="F32" s="29">
        <f>BS!F32</f>
        <v>-336834954.26419997</v>
      </c>
      <c r="G32" s="27">
        <f>BS!G32</f>
        <v>33052535085.124401</v>
      </c>
      <c r="H32" s="28">
        <f>BS!H32</f>
        <v>24517899608.007</v>
      </c>
      <c r="I32" s="28">
        <f>BS!I32</f>
        <v>1800795316.6600001</v>
      </c>
      <c r="J32" s="28">
        <f>BS!J32</f>
        <v>22045000797.3769</v>
      </c>
      <c r="K32" s="28">
        <f>BS!K32</f>
        <v>7086498696.3765001</v>
      </c>
      <c r="L32" s="28">
        <f>BS!L32</f>
        <v>14958502101.0005</v>
      </c>
      <c r="M32" s="85"/>
      <c r="N32" s="29">
        <f>BS!N32</f>
        <v>7651267464.5200005</v>
      </c>
      <c r="O32" s="27">
        <f>BS!O32</f>
        <v>5028735301.4861898</v>
      </c>
      <c r="P32" s="28">
        <f>BS!P32</f>
        <v>27993660.18</v>
      </c>
      <c r="Q32" s="29">
        <f>BS!Q32</f>
        <v>6236779869.4595604</v>
      </c>
      <c r="R32" s="27">
        <f>BS!R32</f>
        <v>256610309.13628501</v>
      </c>
      <c r="S32" s="70">
        <f>BS!S32</f>
        <v>4.0643907288093091E-2</v>
      </c>
      <c r="T32" s="71">
        <f>BS!T32</f>
        <v>0.29773669397684138</v>
      </c>
    </row>
    <row r="33" spans="1:21" x14ac:dyDescent="0.2">
      <c r="A33" s="54">
        <v>2</v>
      </c>
      <c r="B33" s="12" t="s">
        <v>149</v>
      </c>
      <c r="C33" s="24">
        <f>BS!C33</f>
        <v>36603118686.5</v>
      </c>
      <c r="D33" s="25">
        <f>BS!D33</f>
        <v>5924716550.8699999</v>
      </c>
      <c r="E33" s="25">
        <f>BS!E33</f>
        <v>24474942501.060001</v>
      </c>
      <c r="F33" s="26">
        <f>BS!F33</f>
        <v>-338026922.69999999</v>
      </c>
      <c r="G33" s="24">
        <f>BS!G33</f>
        <v>31477117703.900002</v>
      </c>
      <c r="H33" s="25">
        <f>BS!H33</f>
        <v>22801854438.079998</v>
      </c>
      <c r="I33" s="25">
        <f>BS!I33</f>
        <v>2836714370.95679</v>
      </c>
      <c r="J33" s="25">
        <f>BS!J33</f>
        <v>19114496286.6646</v>
      </c>
      <c r="K33" s="25">
        <f>BS!K33</f>
        <v>7867760267.6897402</v>
      </c>
      <c r="L33" s="25">
        <f>BS!L33</f>
        <v>11246736018.9748</v>
      </c>
      <c r="M33" s="85"/>
      <c r="N33" s="26">
        <f>BS!N33</f>
        <v>7974998900.8400002</v>
      </c>
      <c r="O33" s="24">
        <f>BS!O33</f>
        <v>5126000856.3699999</v>
      </c>
      <c r="P33" s="25">
        <f>BS!P33</f>
        <v>21015907.690000001</v>
      </c>
      <c r="Q33" s="26">
        <f>BS!Q33</f>
        <v>6695514001.8125</v>
      </c>
      <c r="R33" s="24">
        <f>BS!R33</f>
        <v>172440358.77000001</v>
      </c>
      <c r="S33" s="72">
        <f>BS!S33</f>
        <v>2.8086908085418156E-2</v>
      </c>
      <c r="T33" s="73">
        <f>BS!T33</f>
        <v>0.19701273071276965</v>
      </c>
    </row>
    <row r="34" spans="1:21" x14ac:dyDescent="0.2">
      <c r="A34" s="55">
        <v>3</v>
      </c>
      <c r="B34" s="15" t="s">
        <v>150</v>
      </c>
      <c r="C34" s="27">
        <f>BS!C34</f>
        <v>5282535924.9143696</v>
      </c>
      <c r="D34" s="28">
        <f>BS!D34</f>
        <v>603522959.26999998</v>
      </c>
      <c r="E34" s="28">
        <f>BS!E34</f>
        <v>3788402662.4614</v>
      </c>
      <c r="F34" s="29">
        <f>BS!F34</f>
        <v>-140242257.03504899</v>
      </c>
      <c r="G34" s="27">
        <f>BS!G34</f>
        <v>4660869160.2889204</v>
      </c>
      <c r="H34" s="28">
        <f>BS!H34</f>
        <v>3569935221.3810959</v>
      </c>
      <c r="I34" s="28">
        <f>BS!I34</f>
        <v>121587346.962787</v>
      </c>
      <c r="J34" s="28">
        <f>BS!J34</f>
        <v>3410172455.8899102</v>
      </c>
      <c r="K34" s="28">
        <f>BS!K34</f>
        <v>1455947857.9683299</v>
      </c>
      <c r="L34" s="28">
        <f>BS!L34</f>
        <v>1954224597.9215701</v>
      </c>
      <c r="M34" s="85"/>
      <c r="N34" s="29">
        <f>BS!N34</f>
        <v>999615155.97754598</v>
      </c>
      <c r="O34" s="27">
        <f>BS!O34</f>
        <v>621666765.51999998</v>
      </c>
      <c r="P34" s="28">
        <f>BS!P34</f>
        <v>44490459.259999998</v>
      </c>
      <c r="Q34" s="29">
        <f>BS!Q34</f>
        <v>620293025.52859998</v>
      </c>
      <c r="R34" s="27">
        <f>BS!R34</f>
        <v>18434524.117846999</v>
      </c>
      <c r="S34" s="70">
        <f>BS!S34</f>
        <v>2.1683170648707357E-2</v>
      </c>
      <c r="T34" s="71">
        <f>BS!T34</f>
        <v>0.18103425078969815</v>
      </c>
    </row>
    <row r="35" spans="1:21" x14ac:dyDescent="0.2">
      <c r="A35" s="54">
        <v>4</v>
      </c>
      <c r="B35" s="12" t="s">
        <v>153</v>
      </c>
      <c r="C35" s="24">
        <f>BS!C35</f>
        <v>4054565125.9603</v>
      </c>
      <c r="D35" s="25">
        <f>BS!D35</f>
        <v>530224423.34020001</v>
      </c>
      <c r="E35" s="25">
        <f>BS!E35</f>
        <v>2978536088.1399999</v>
      </c>
      <c r="F35" s="26">
        <f>BS!F35</f>
        <v>-35924495.950000003</v>
      </c>
      <c r="G35" s="24">
        <f>BS!G35</f>
        <v>3435908715.1991</v>
      </c>
      <c r="H35" s="25">
        <f>BS!H35</f>
        <v>2608301753.0790997</v>
      </c>
      <c r="I35" s="25">
        <f>BS!I35</f>
        <v>269356692.96880001</v>
      </c>
      <c r="J35" s="25">
        <f>BS!J35</f>
        <v>2311316557.4512</v>
      </c>
      <c r="K35" s="25">
        <f>BS!K35</f>
        <v>1011000976.5101</v>
      </c>
      <c r="L35" s="25">
        <f>BS!L35</f>
        <v>1300315580.9410999</v>
      </c>
      <c r="M35" s="85"/>
      <c r="N35" s="26">
        <f>BS!N35</f>
        <v>779101088.90999985</v>
      </c>
      <c r="O35" s="24">
        <f>BS!O35</f>
        <v>618656411.12</v>
      </c>
      <c r="P35" s="25">
        <f>BS!P35</f>
        <v>18212575</v>
      </c>
      <c r="Q35" s="26">
        <f>BS!Q35</f>
        <v>721534425.95000005</v>
      </c>
      <c r="R35" s="24">
        <f>BS!R35</f>
        <v>14197888.029999999</v>
      </c>
      <c r="S35" s="72">
        <f>BS!S35</f>
        <v>2.1156353928954014E-2</v>
      </c>
      <c r="T35" s="73">
        <f>BS!T35</f>
        <v>0.13927335526118725</v>
      </c>
    </row>
    <row r="36" spans="1:21" x14ac:dyDescent="0.2">
      <c r="A36" s="55">
        <v>5</v>
      </c>
      <c r="B36" s="15" t="s">
        <v>156</v>
      </c>
      <c r="C36" s="27">
        <f>BS!C36</f>
        <v>3086519855.9203901</v>
      </c>
      <c r="D36" s="28">
        <f>BS!D36</f>
        <v>353679042.15953404</v>
      </c>
      <c r="E36" s="28">
        <f>BS!E36</f>
        <v>2593628564.2063298</v>
      </c>
      <c r="F36" s="29">
        <f>BS!F36</f>
        <v>-70451745.275478005</v>
      </c>
      <c r="G36" s="27">
        <f>BS!G36</f>
        <v>2696225172.0835099</v>
      </c>
      <c r="H36" s="28">
        <f>BS!H36</f>
        <v>1241470254.1835051</v>
      </c>
      <c r="I36" s="28">
        <f>BS!I36</f>
        <v>45241953.710000001</v>
      </c>
      <c r="J36" s="28">
        <f>BS!J36</f>
        <v>1196228300.5035</v>
      </c>
      <c r="K36" s="28">
        <f>BS!K36</f>
        <v>378177907.66399997</v>
      </c>
      <c r="L36" s="28">
        <f>BS!L36</f>
        <v>818050392.83950305</v>
      </c>
      <c r="M36" s="85"/>
      <c r="N36" s="29">
        <f>BS!N36</f>
        <v>1370809064.21</v>
      </c>
      <c r="O36" s="27">
        <f>BS!O36</f>
        <v>390294685.75313199</v>
      </c>
      <c r="P36" s="28">
        <f>BS!P36</f>
        <v>5239960</v>
      </c>
      <c r="Q36" s="29">
        <f>BS!Q36</f>
        <v>460402096.983132</v>
      </c>
      <c r="R36" s="27">
        <f>BS!R36</f>
        <v>12434319.493132001</v>
      </c>
      <c r="S36" s="70">
        <f>BS!S36</f>
        <v>2.431386650771673E-2</v>
      </c>
      <c r="T36" s="71">
        <f>BS!T36</f>
        <v>0.19406461154147295</v>
      </c>
    </row>
    <row r="37" spans="1:21" x14ac:dyDescent="0.2">
      <c r="A37" s="54">
        <v>6</v>
      </c>
      <c r="B37" s="12" t="s">
        <v>155</v>
      </c>
      <c r="C37" s="24">
        <f>BS!C37</f>
        <v>1973619687.1979899</v>
      </c>
      <c r="D37" s="25">
        <f>BS!D37</f>
        <v>221103185.39000002</v>
      </c>
      <c r="E37" s="25">
        <f>BS!E37</f>
        <v>1485798052.4482</v>
      </c>
      <c r="F37" s="26">
        <f>BS!F37</f>
        <v>-31376606.976259999</v>
      </c>
      <c r="G37" s="24">
        <f>BS!G37</f>
        <v>1684481670.5757101</v>
      </c>
      <c r="H37" s="25">
        <f>BS!H37</f>
        <v>1168460387.170028</v>
      </c>
      <c r="I37" s="25">
        <f>BS!I37</f>
        <v>108221058.1266</v>
      </c>
      <c r="J37" s="25">
        <f>BS!J37</f>
        <v>1055065851.8212301</v>
      </c>
      <c r="K37" s="25">
        <f>BS!K37</f>
        <v>503415086.17390001</v>
      </c>
      <c r="L37" s="25">
        <f>BS!L37</f>
        <v>551650765.64732802</v>
      </c>
      <c r="M37" s="85"/>
      <c r="N37" s="26">
        <f>BS!N37</f>
        <v>491940300.54000002</v>
      </c>
      <c r="O37" s="24">
        <f>BS!O37</f>
        <v>289138022</v>
      </c>
      <c r="P37" s="25">
        <f>BS!P37</f>
        <v>121372000</v>
      </c>
      <c r="Q37" s="26">
        <f>BS!Q37</f>
        <v>334591401.22000003</v>
      </c>
      <c r="R37" s="24">
        <f>BS!R37</f>
        <v>5727789.9954329999</v>
      </c>
      <c r="S37" s="72">
        <f>BS!S37</f>
        <v>1.7425168592260464E-2</v>
      </c>
      <c r="T37" s="73">
        <f>BS!T37</f>
        <v>0.1200418269051384</v>
      </c>
    </row>
    <row r="38" spans="1:21" x14ac:dyDescent="0.2">
      <c r="A38" s="55">
        <v>7</v>
      </c>
      <c r="B38" s="15" t="s">
        <v>152</v>
      </c>
      <c r="C38" s="27">
        <f>BS!C38</f>
        <v>1933648177.6614799</v>
      </c>
      <c r="D38" s="28">
        <f>BS!D38</f>
        <v>458774930.001764</v>
      </c>
      <c r="E38" s="28">
        <f>BS!E38</f>
        <v>1333922513.73368</v>
      </c>
      <c r="F38" s="29">
        <f>BS!F38</f>
        <v>-27512059.145907</v>
      </c>
      <c r="G38" s="27">
        <f>BS!G38</f>
        <v>1614879776.67821</v>
      </c>
      <c r="H38" s="28">
        <f>BS!H38</f>
        <v>1242688296.5617781</v>
      </c>
      <c r="I38" s="28">
        <f>BS!I38</f>
        <v>105761947.985</v>
      </c>
      <c r="J38" s="28">
        <f>BS!J38</f>
        <v>1136926348.5836</v>
      </c>
      <c r="K38" s="28">
        <f>BS!K38</f>
        <v>564698598.40989995</v>
      </c>
      <c r="L38" s="28">
        <f>BS!L38</f>
        <v>572227750.17369998</v>
      </c>
      <c r="M38" s="85"/>
      <c r="N38" s="29">
        <f>BS!N38</f>
        <v>350835160.96355802</v>
      </c>
      <c r="O38" s="27">
        <f>BS!O38</f>
        <v>318768400.94999999</v>
      </c>
      <c r="P38" s="28">
        <f>BS!P38</f>
        <v>112482804.98999999</v>
      </c>
      <c r="Q38" s="29">
        <f>BS!Q38</f>
        <v>327663269.02100003</v>
      </c>
      <c r="R38" s="27">
        <f>BS!R38</f>
        <v>3495623.5799309998</v>
      </c>
      <c r="S38" s="70">
        <f>BS!S38</f>
        <v>1.0787945705934365E-2</v>
      </c>
      <c r="T38" s="71">
        <f>BS!T38</f>
        <v>6.6079742194071936E-2</v>
      </c>
    </row>
    <row r="39" spans="1:21" x14ac:dyDescent="0.2">
      <c r="A39" s="54">
        <v>8</v>
      </c>
      <c r="B39" s="12" t="s">
        <v>154</v>
      </c>
      <c r="C39" s="24">
        <f>BS!C39</f>
        <v>1874709770.25897</v>
      </c>
      <c r="D39" s="25">
        <f>BS!D39</f>
        <v>677046499.08893394</v>
      </c>
      <c r="E39" s="25">
        <f>BS!E39</f>
        <v>1085537037.73032</v>
      </c>
      <c r="F39" s="26">
        <f>BS!F39</f>
        <v>-57369984.686071999</v>
      </c>
      <c r="G39" s="24">
        <f>BS!G39</f>
        <v>1424261894.21331</v>
      </c>
      <c r="H39" s="25">
        <f>BS!H39</f>
        <v>1324183763.0220001</v>
      </c>
      <c r="I39" s="25">
        <f>BS!I39</f>
        <v>22840062.410300002</v>
      </c>
      <c r="J39" s="25">
        <f>BS!J39</f>
        <v>1301332485.0094099</v>
      </c>
      <c r="K39" s="25">
        <f>BS!K39</f>
        <v>716285373.61045802</v>
      </c>
      <c r="L39" s="25">
        <f>BS!L39</f>
        <v>585047111.39895403</v>
      </c>
      <c r="M39" s="85"/>
      <c r="N39" s="26">
        <f>BS!N39</f>
        <v>86034366.851300001</v>
      </c>
      <c r="O39" s="24">
        <f>BS!O39</f>
        <v>450447876.65545702</v>
      </c>
      <c r="P39" s="25">
        <f>BS!P39</f>
        <v>114430000</v>
      </c>
      <c r="Q39" s="26">
        <f>BS!Q39</f>
        <v>507836565.35229301</v>
      </c>
      <c r="R39" s="24">
        <f>BS!R39</f>
        <v>3712939.7856510002</v>
      </c>
      <c r="S39" s="72">
        <f>BS!S39</f>
        <v>1.1429574881909276E-2</v>
      </c>
      <c r="T39" s="73">
        <f>BS!T39</f>
        <v>4.9669211165598109E-2</v>
      </c>
    </row>
    <row r="40" spans="1:21" x14ac:dyDescent="0.2">
      <c r="A40" s="55">
        <v>9</v>
      </c>
      <c r="B40" s="15" t="s">
        <v>157</v>
      </c>
      <c r="C40" s="27">
        <f>BS!C40</f>
        <v>1020920036.53</v>
      </c>
      <c r="D40" s="28">
        <f>BS!D40</f>
        <v>159215971.29000002</v>
      </c>
      <c r="E40" s="28">
        <f>BS!E40</f>
        <v>827050935.42999995</v>
      </c>
      <c r="F40" s="29">
        <f>BS!F40</f>
        <v>-17675309.510000002</v>
      </c>
      <c r="G40" s="27">
        <f>BS!G40</f>
        <v>762907130.34223199</v>
      </c>
      <c r="H40" s="28">
        <f>BS!H40</f>
        <v>321223655.41999996</v>
      </c>
      <c r="I40" s="28">
        <f>BS!I40</f>
        <v>51819713.93</v>
      </c>
      <c r="J40" s="28">
        <f>BS!J40</f>
        <v>240755364.28</v>
      </c>
      <c r="K40" s="28">
        <f>BS!K40</f>
        <v>159968336.02000001</v>
      </c>
      <c r="L40" s="28">
        <f>BS!L40</f>
        <v>80787028.260000005</v>
      </c>
      <c r="M40" s="85"/>
      <c r="N40" s="29">
        <f>BS!N40</f>
        <v>423612010.24000001</v>
      </c>
      <c r="O40" s="27">
        <f>BS!O40</f>
        <v>258012906.19</v>
      </c>
      <c r="P40" s="28">
        <f>BS!P40</f>
        <v>76000000</v>
      </c>
      <c r="Q40" s="29">
        <f>BS!Q40</f>
        <v>267027944.91999999</v>
      </c>
      <c r="R40" s="27">
        <f>BS!R40</f>
        <v>2481608.08</v>
      </c>
      <c r="S40" s="70">
        <f>BS!S40</f>
        <v>1.5441430871536982E-2</v>
      </c>
      <c r="T40" s="71">
        <f>BS!T40</f>
        <v>5.7970356263704323E-2</v>
      </c>
    </row>
    <row r="41" spans="1:21" x14ac:dyDescent="0.2">
      <c r="A41" s="54">
        <v>10</v>
      </c>
      <c r="B41" s="12" t="s">
        <v>158</v>
      </c>
      <c r="C41" s="24">
        <f>BS!C41</f>
        <v>669459738.95079994</v>
      </c>
      <c r="D41" s="25">
        <f>BS!D41</f>
        <v>166755139.08749998</v>
      </c>
      <c r="E41" s="25">
        <f>BS!E41</f>
        <v>397082904.39490002</v>
      </c>
      <c r="F41" s="26">
        <f>BS!F41</f>
        <v>-10883435.504899999</v>
      </c>
      <c r="G41" s="24">
        <f>BS!G41</f>
        <v>546970489.88660002</v>
      </c>
      <c r="H41" s="25">
        <f>BS!H41</f>
        <v>465663554.95880008</v>
      </c>
      <c r="I41" s="25">
        <f>BS!I41</f>
        <v>108610757.2176</v>
      </c>
      <c r="J41" s="25">
        <f>BS!J41</f>
        <v>300782896.92879999</v>
      </c>
      <c r="K41" s="25">
        <f>BS!K41</f>
        <v>220134505.18110001</v>
      </c>
      <c r="L41" s="25">
        <f>BS!L41</f>
        <v>80648391.747700006</v>
      </c>
      <c r="M41" s="85"/>
      <c r="N41" s="26">
        <f>BS!N41</f>
        <v>66887948.098499998</v>
      </c>
      <c r="O41" s="24">
        <f>BS!O41</f>
        <v>122489249.0642</v>
      </c>
      <c r="P41" s="25">
        <f>BS!P41</f>
        <v>136800000</v>
      </c>
      <c r="Q41" s="26">
        <f>BS!Q41</f>
        <v>145625621.40419999</v>
      </c>
      <c r="R41" s="24">
        <f>BS!R41</f>
        <v>-1535479.211382</v>
      </c>
      <c r="S41" s="72">
        <f>BS!S41</f>
        <v>-1.326788824408656E-2</v>
      </c>
      <c r="T41" s="73">
        <f>BS!T41</f>
        <v>-7.621107146264032E-2</v>
      </c>
    </row>
    <row r="42" spans="1:21" x14ac:dyDescent="0.2">
      <c r="A42" s="55">
        <v>11</v>
      </c>
      <c r="B42" s="15" t="s">
        <v>289</v>
      </c>
      <c r="C42" s="27">
        <f>BS!C42</f>
        <v>603386553.5776</v>
      </c>
      <c r="D42" s="28">
        <f>BS!D42</f>
        <v>44612448.329700001</v>
      </c>
      <c r="E42" s="28">
        <f>BS!E42</f>
        <v>541744434.07940006</v>
      </c>
      <c r="F42" s="29">
        <f>BS!F42</f>
        <v>-17153442.200599998</v>
      </c>
      <c r="G42" s="27">
        <f>BS!G42</f>
        <v>507623744.9289</v>
      </c>
      <c r="H42" s="28">
        <f>BS!H42</f>
        <v>0</v>
      </c>
      <c r="I42" s="28">
        <f>BS!I42</f>
        <v>0</v>
      </c>
      <c r="J42" s="28">
        <f>BS!J42</f>
        <v>0</v>
      </c>
      <c r="K42" s="28">
        <f>BS!K42</f>
        <v>0</v>
      </c>
      <c r="L42" s="28">
        <f>BS!L42</f>
        <v>0</v>
      </c>
      <c r="M42" s="85"/>
      <c r="N42" s="29">
        <f>BS!N42</f>
        <v>477806893.3326</v>
      </c>
      <c r="O42" s="27">
        <f>BS!O42</f>
        <v>95762808.640000001</v>
      </c>
      <c r="P42" s="28">
        <f>BS!P42</f>
        <v>3634576</v>
      </c>
      <c r="Q42" s="29">
        <f>BS!Q42</f>
        <v>94007870</v>
      </c>
      <c r="R42" s="27">
        <f>BS!R42</f>
        <v>2786337.9920000001</v>
      </c>
      <c r="S42" s="70">
        <f>BS!S42</f>
        <v>2.7706994550799079E-2</v>
      </c>
      <c r="T42" s="71">
        <f>BS!T42</f>
        <v>0.17457746059692009</v>
      </c>
    </row>
    <row r="43" spans="1:21" x14ac:dyDescent="0.2">
      <c r="A43" s="54">
        <v>12</v>
      </c>
      <c r="B43" s="12" t="s">
        <v>240</v>
      </c>
      <c r="C43" s="24">
        <f>BS!C43</f>
        <v>497576479.13224202</v>
      </c>
      <c r="D43" s="25">
        <f>BS!D43</f>
        <v>102667716.567536</v>
      </c>
      <c r="E43" s="25">
        <f>BS!E43</f>
        <v>326851022.16309601</v>
      </c>
      <c r="F43" s="26">
        <f>BS!F43</f>
        <v>-1704801.40769</v>
      </c>
      <c r="G43" s="24">
        <f>BS!G43</f>
        <v>349016602.89902002</v>
      </c>
      <c r="H43" s="25">
        <f>BS!H43</f>
        <v>240061615.01435697</v>
      </c>
      <c r="I43" s="25">
        <f>BS!I43</f>
        <v>27182108.327213001</v>
      </c>
      <c r="J43" s="25">
        <f>BS!J43</f>
        <v>94594393.953510001</v>
      </c>
      <c r="K43" s="25">
        <f>BS!K43</f>
        <v>77983398.880538002</v>
      </c>
      <c r="L43" s="25">
        <f>BS!L43</f>
        <v>16610995.072973</v>
      </c>
      <c r="M43" s="85"/>
      <c r="N43" s="26">
        <f>BS!N43</f>
        <v>93994881.796733007</v>
      </c>
      <c r="O43" s="24">
        <f>BS!O43</f>
        <v>148559876.23322201</v>
      </c>
      <c r="P43" s="25">
        <f>BS!P43</f>
        <v>69161600</v>
      </c>
      <c r="Q43" s="26">
        <f>BS!Q43</f>
        <v>145866986.143222</v>
      </c>
      <c r="R43" s="24">
        <f>BS!R43</f>
        <v>2534086.0516840001</v>
      </c>
      <c r="S43" s="72">
        <f>BS!S43</f>
        <v>3.0332565915555609E-2</v>
      </c>
      <c r="T43" s="73">
        <f>BS!T43</f>
        <v>0.1033183603306654</v>
      </c>
    </row>
    <row r="44" spans="1:21" x14ac:dyDescent="0.2">
      <c r="A44" s="55">
        <v>13</v>
      </c>
      <c r="B44" s="15" t="s">
        <v>151</v>
      </c>
      <c r="C44" s="27">
        <f>BS!C44</f>
        <v>452040790.67310899</v>
      </c>
      <c r="D44" s="28">
        <f>BS!D44</f>
        <v>178709412.17920002</v>
      </c>
      <c r="E44" s="28">
        <f>BS!E44</f>
        <v>197451155.931822</v>
      </c>
      <c r="F44" s="29">
        <f>BS!F44</f>
        <v>-25076982.630819</v>
      </c>
      <c r="G44" s="27">
        <f>BS!G44</f>
        <v>149488910.57436401</v>
      </c>
      <c r="H44" s="28">
        <f>BS!H44</f>
        <v>13293794.883499999</v>
      </c>
      <c r="I44" s="28">
        <f>BS!I44</f>
        <v>0</v>
      </c>
      <c r="J44" s="28">
        <f>BS!J44</f>
        <v>12998473</v>
      </c>
      <c r="K44" s="28">
        <f>BS!K44</f>
        <v>8989319</v>
      </c>
      <c r="L44" s="28">
        <f>BS!L44</f>
        <v>4009154</v>
      </c>
      <c r="M44" s="85"/>
      <c r="N44" s="29">
        <f>BS!N44</f>
        <v>116002997.9488</v>
      </c>
      <c r="O44" s="27">
        <f>BS!O44</f>
        <v>302551881.18364501</v>
      </c>
      <c r="P44" s="28">
        <f>BS!P44</f>
        <v>209008277</v>
      </c>
      <c r="Q44" s="29">
        <f>BS!Q44</f>
        <v>343478186.89244503</v>
      </c>
      <c r="R44" s="27">
        <f>BS!R44</f>
        <v>-28028286.642411001</v>
      </c>
      <c r="S44" s="70">
        <f>BS!S44</f>
        <v>-0.37148807861500643</v>
      </c>
      <c r="T44" s="71">
        <f>BS!T44</f>
        <v>-0.53018407682177249</v>
      </c>
    </row>
    <row r="45" spans="1:21" x14ac:dyDescent="0.2">
      <c r="A45" s="54">
        <v>14</v>
      </c>
      <c r="B45" s="12" t="s">
        <v>159</v>
      </c>
      <c r="C45" s="24">
        <f>BS!C45</f>
        <v>247295420.65130001</v>
      </c>
      <c r="D45" s="25">
        <f>BS!D45</f>
        <v>77966895.919200003</v>
      </c>
      <c r="E45" s="25">
        <f>BS!E45</f>
        <v>164584014.75999999</v>
      </c>
      <c r="F45" s="26">
        <f>BS!F45</f>
        <v>-4121821.7396</v>
      </c>
      <c r="G45" s="24">
        <f>BS!G45</f>
        <v>164204931.42089999</v>
      </c>
      <c r="H45" s="25">
        <f>BS!H45</f>
        <v>146082966.00670001</v>
      </c>
      <c r="I45" s="25">
        <f>BS!I45</f>
        <v>13003188.7905</v>
      </c>
      <c r="J45" s="25">
        <f>BS!J45</f>
        <v>106036291.58660001</v>
      </c>
      <c r="K45" s="25">
        <f>BS!K45</f>
        <v>65255862.7223</v>
      </c>
      <c r="L45" s="25">
        <f>BS!L45</f>
        <v>40780428.864299998</v>
      </c>
      <c r="M45" s="85"/>
      <c r="N45" s="26">
        <f>BS!N45</f>
        <v>14919765.2676</v>
      </c>
      <c r="O45" s="24">
        <f>BS!O45</f>
        <v>83090489.230399996</v>
      </c>
      <c r="P45" s="25">
        <f>BS!P45</f>
        <v>50000000</v>
      </c>
      <c r="Q45" s="26">
        <f>BS!Q45</f>
        <v>82022026.590399995</v>
      </c>
      <c r="R45" s="24">
        <f>BS!R45</f>
        <v>1122428.8665</v>
      </c>
      <c r="S45" s="72">
        <f>BS!S45</f>
        <v>2.7083261683981445E-2</v>
      </c>
      <c r="T45" s="73">
        <f>BS!T45</f>
        <v>8.1581146213197231E-2</v>
      </c>
      <c r="U45" s="74"/>
    </row>
    <row r="46" spans="1:21" x14ac:dyDescent="0.2">
      <c r="A46" s="55">
        <v>15</v>
      </c>
      <c r="B46" s="15" t="s">
        <v>160</v>
      </c>
      <c r="C46" s="27">
        <f>BS!C46</f>
        <v>242803329.530202</v>
      </c>
      <c r="D46" s="28">
        <f>BS!D46</f>
        <v>26316082.187114</v>
      </c>
      <c r="E46" s="28">
        <f>BS!E46</f>
        <v>138570304.726161</v>
      </c>
      <c r="F46" s="29">
        <f>BS!F46</f>
        <v>-2605857.1408870001</v>
      </c>
      <c r="G46" s="27">
        <f>BS!G46</f>
        <v>169087298.87701499</v>
      </c>
      <c r="H46" s="28">
        <f>BS!H46</f>
        <v>152567461.98460698</v>
      </c>
      <c r="I46" s="28">
        <f>BS!I46</f>
        <v>19260909.764605999</v>
      </c>
      <c r="J46" s="28">
        <f>BS!J46</f>
        <v>133306552.22</v>
      </c>
      <c r="K46" s="28">
        <f>BS!K46</f>
        <v>81857276.230000004</v>
      </c>
      <c r="L46" s="28">
        <f>BS!L46</f>
        <v>51449275.990000002</v>
      </c>
      <c r="M46" s="85"/>
      <c r="N46" s="29">
        <f>BS!N46</f>
        <v>13728764.949324001</v>
      </c>
      <c r="O46" s="27">
        <f>BS!O46</f>
        <v>73716030.549187005</v>
      </c>
      <c r="P46" s="28">
        <f>BS!P46</f>
        <v>84384600</v>
      </c>
      <c r="Q46" s="29">
        <f>BS!Q46</f>
        <v>52655082.991757996</v>
      </c>
      <c r="R46" s="27">
        <f>BS!R46</f>
        <v>-3349910.2818610002</v>
      </c>
      <c r="S46" s="70">
        <f>BS!S46</f>
        <v>-8.6809681038651498E-2</v>
      </c>
      <c r="T46" s="71">
        <f>BS!T46</f>
        <v>-0.30719872206829418</v>
      </c>
      <c r="U46" s="75"/>
    </row>
    <row r="47" spans="1:21" x14ac:dyDescent="0.2">
      <c r="A47" s="55">
        <v>16</v>
      </c>
      <c r="B47" s="12" t="s">
        <v>290</v>
      </c>
      <c r="C47" s="24">
        <f>BS!C47</f>
        <v>143725844.20271301</v>
      </c>
      <c r="D47" s="25">
        <f>BS!D47</f>
        <v>5907834.3983999994</v>
      </c>
      <c r="E47" s="25">
        <f>BS!E47</f>
        <v>126139640.817718</v>
      </c>
      <c r="F47" s="26">
        <f>BS!F47</f>
        <v>-3916894.8681049999</v>
      </c>
      <c r="G47" s="24">
        <f>BS!G47</f>
        <v>121100499.771643</v>
      </c>
      <c r="H47" s="25">
        <f>BS!H47</f>
        <v>751870.04130000004</v>
      </c>
      <c r="I47" s="25">
        <f>BS!I47</f>
        <v>0</v>
      </c>
      <c r="J47" s="25">
        <f>BS!J47</f>
        <v>751870.04150000005</v>
      </c>
      <c r="K47" s="25">
        <f>BS!K47</f>
        <v>7884.9666999999999</v>
      </c>
      <c r="L47" s="25">
        <f>BS!L47</f>
        <v>743985.07479999994</v>
      </c>
      <c r="M47" s="85"/>
      <c r="N47" s="26">
        <f>BS!N47</f>
        <v>112253889.738043</v>
      </c>
      <c r="O47" s="24">
        <f>BS!O47</f>
        <v>22625344.43107</v>
      </c>
      <c r="P47" s="25">
        <f>BS!P47</f>
        <v>2254500</v>
      </c>
      <c r="Q47" s="26">
        <f>BS!Q47</f>
        <v>25652475.039329</v>
      </c>
      <c r="R47" s="24">
        <f>BS!R47</f>
        <v>436194.84352300002</v>
      </c>
      <c r="S47" s="72">
        <f>BS!S47</f>
        <v>1.8034769160195908E-2</v>
      </c>
      <c r="T47" s="73">
        <f>BS!T47</f>
        <v>0.11704278668665948</v>
      </c>
    </row>
    <row r="48" spans="1:21" x14ac:dyDescent="0.2">
      <c r="A48" s="55">
        <v>17</v>
      </c>
      <c r="B48" s="15" t="s">
        <v>271</v>
      </c>
      <c r="C48" s="27">
        <f>BS!C48</f>
        <v>29122631.620000001</v>
      </c>
      <c r="D48" s="28">
        <f>BS!D48</f>
        <v>28636588.399999999</v>
      </c>
      <c r="E48" s="28">
        <f>BS!E48</f>
        <v>0</v>
      </c>
      <c r="F48" s="29">
        <f>BS!F48</f>
        <v>0</v>
      </c>
      <c r="G48" s="27">
        <f>BS!G48</f>
        <v>21756645.66</v>
      </c>
      <c r="H48" s="28">
        <f>BS!H48</f>
        <v>20737434.649999999</v>
      </c>
      <c r="I48" s="28">
        <f>BS!I48</f>
        <v>0</v>
      </c>
      <c r="J48" s="28">
        <f>BS!J48</f>
        <v>20723873.68</v>
      </c>
      <c r="K48" s="28">
        <f>BS!K48</f>
        <v>20723873.68</v>
      </c>
      <c r="L48" s="28">
        <f>BS!L48</f>
        <v>0</v>
      </c>
      <c r="M48" s="85"/>
      <c r="N48" s="29">
        <f>BS!N48</f>
        <v>854954.05</v>
      </c>
      <c r="O48" s="27">
        <f>BS!O48</f>
        <v>7365985.96</v>
      </c>
      <c r="P48" s="28">
        <f>BS!P48</f>
        <v>8052000</v>
      </c>
      <c r="Q48" s="29">
        <f>BS!Q48</f>
        <v>7105784.9500000002</v>
      </c>
      <c r="R48" s="27">
        <f>BS!R48</f>
        <v>-56733.43</v>
      </c>
      <c r="S48" s="70">
        <f>BS!S48</f>
        <v>-1.7261146929246792E-2</v>
      </c>
      <c r="T48" s="71">
        <f>BS!T48</f>
        <v>-4.6112283355923676E-2</v>
      </c>
      <c r="U48" s="75"/>
    </row>
    <row r="49" spans="1:21" x14ac:dyDescent="0.2">
      <c r="A49" s="55">
        <v>18</v>
      </c>
      <c r="B49" s="12" t="s">
        <v>273</v>
      </c>
      <c r="C49" s="24">
        <f>BS!C49</f>
        <v>28741276</v>
      </c>
      <c r="D49" s="25">
        <f>BS!D49</f>
        <v>13919859</v>
      </c>
      <c r="E49" s="25">
        <f>BS!E49</f>
        <v>0</v>
      </c>
      <c r="F49" s="26">
        <f>BS!F49</f>
        <v>0</v>
      </c>
      <c r="G49" s="24">
        <f>BS!G49</f>
        <v>556440</v>
      </c>
      <c r="H49" s="25">
        <f>BS!H49</f>
        <v>74223</v>
      </c>
      <c r="I49" s="25">
        <f>BS!I49</f>
        <v>0</v>
      </c>
      <c r="J49" s="25">
        <f>BS!J49</f>
        <v>74223</v>
      </c>
      <c r="K49" s="25">
        <f>BS!K49</f>
        <v>0</v>
      </c>
      <c r="L49" s="25">
        <f>BS!L49</f>
        <v>74223</v>
      </c>
      <c r="M49" s="85"/>
      <c r="N49" s="26">
        <f>BS!N49</f>
        <v>0</v>
      </c>
      <c r="O49" s="24">
        <f>BS!O49</f>
        <v>28184836</v>
      </c>
      <c r="P49" s="25">
        <f>BS!P49</f>
        <v>37072000</v>
      </c>
      <c r="Q49" s="26">
        <f>BS!Q49</f>
        <v>22989998</v>
      </c>
      <c r="R49" s="24">
        <f>BS!R49</f>
        <v>-1416824.17</v>
      </c>
      <c r="S49" s="72">
        <f>BS!S49</f>
        <v>-0.2889930774174575</v>
      </c>
      <c r="T49" s="73">
        <f>BS!T49</f>
        <v>-0.29397642930782281</v>
      </c>
    </row>
    <row r="50" spans="1:21" x14ac:dyDescent="0.2">
      <c r="A50" s="55">
        <v>19</v>
      </c>
      <c r="B50" s="15" t="s">
        <v>165</v>
      </c>
      <c r="C50" s="27">
        <f>BS!C50</f>
        <v>18769649.629999999</v>
      </c>
      <c r="D50" s="28">
        <f>BS!D50</f>
        <v>11952852.68</v>
      </c>
      <c r="E50" s="28">
        <f>BS!E50</f>
        <v>0</v>
      </c>
      <c r="F50" s="29">
        <f>BS!F50</f>
        <v>0</v>
      </c>
      <c r="G50" s="27">
        <f>BS!G50</f>
        <v>9055795.8900000006</v>
      </c>
      <c r="H50" s="28">
        <f>BS!H50</f>
        <v>2755955.92</v>
      </c>
      <c r="I50" s="28">
        <f>BS!I50</f>
        <v>0</v>
      </c>
      <c r="J50" s="28">
        <f>BS!J50</f>
        <v>2755955.92</v>
      </c>
      <c r="K50" s="28">
        <f>BS!K50</f>
        <v>1334346.2</v>
      </c>
      <c r="L50" s="28">
        <f>BS!L50</f>
        <v>1421609.72</v>
      </c>
      <c r="M50" s="85"/>
      <c r="N50" s="29">
        <f>BS!N50</f>
        <v>0</v>
      </c>
      <c r="O50" s="27">
        <f>BS!O50</f>
        <v>9713853.9000000004</v>
      </c>
      <c r="P50" s="28">
        <f>BS!P50</f>
        <v>3700005</v>
      </c>
      <c r="Q50" s="29">
        <f>BS!Q50</f>
        <v>9487482.0199999996</v>
      </c>
      <c r="R50" s="27">
        <f>BS!R50</f>
        <v>36421.279999999999</v>
      </c>
      <c r="S50" s="70">
        <f>BS!S50</f>
        <v>1.1068495576907497E-2</v>
      </c>
      <c r="T50" s="71">
        <f>BS!T50</f>
        <v>2.2424306318812499E-2</v>
      </c>
      <c r="U50" s="75"/>
    </row>
  </sheetData>
  <mergeCells count="8">
    <mergeCell ref="O29:Q29"/>
    <mergeCell ref="R29:T29"/>
    <mergeCell ref="B29:B30"/>
    <mergeCell ref="A29:A30"/>
    <mergeCell ref="B5:B6"/>
    <mergeCell ref="A5:A6"/>
    <mergeCell ref="C5:J5"/>
    <mergeCell ref="C29:F29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50"/>
  <sheetViews>
    <sheetView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6" customWidth="1"/>
    <col min="2" max="2" width="42.28515625" style="6" bestFit="1" customWidth="1"/>
    <col min="3" max="6" width="10.85546875" style="6" bestFit="1" customWidth="1"/>
    <col min="7" max="7" width="11.85546875" style="6" customWidth="1"/>
    <col min="8" max="8" width="9.7109375" style="6" bestFit="1" customWidth="1"/>
    <col min="9" max="9" width="9.42578125" style="6" bestFit="1" customWidth="1"/>
    <col min="10" max="10" width="10.28515625" style="6" bestFit="1" customWidth="1"/>
    <col min="11" max="11" width="9.42578125" style="6" bestFit="1" customWidth="1"/>
    <col min="12" max="12" width="9.28515625" style="6" bestFit="1" customWidth="1"/>
    <col min="13" max="13" width="12.28515625" style="6" bestFit="1" customWidth="1"/>
    <col min="14" max="14" width="12.5703125" style="6" customWidth="1"/>
    <col min="15" max="15" width="9.28515625" style="6" customWidth="1"/>
    <col min="16" max="16" width="8" style="6" bestFit="1" customWidth="1"/>
    <col min="17" max="17" width="9.28515625" style="6" bestFit="1" customWidth="1"/>
    <col min="18" max="18" width="12.28515625" style="6" bestFit="1" customWidth="1"/>
    <col min="19" max="19" width="6.7109375" style="6" bestFit="1" customWidth="1"/>
    <col min="20" max="20" width="7.28515625" style="6" bestFit="1" customWidth="1"/>
    <col min="21" max="22" width="12.140625" style="6" bestFit="1" customWidth="1"/>
    <col min="23" max="16384" width="9.140625" style="6"/>
  </cols>
  <sheetData>
    <row r="1" spans="1:6" x14ac:dyDescent="0.2">
      <c r="C1" s="7"/>
    </row>
    <row r="2" spans="1:6" x14ac:dyDescent="0.2">
      <c r="A2" s="6" t="s">
        <v>285</v>
      </c>
      <c r="C2" s="7"/>
    </row>
    <row r="3" spans="1:6" x14ac:dyDescent="0.2">
      <c r="A3" s="49"/>
      <c r="B3" s="64">
        <f>BS!B3</f>
        <v>45716</v>
      </c>
    </row>
    <row r="4" spans="1:6" ht="13.5" thickBot="1" x14ac:dyDescent="0.25"/>
    <row r="5" spans="1:6" ht="15.75" customHeight="1" x14ac:dyDescent="0.2">
      <c r="A5" s="181" t="s">
        <v>0</v>
      </c>
      <c r="B5" s="183" t="s">
        <v>282</v>
      </c>
      <c r="C5" s="80" t="s">
        <v>27</v>
      </c>
      <c r="D5" s="80"/>
      <c r="E5" s="80"/>
      <c r="F5" s="81"/>
    </row>
    <row r="6" spans="1:6" s="11" customFormat="1" ht="111" customHeight="1" x14ac:dyDescent="0.2">
      <c r="A6" s="182"/>
      <c r="B6" s="184"/>
      <c r="C6" s="9" t="s">
        <v>40</v>
      </c>
      <c r="D6" s="36" t="s">
        <v>53</v>
      </c>
      <c r="E6" s="36" t="s">
        <v>54</v>
      </c>
      <c r="F6" s="37" t="s">
        <v>55</v>
      </c>
    </row>
    <row r="7" spans="1:6" x14ac:dyDescent="0.2">
      <c r="A7" s="54">
        <f t="shared" ref="A7:A20" si="0">A32</f>
        <v>1</v>
      </c>
      <c r="B7" s="12" t="str">
        <f>BS!B7</f>
        <v>საქართველოს ბანკი</v>
      </c>
      <c r="C7" s="13">
        <f t="shared" ref="C7:C20" si="1">IFERROR(C32/C$31,0)</f>
        <v>0.39322350877987028</v>
      </c>
      <c r="D7" s="14">
        <f>IFERROR(H32/ABS(H$31),0)</f>
        <v>0.40353967066779139</v>
      </c>
      <c r="E7" s="14">
        <f>IFERROR(I32/ABS(I$31),0)</f>
        <v>0.51759282074274005</v>
      </c>
      <c r="F7" s="14">
        <f t="shared" ref="F7:F20" si="2">IFERROR(O32/ABS(O$31),0)</f>
        <v>0.55535712226346301</v>
      </c>
    </row>
    <row r="8" spans="1:6" x14ac:dyDescent="0.2">
      <c r="A8" s="55">
        <f t="shared" si="0"/>
        <v>2</v>
      </c>
      <c r="B8" s="15" t="str">
        <f>BS!B8</f>
        <v>თი–ბი–სი ბანკი</v>
      </c>
      <c r="C8" s="16">
        <f t="shared" si="1"/>
        <v>0.37796025752178503</v>
      </c>
      <c r="D8" s="17">
        <f t="shared" ref="D8:E8" si="3">IFERROR(H33/ABS(H$31),0)</f>
        <v>0.31043966457206262</v>
      </c>
      <c r="E8" s="17">
        <f t="shared" si="3"/>
        <v>0.33211793807773116</v>
      </c>
      <c r="F8" s="17">
        <f t="shared" si="2"/>
        <v>0.373196157749552</v>
      </c>
    </row>
    <row r="9" spans="1:6" x14ac:dyDescent="0.2">
      <c r="A9" s="54">
        <f t="shared" si="0"/>
        <v>3</v>
      </c>
      <c r="B9" s="12" t="str">
        <f>BS!B9</f>
        <v>ლიბერთი ბანკი</v>
      </c>
      <c r="C9" s="13">
        <f t="shared" si="1"/>
        <v>5.4546954199427268E-2</v>
      </c>
      <c r="D9" s="14">
        <f t="shared" ref="D9:E9" si="4">IFERROR(H34/ABS(H$31),0)</f>
        <v>7.3636527167747323E-2</v>
      </c>
      <c r="E9" s="14">
        <f t="shared" si="4"/>
        <v>3.8316919694838865E-2</v>
      </c>
      <c r="F9" s="14">
        <f t="shared" si="2"/>
        <v>3.9896075488326063E-2</v>
      </c>
    </row>
    <row r="10" spans="1:6" x14ac:dyDescent="0.2">
      <c r="A10" s="55">
        <f t="shared" si="0"/>
        <v>4</v>
      </c>
      <c r="B10" s="15" t="str">
        <f>BS!B10</f>
        <v>ბაზის ბანკი</v>
      </c>
      <c r="C10" s="16">
        <f t="shared" si="1"/>
        <v>4.1867046692718256E-2</v>
      </c>
      <c r="D10" s="17">
        <f t="shared" ref="D10:E10" si="5">IFERROR(H35/ABS(H$31),0)</f>
        <v>3.4777432099517482E-2</v>
      </c>
      <c r="E10" s="17">
        <f t="shared" si="5"/>
        <v>2.7998812343896187E-2</v>
      </c>
      <c r="F10" s="17">
        <f t="shared" si="2"/>
        <v>3.0727129650788974E-2</v>
      </c>
    </row>
    <row r="11" spans="1:6" x14ac:dyDescent="0.2">
      <c r="A11" s="54">
        <f t="shared" si="0"/>
        <v>5</v>
      </c>
      <c r="B11" s="12" t="str">
        <f>BS!B11</f>
        <v>კრედო ბანკი</v>
      </c>
      <c r="C11" s="13">
        <f t="shared" si="1"/>
        <v>3.1871105016525091E-2</v>
      </c>
      <c r="D11" s="14">
        <f t="shared" ref="D11:E11" si="6">IFERROR(H36/ABS(H$31),0)</f>
        <v>7.8775602699093256E-2</v>
      </c>
      <c r="E11" s="14">
        <f t="shared" si="6"/>
        <v>5.9433737691793768E-2</v>
      </c>
      <c r="F11" s="14">
        <f t="shared" si="2"/>
        <v>2.6910407123755833E-2</v>
      </c>
    </row>
    <row r="12" spans="1:6" x14ac:dyDescent="0.2">
      <c r="A12" s="55">
        <f t="shared" si="0"/>
        <v>6</v>
      </c>
      <c r="B12" s="15" t="str">
        <f>BS!B12</f>
        <v>ტერა ბანკი</v>
      </c>
      <c r="C12" s="16">
        <f t="shared" si="1"/>
        <v>2.0379405689781811E-2</v>
      </c>
      <c r="D12" s="17">
        <f t="shared" ref="D12:E12" si="7">IFERROR(H37/ABS(H$31),0)</f>
        <v>1.7416119005919727E-2</v>
      </c>
      <c r="E12" s="17">
        <f t="shared" si="7"/>
        <v>6.0353405742141234E-3</v>
      </c>
      <c r="F12" s="17">
        <f t="shared" si="2"/>
        <v>1.2396107465439829E-2</v>
      </c>
    </row>
    <row r="13" spans="1:6" x14ac:dyDescent="0.2">
      <c r="A13" s="54">
        <f t="shared" si="0"/>
        <v>7</v>
      </c>
      <c r="B13" s="12" t="str">
        <f>BS!B13</f>
        <v>პროკრედიტ ბანკი</v>
      </c>
      <c r="C13" s="13">
        <f t="shared" si="1"/>
        <v>1.9966663754665617E-2</v>
      </c>
      <c r="D13" s="14">
        <f t="shared" ref="D13:E13" si="8">IFERROR(H38/ABS(H$31),0)</f>
        <v>1.4855804318934103E-2</v>
      </c>
      <c r="E13" s="14">
        <f t="shared" si="8"/>
        <v>3.1056749485411923E-3</v>
      </c>
      <c r="F13" s="14">
        <f t="shared" si="2"/>
        <v>7.5652434167629463E-3</v>
      </c>
    </row>
    <row r="14" spans="1:6" x14ac:dyDescent="0.2">
      <c r="A14" s="55">
        <f t="shared" si="0"/>
        <v>8</v>
      </c>
      <c r="B14" s="15" t="str">
        <f>BS!B14</f>
        <v>ქართუ ბანკი</v>
      </c>
      <c r="C14" s="16">
        <f t="shared" si="1"/>
        <v>1.9358071469659243E-2</v>
      </c>
      <c r="D14" s="17">
        <f t="shared" ref="D14:E14" si="9">IFERROR(H39/ABS(H$31),0)</f>
        <v>1.3370708678013795E-2</v>
      </c>
      <c r="E14" s="17">
        <f t="shared" si="9"/>
        <v>8.386370890804698E-3</v>
      </c>
      <c r="F14" s="17">
        <f t="shared" si="2"/>
        <v>8.0355600733154186E-3</v>
      </c>
    </row>
    <row r="15" spans="1:6" x14ac:dyDescent="0.2">
      <c r="A15" s="54">
        <f t="shared" si="0"/>
        <v>9</v>
      </c>
      <c r="B15" s="12" t="str">
        <f>BS!B15</f>
        <v>ხალიკ ბანკი</v>
      </c>
      <c r="C15" s="13">
        <f t="shared" si="1"/>
        <v>1.054192139257098E-2</v>
      </c>
      <c r="D15" s="14">
        <f t="shared" ref="D15:E15" si="10">IFERROR(H40/ABS(H$31),0)</f>
        <v>9.2814156078167998E-3</v>
      </c>
      <c r="E15" s="14">
        <f t="shared" si="10"/>
        <v>-5.1967013866051576E-4</v>
      </c>
      <c r="F15" s="14">
        <f t="shared" si="2"/>
        <v>5.3707067597296371E-3</v>
      </c>
    </row>
    <row r="16" spans="1:6" x14ac:dyDescent="0.2">
      <c r="A16" s="55">
        <f t="shared" si="0"/>
        <v>10</v>
      </c>
      <c r="B16" s="15" t="str">
        <f>BS!B16</f>
        <v>პაშაბანკი</v>
      </c>
      <c r="C16" s="16">
        <f t="shared" si="1"/>
        <v>6.9127764085204517E-3</v>
      </c>
      <c r="D16" s="17">
        <f t="shared" ref="D16:E16" si="11">IFERROR(H41/ABS(H$31),0)</f>
        <v>4.3941700122332788E-3</v>
      </c>
      <c r="E16" s="17">
        <f t="shared" si="11"/>
        <v>7.7289734567634436E-4</v>
      </c>
      <c r="F16" s="17">
        <f t="shared" si="2"/>
        <v>-3.3230906388705987E-3</v>
      </c>
    </row>
    <row r="17" spans="1:22" x14ac:dyDescent="0.2">
      <c r="A17" s="54">
        <f t="shared" si="0"/>
        <v>11</v>
      </c>
      <c r="B17" s="12" t="str">
        <f>BS!B17</f>
        <v>მიკრობანკი კრისტალი</v>
      </c>
      <c r="C17" s="13">
        <f t="shared" si="1"/>
        <v>6.2305110973913799E-3</v>
      </c>
      <c r="D17" s="14">
        <f t="shared" ref="D17:E17" si="12">IFERROR(H42/ABS(H$31),0)</f>
        <v>2.3398679333021623E-2</v>
      </c>
      <c r="E17" s="14">
        <f t="shared" si="12"/>
        <v>2.0181434870263719E-3</v>
      </c>
      <c r="F17" s="14">
        <f t="shared" si="2"/>
        <v>6.0302045311384968E-3</v>
      </c>
    </row>
    <row r="18" spans="1:22" x14ac:dyDescent="0.2">
      <c r="A18" s="55">
        <f t="shared" si="0"/>
        <v>12</v>
      </c>
      <c r="B18" s="15" t="str">
        <f>BS!B18</f>
        <v>იშ ბანკ</v>
      </c>
      <c r="C18" s="16">
        <f t="shared" si="1"/>
        <v>5.1379265193314608E-3</v>
      </c>
      <c r="D18" s="17">
        <f t="shared" ref="D18:E18" si="13">IFERROR(H43/ABS(H$31),0)</f>
        <v>4.7491266043744266E-3</v>
      </c>
      <c r="E18" s="17">
        <f t="shared" si="13"/>
        <v>5.693482930046222E-3</v>
      </c>
      <c r="F18" s="17">
        <f t="shared" si="2"/>
        <v>5.4842798092097789E-3</v>
      </c>
    </row>
    <row r="19" spans="1:22" x14ac:dyDescent="0.2">
      <c r="A19" s="54">
        <f t="shared" si="0"/>
        <v>13</v>
      </c>
      <c r="B19" s="12" t="str">
        <f>BS!B19</f>
        <v>ვი–თი–ბი ბანკი</v>
      </c>
      <c r="C19" s="13">
        <f t="shared" si="1"/>
        <v>4.6677294117064934E-3</v>
      </c>
      <c r="D19" s="14">
        <f t="shared" ref="D19:E19" si="14">IFERROR(H44/ABS(H$31),0)</f>
        <v>1.0351572990249767E-3</v>
      </c>
      <c r="E19" s="14">
        <f t="shared" si="14"/>
        <v>-1.0394733519570575E-5</v>
      </c>
      <c r="F19" s="14">
        <f t="shared" si="2"/>
        <v>-6.0658937141289719E-2</v>
      </c>
    </row>
    <row r="20" spans="1:22" x14ac:dyDescent="0.2">
      <c r="A20" s="55">
        <f t="shared" si="0"/>
        <v>14</v>
      </c>
      <c r="B20" s="15" t="str">
        <f>BS!B20</f>
        <v>ზირაათ ბანკი</v>
      </c>
      <c r="C20" s="16">
        <f t="shared" si="1"/>
        <v>2.5535485561725213E-3</v>
      </c>
      <c r="D20" s="17">
        <f t="shared" ref="D20:E20" si="15">IFERROR(H45/ABS(H$31),0)</f>
        <v>3.1268865888884135E-3</v>
      </c>
      <c r="E20" s="17">
        <f t="shared" si="15"/>
        <v>-7.7814779951372473E-5</v>
      </c>
      <c r="F20" s="17">
        <f t="shared" si="2"/>
        <v>2.4291653259878266E-3</v>
      </c>
    </row>
    <row r="21" spans="1:22" x14ac:dyDescent="0.2">
      <c r="A21" s="54">
        <f t="shared" ref="A21:A25" si="16">A46</f>
        <v>15</v>
      </c>
      <c r="B21" s="12" t="str">
        <f>BS!B21</f>
        <v>სილქ ბანკი</v>
      </c>
      <c r="C21" s="13">
        <f t="shared" ref="C21:C25" si="17">IFERROR(C46/C$31,0)</f>
        <v>2.5071636584406312E-3</v>
      </c>
      <c r="D21" s="14">
        <f t="shared" ref="D21:D24" si="18">IFERROR(H46/ABS(H$31),0)</f>
        <v>1.9083305454641894E-3</v>
      </c>
      <c r="E21" s="14">
        <f t="shared" ref="E21:E24" si="19">IFERROR(I46/ABS(I$31),0)</f>
        <v>-1.033282078110757E-4</v>
      </c>
      <c r="F21" s="14">
        <f t="shared" ref="F21:F24" si="20">IFERROR(O46/ABS(O$31),0)</f>
        <v>-7.2498900774366788E-3</v>
      </c>
    </row>
    <row r="22" spans="1:22" x14ac:dyDescent="0.2">
      <c r="A22" s="55">
        <f t="shared" si="16"/>
        <v>16</v>
      </c>
      <c r="B22" s="15" t="str">
        <f>BS!B22</f>
        <v>მიკრობანკი ემბისი</v>
      </c>
      <c r="C22" s="16">
        <f t="shared" si="17"/>
        <v>1.4840991433724116E-3</v>
      </c>
      <c r="D22" s="17">
        <f t="shared" si="18"/>
        <v>4.4939059301392324E-3</v>
      </c>
      <c r="E22" s="17">
        <f t="shared" si="19"/>
        <v>-1.059840566569547E-3</v>
      </c>
      <c r="F22" s="17">
        <f t="shared" si="20"/>
        <v>9.4401473526318776E-4</v>
      </c>
    </row>
    <row r="23" spans="1:22" x14ac:dyDescent="0.2">
      <c r="A23" s="54">
        <f t="shared" si="16"/>
        <v>17</v>
      </c>
      <c r="B23" s="12" t="str">
        <f>BS!B23</f>
        <v>პეივბანკი</v>
      </c>
      <c r="C23" s="13">
        <f t="shared" si="17"/>
        <v>3.0071747276734007E-4</v>
      </c>
      <c r="D23" s="14">
        <f t="shared" si="18"/>
        <v>1.585248236456918E-4</v>
      </c>
      <c r="E23" s="14">
        <f t="shared" si="19"/>
        <v>1.4638793226121292E-3</v>
      </c>
      <c r="F23" s="14">
        <f t="shared" si="20"/>
        <v>-1.2278273046388864E-4</v>
      </c>
    </row>
    <row r="24" spans="1:22" s="78" customFormat="1" x14ac:dyDescent="0.2">
      <c r="A24" s="55">
        <f t="shared" si="16"/>
        <v>18</v>
      </c>
      <c r="B24" s="15" t="str">
        <f>BS!B24</f>
        <v>ჰეშბანკი</v>
      </c>
      <c r="C24" s="16">
        <f t="shared" si="17"/>
        <v>2.9677963158016984E-4</v>
      </c>
      <c r="D24" s="17">
        <f t="shared" si="18"/>
        <v>5.2402689524451874E-4</v>
      </c>
      <c r="E24" s="17">
        <f t="shared" si="19"/>
        <v>-1.2948009191034375E-3</v>
      </c>
      <c r="F24" s="17">
        <f t="shared" si="20"/>
        <v>-3.0662968937332489E-3</v>
      </c>
    </row>
    <row r="25" spans="1:22" s="78" customFormat="1" ht="13.5" thickBot="1" x14ac:dyDescent="0.25">
      <c r="A25" s="54">
        <f t="shared" si="16"/>
        <v>19</v>
      </c>
      <c r="B25" s="12" t="str">
        <f>BS!B25</f>
        <v>პეისერა</v>
      </c>
      <c r="C25" s="13">
        <f t="shared" si="17"/>
        <v>1.9381358371424673E-4</v>
      </c>
      <c r="D25" s="14">
        <f t="shared" ref="D25" si="21">IFERROR(H50/ABS(H$31),0)</f>
        <v>1.1824715107864563E-4</v>
      </c>
      <c r="E25" s="14">
        <f t="shared" ref="E25" si="22">IFERROR(I50/ABS(I$31),0)</f>
        <v>1.2983129569444211E-4</v>
      </c>
      <c r="F25" s="14">
        <f t="shared" ref="F25" si="23">IFERROR(O50/ABS(O$31),0)</f>
        <v>7.8823089056836816E-5</v>
      </c>
    </row>
    <row r="26" spans="1:22" ht="13.5" thickBot="1" x14ac:dyDescent="0.25">
      <c r="A26" s="18"/>
      <c r="B26" s="19" t="str">
        <f>BS!B26</f>
        <v>კონსოლიდირებული</v>
      </c>
      <c r="C26" s="20">
        <f>SUM(C7:C25)</f>
        <v>1.0000000000000007</v>
      </c>
      <c r="D26" s="20">
        <f t="shared" ref="D26:F26" si="24">SUM(D7:D25)</f>
        <v>1.0000000000000113</v>
      </c>
      <c r="E26" s="20">
        <f t="shared" si="24"/>
        <v>1.0000000000000002</v>
      </c>
      <c r="F26" s="20">
        <f t="shared" si="24"/>
        <v>0.99999999999999578</v>
      </c>
    </row>
    <row r="27" spans="1:22" x14ac:dyDescent="0.2">
      <c r="A27" s="127"/>
      <c r="B27" s="128"/>
      <c r="C27" s="129"/>
      <c r="D27" s="129"/>
      <c r="E27" s="129"/>
      <c r="F27" s="129"/>
    </row>
    <row r="28" spans="1:22" ht="13.5" thickBot="1" x14ac:dyDescent="0.25">
      <c r="B28" s="62" t="s">
        <v>36</v>
      </c>
      <c r="U28" s="23"/>
      <c r="V28" s="23"/>
    </row>
    <row r="29" spans="1:22" ht="15.75" customHeight="1" x14ac:dyDescent="0.2">
      <c r="A29" s="181" t="s">
        <v>0</v>
      </c>
      <c r="B29" s="183" t="s">
        <v>282</v>
      </c>
      <c r="C29" s="185" t="s">
        <v>56</v>
      </c>
      <c r="D29" s="187" t="s">
        <v>280</v>
      </c>
      <c r="E29" s="188"/>
      <c r="F29" s="188"/>
      <c r="G29" s="188"/>
      <c r="H29" s="189"/>
      <c r="I29" s="192" t="s">
        <v>279</v>
      </c>
      <c r="J29" s="193"/>
      <c r="K29" s="193"/>
      <c r="L29" s="194"/>
      <c r="M29" s="190" t="s">
        <v>57</v>
      </c>
      <c r="N29" s="190" t="s">
        <v>235</v>
      </c>
      <c r="O29" s="179" t="str">
        <f>YEAR($B$3)&amp;" წლის "&amp;MONTH($B$3)&amp;" თვის წმინდა მოგება"</f>
        <v>2025 წლის 2 თვის წმინდა მოგება</v>
      </c>
      <c r="P29" s="38"/>
    </row>
    <row r="30" spans="1:22" ht="121.5" customHeight="1" x14ac:dyDescent="0.2">
      <c r="A30" s="182"/>
      <c r="B30" s="184"/>
      <c r="C30" s="186"/>
      <c r="D30" s="39" t="s">
        <v>58</v>
      </c>
      <c r="E30" s="36" t="s">
        <v>59</v>
      </c>
      <c r="F30" s="36" t="s">
        <v>60</v>
      </c>
      <c r="G30" s="36" t="s">
        <v>61</v>
      </c>
      <c r="H30" s="37" t="s">
        <v>53</v>
      </c>
      <c r="I30" s="36" t="s">
        <v>234</v>
      </c>
      <c r="J30" s="36" t="s">
        <v>180</v>
      </c>
      <c r="K30" s="40" t="s">
        <v>275</v>
      </c>
      <c r="L30" s="40" t="s">
        <v>62</v>
      </c>
      <c r="M30" s="191"/>
      <c r="N30" s="191"/>
      <c r="O30" s="180"/>
      <c r="P30" s="38"/>
    </row>
    <row r="31" spans="1:22" x14ac:dyDescent="0.2">
      <c r="A31" s="130"/>
      <c r="B31" s="131" t="str">
        <f>BS!B31</f>
        <v>კონსოლიდირებული</v>
      </c>
      <c r="C31" s="132">
        <v>96843829365.817001</v>
      </c>
      <c r="D31" s="132">
        <v>1531435898.50105</v>
      </c>
      <c r="E31" s="132">
        <v>1284753533.8727901</v>
      </c>
      <c r="F31" s="132">
        <v>-756682095.43420899</v>
      </c>
      <c r="G31" s="132">
        <v>-453173179.02735299</v>
      </c>
      <c r="H31" s="132">
        <v>774753803.06684101</v>
      </c>
      <c r="I31" s="132">
        <v>105955578.171041</v>
      </c>
      <c r="J31" s="132">
        <v>120167716.18000001</v>
      </c>
      <c r="K31" s="132">
        <v>-388541936.44496399</v>
      </c>
      <c r="L31" s="132">
        <v>-167366420.74471799</v>
      </c>
      <c r="M31" s="132">
        <v>-59259112.226592004</v>
      </c>
      <c r="N31" s="132">
        <v>548128270.09553099</v>
      </c>
      <c r="O31" s="132">
        <v>462063596.28633398</v>
      </c>
    </row>
    <row r="32" spans="1:22" x14ac:dyDescent="0.2">
      <c r="A32" s="55">
        <f>BS!A32</f>
        <v>1</v>
      </c>
      <c r="B32" s="15" t="str">
        <f>BS!B32</f>
        <v>საქართველოს ბანკი</v>
      </c>
      <c r="C32" s="68">
        <v>38081270386.905602</v>
      </c>
      <c r="D32" s="27">
        <v>591951154.99811196</v>
      </c>
      <c r="E32" s="28">
        <v>481030434.45128101</v>
      </c>
      <c r="F32" s="28">
        <v>-279307260.45990002</v>
      </c>
      <c r="G32" s="28">
        <v>-169046044.86989999</v>
      </c>
      <c r="H32" s="29">
        <v>312643894.53821194</v>
      </c>
      <c r="I32" s="28">
        <v>54841846.578977004</v>
      </c>
      <c r="J32" s="28">
        <v>58816406.240000002</v>
      </c>
      <c r="K32" s="28">
        <v>-125780071.56</v>
      </c>
      <c r="L32" s="29">
        <v>-7856599.4943270003</v>
      </c>
      <c r="M32" s="28">
        <v>-4249155.9075990003</v>
      </c>
      <c r="N32" s="28">
        <v>300538139.13628596</v>
      </c>
      <c r="O32" s="29">
        <v>256610309.13628501</v>
      </c>
    </row>
    <row r="33" spans="1:16" x14ac:dyDescent="0.2">
      <c r="A33" s="54">
        <f>BS!A33</f>
        <v>2</v>
      </c>
      <c r="B33" s="12" t="str">
        <f>BS!B33</f>
        <v>თი–ბი–სი ბანკი</v>
      </c>
      <c r="C33" s="69">
        <v>36603118686.5</v>
      </c>
      <c r="D33" s="24">
        <v>530665554.39999998</v>
      </c>
      <c r="E33" s="25">
        <v>441544213.50999999</v>
      </c>
      <c r="F33" s="25">
        <v>-290151243.64999998</v>
      </c>
      <c r="G33" s="25">
        <v>-174043143.88999999</v>
      </c>
      <c r="H33" s="26">
        <v>240514310.75</v>
      </c>
      <c r="I33" s="25">
        <v>35189748.149999999</v>
      </c>
      <c r="J33" s="25">
        <v>45206114.990000002</v>
      </c>
      <c r="K33" s="25">
        <v>-111378724.05</v>
      </c>
      <c r="L33" s="26">
        <v>-13248761.699999999</v>
      </c>
      <c r="M33" s="25">
        <v>-26212697.720000003</v>
      </c>
      <c r="N33" s="25">
        <v>201052851.33000001</v>
      </c>
      <c r="O33" s="26">
        <v>172440358.77000001</v>
      </c>
    </row>
    <row r="34" spans="1:16" x14ac:dyDescent="0.2">
      <c r="A34" s="55">
        <f>BS!A34</f>
        <v>3</v>
      </c>
      <c r="B34" s="15" t="str">
        <f>BS!B34</f>
        <v>ლიბერთი ბანკი</v>
      </c>
      <c r="C34" s="68">
        <v>5282535924.9143696</v>
      </c>
      <c r="D34" s="27">
        <v>106827967.948</v>
      </c>
      <c r="E34" s="28">
        <v>94318866.607999995</v>
      </c>
      <c r="F34" s="28">
        <v>-49777788.480153002</v>
      </c>
      <c r="G34" s="28">
        <v>-34811874.710459001</v>
      </c>
      <c r="H34" s="29">
        <v>57050179.467846997</v>
      </c>
      <c r="I34" s="28">
        <v>4059891.38</v>
      </c>
      <c r="J34" s="28">
        <v>3545435.72</v>
      </c>
      <c r="K34" s="28">
        <v>-40767872.280000001</v>
      </c>
      <c r="L34" s="29">
        <v>-31128788.859999999</v>
      </c>
      <c r="M34" s="28">
        <v>-4339143.4400000004</v>
      </c>
      <c r="N34" s="28">
        <v>21582247.167846996</v>
      </c>
      <c r="O34" s="29">
        <v>18434524.117846999</v>
      </c>
    </row>
    <row r="35" spans="1:16" x14ac:dyDescent="0.2">
      <c r="A35" s="54">
        <f>BS!A35</f>
        <v>4</v>
      </c>
      <c r="B35" s="12" t="str">
        <f>BS!B35</f>
        <v>ბაზის ბანკი</v>
      </c>
      <c r="C35" s="69">
        <v>4054565125.9603</v>
      </c>
      <c r="D35" s="24">
        <v>62432245.68</v>
      </c>
      <c r="E35" s="25">
        <v>54609549.200000003</v>
      </c>
      <c r="F35" s="25">
        <v>-35488297.899999999</v>
      </c>
      <c r="G35" s="25">
        <v>-25933342.649999999</v>
      </c>
      <c r="H35" s="26">
        <v>26943947.780000001</v>
      </c>
      <c r="I35" s="25">
        <v>2966630.35</v>
      </c>
      <c r="J35" s="25">
        <v>2232346.29</v>
      </c>
      <c r="K35" s="25">
        <v>-15289597.57</v>
      </c>
      <c r="L35" s="26">
        <v>-9284563.9399999995</v>
      </c>
      <c r="M35" s="25">
        <v>-1179134.82</v>
      </c>
      <c r="N35" s="25">
        <v>16480249.020000003</v>
      </c>
      <c r="O35" s="26">
        <v>14197888.029999999</v>
      </c>
    </row>
    <row r="36" spans="1:16" x14ac:dyDescent="0.2">
      <c r="A36" s="55">
        <f>BS!A36</f>
        <v>5</v>
      </c>
      <c r="B36" s="15" t="str">
        <f>BS!B36</f>
        <v>კრედო ბანკი</v>
      </c>
      <c r="C36" s="68">
        <v>3086519855.9203901</v>
      </c>
      <c r="D36" s="27">
        <v>99672165.750005007</v>
      </c>
      <c r="E36" s="28">
        <v>91248865.870003</v>
      </c>
      <c r="F36" s="28">
        <v>-38640467.969999999</v>
      </c>
      <c r="G36" s="28">
        <v>-13398117.18</v>
      </c>
      <c r="H36" s="29">
        <v>61031697.780005008</v>
      </c>
      <c r="I36" s="28">
        <v>6297336.04</v>
      </c>
      <c r="J36" s="28">
        <v>1381731.03</v>
      </c>
      <c r="K36" s="28">
        <v>-33224375.239999998</v>
      </c>
      <c r="L36" s="29">
        <v>-28190688.82</v>
      </c>
      <c r="M36" s="28">
        <v>-17298109.596871998</v>
      </c>
      <c r="N36" s="28">
        <v>15542899.36313301</v>
      </c>
      <c r="O36" s="29">
        <v>12434319.493132001</v>
      </c>
    </row>
    <row r="37" spans="1:16" x14ac:dyDescent="0.2">
      <c r="A37" s="54">
        <f>BS!A37</f>
        <v>6</v>
      </c>
      <c r="B37" s="12" t="str">
        <f>BS!B37</f>
        <v>ტერა ბანკი</v>
      </c>
      <c r="C37" s="69">
        <v>1973619687.1979899</v>
      </c>
      <c r="D37" s="24">
        <v>32209325</v>
      </c>
      <c r="E37" s="25">
        <v>27714001.792727999</v>
      </c>
      <c r="F37" s="25">
        <v>-18716120.565499</v>
      </c>
      <c r="G37" s="25">
        <v>-11799145.059999999</v>
      </c>
      <c r="H37" s="26">
        <v>13493204.434501</v>
      </c>
      <c r="I37" s="25">
        <v>639478</v>
      </c>
      <c r="J37" s="25">
        <v>386214</v>
      </c>
      <c r="K37" s="25">
        <v>-8527496.6352210008</v>
      </c>
      <c r="L37" s="26">
        <v>-7050649.6123400005</v>
      </c>
      <c r="M37" s="25">
        <v>471493.17327100004</v>
      </c>
      <c r="N37" s="25">
        <v>6914047.9954319997</v>
      </c>
      <c r="O37" s="26">
        <v>5727789.9954329999</v>
      </c>
    </row>
    <row r="38" spans="1:16" x14ac:dyDescent="0.2">
      <c r="A38" s="55">
        <f>BS!A38</f>
        <v>7</v>
      </c>
      <c r="B38" s="15" t="str">
        <f>BS!B38</f>
        <v>პროკრედიტ ბანკი</v>
      </c>
      <c r="C38" s="68">
        <v>1933648177.6614799</v>
      </c>
      <c r="D38" s="27">
        <v>21621457.207210999</v>
      </c>
      <c r="E38" s="28">
        <v>18783367.8917</v>
      </c>
      <c r="F38" s="28">
        <v>-10111866.3135</v>
      </c>
      <c r="G38" s="28">
        <v>-7047829.0313999997</v>
      </c>
      <c r="H38" s="29">
        <v>11509590.893710999</v>
      </c>
      <c r="I38" s="28">
        <v>329063.58478400001</v>
      </c>
      <c r="J38" s="28">
        <v>2068389.94</v>
      </c>
      <c r="K38" s="28">
        <v>-11636894.91</v>
      </c>
      <c r="L38" s="29">
        <v>-9010102.7576800007</v>
      </c>
      <c r="M38" s="28">
        <v>1520885.4539000001</v>
      </c>
      <c r="N38" s="28">
        <v>4020373.5899309982</v>
      </c>
      <c r="O38" s="29">
        <v>3495623.5799309998</v>
      </c>
    </row>
    <row r="39" spans="1:16" x14ac:dyDescent="0.2">
      <c r="A39" s="54">
        <f>BS!A39</f>
        <v>8</v>
      </c>
      <c r="B39" s="12" t="str">
        <f>BS!B39</f>
        <v>ქართუ ბანკი</v>
      </c>
      <c r="C39" s="69">
        <v>1874709770.25897</v>
      </c>
      <c r="D39" s="24">
        <v>17219577.226178002</v>
      </c>
      <c r="E39" s="25">
        <v>15534899.437000999</v>
      </c>
      <c r="F39" s="25">
        <v>-6860569.8281880002</v>
      </c>
      <c r="G39" s="25">
        <v>-5761066.0151000004</v>
      </c>
      <c r="H39" s="26">
        <v>10359007.397990001</v>
      </c>
      <c r="I39" s="25">
        <v>888582.77649199998</v>
      </c>
      <c r="J39" s="25">
        <v>1512515.29</v>
      </c>
      <c r="K39" s="25">
        <v>-8218980.11735</v>
      </c>
      <c r="L39" s="26">
        <v>-5666348.8696950004</v>
      </c>
      <c r="M39" s="25">
        <v>79079.763654000009</v>
      </c>
      <c r="N39" s="25">
        <v>4771738.2919490011</v>
      </c>
      <c r="O39" s="26">
        <v>3712939.7856510002</v>
      </c>
    </row>
    <row r="40" spans="1:16" x14ac:dyDescent="0.2">
      <c r="A40" s="55">
        <f>BS!A40</f>
        <v>9</v>
      </c>
      <c r="B40" s="15" t="str">
        <f>BS!B40</f>
        <v>ხალიკ ბანკი</v>
      </c>
      <c r="C40" s="68">
        <v>1020920036.53</v>
      </c>
      <c r="D40" s="27">
        <v>12745190.550000001</v>
      </c>
      <c r="E40" s="28">
        <v>12117145.029999999</v>
      </c>
      <c r="F40" s="28">
        <v>-5554378.5099999998</v>
      </c>
      <c r="G40" s="28">
        <v>-2361745.9500000002</v>
      </c>
      <c r="H40" s="29">
        <v>7190812.040000001</v>
      </c>
      <c r="I40" s="28">
        <v>-55061.95</v>
      </c>
      <c r="J40" s="28">
        <v>227233.74</v>
      </c>
      <c r="K40" s="28">
        <v>-4377931.5599999996</v>
      </c>
      <c r="L40" s="29">
        <v>-3784645.41</v>
      </c>
      <c r="M40" s="28">
        <v>-368887.55</v>
      </c>
      <c r="N40" s="28">
        <v>3037279.080000001</v>
      </c>
      <c r="O40" s="29">
        <v>2481608.08</v>
      </c>
    </row>
    <row r="41" spans="1:16" x14ac:dyDescent="0.2">
      <c r="A41" s="54">
        <f>BS!A41</f>
        <v>10</v>
      </c>
      <c r="B41" s="12" t="str">
        <f>BS!B41</f>
        <v>პაშაბანკი</v>
      </c>
      <c r="C41" s="69">
        <v>669459738.95079994</v>
      </c>
      <c r="D41" s="24">
        <v>8124151.8700000001</v>
      </c>
      <c r="E41" s="25">
        <v>5890064.8399999999</v>
      </c>
      <c r="F41" s="25">
        <v>-4719751.9417000003</v>
      </c>
      <c r="G41" s="25">
        <v>-4118398.6921000001</v>
      </c>
      <c r="H41" s="26">
        <v>3404399.9282999998</v>
      </c>
      <c r="I41" s="25">
        <v>81892.785128000003</v>
      </c>
      <c r="J41" s="25">
        <v>2234070.59</v>
      </c>
      <c r="K41" s="25">
        <v>-4985154.01</v>
      </c>
      <c r="L41" s="26">
        <v>-2603343.7948719999</v>
      </c>
      <c r="M41" s="25">
        <v>-2336535.3448099997</v>
      </c>
      <c r="N41" s="25">
        <v>-1535479.2113819998</v>
      </c>
      <c r="O41" s="26">
        <v>-1535479.211382</v>
      </c>
    </row>
    <row r="42" spans="1:16" x14ac:dyDescent="0.2">
      <c r="A42" s="55">
        <f>BS!A42</f>
        <v>11</v>
      </c>
      <c r="B42" s="15" t="str">
        <f>BS!B42</f>
        <v>მიკრობანკი კრისტალი</v>
      </c>
      <c r="C42" s="68">
        <v>603386553.5776</v>
      </c>
      <c r="D42" s="27">
        <v>25772924.579999998</v>
      </c>
      <c r="E42" s="28">
        <v>23183861.07</v>
      </c>
      <c r="F42" s="28">
        <v>-7644708.7800000003</v>
      </c>
      <c r="G42" s="28">
        <v>0</v>
      </c>
      <c r="H42" s="29">
        <v>18128215.799999997</v>
      </c>
      <c r="I42" s="28">
        <v>213833.56</v>
      </c>
      <c r="J42" s="28">
        <v>1447470.82</v>
      </c>
      <c r="K42" s="28">
        <v>-10110126.289999999</v>
      </c>
      <c r="L42" s="29">
        <v>-11239799.199999999</v>
      </c>
      <c r="M42" s="28">
        <v>-3405494.11</v>
      </c>
      <c r="N42" s="28">
        <v>3482922.4899999979</v>
      </c>
      <c r="O42" s="29">
        <v>2786337.9920000001</v>
      </c>
    </row>
    <row r="43" spans="1:16" x14ac:dyDescent="0.2">
      <c r="A43" s="54">
        <f>BS!A43</f>
        <v>12</v>
      </c>
      <c r="B43" s="12" t="str">
        <f>BS!B43</f>
        <v>იშ ბანკ</v>
      </c>
      <c r="C43" s="69">
        <v>497576479.13224202</v>
      </c>
      <c r="D43" s="24">
        <v>6601011.0746590002</v>
      </c>
      <c r="E43" s="25">
        <v>5328396.7751829997</v>
      </c>
      <c r="F43" s="25">
        <v>-2921607.176674</v>
      </c>
      <c r="G43" s="25">
        <v>-1801125.0050520001</v>
      </c>
      <c r="H43" s="26">
        <v>3679403.8979850002</v>
      </c>
      <c r="I43" s="25">
        <v>603256.27566000004</v>
      </c>
      <c r="J43" s="25">
        <v>209771.22</v>
      </c>
      <c r="K43" s="25">
        <v>-1335862.1361</v>
      </c>
      <c r="L43" s="26">
        <v>-444253.91044000001</v>
      </c>
      <c r="M43" s="25">
        <v>-92538.935859999998</v>
      </c>
      <c r="N43" s="25">
        <v>3142611.0516850003</v>
      </c>
      <c r="O43" s="26">
        <v>2534086.0516840001</v>
      </c>
    </row>
    <row r="44" spans="1:16" x14ac:dyDescent="0.2">
      <c r="A44" s="55">
        <f>BS!A44</f>
        <v>13</v>
      </c>
      <c r="B44" s="15" t="str">
        <f>BS!B44</f>
        <v>ვი–თი–ბი ბანკი</v>
      </c>
      <c r="C44" s="68">
        <v>452040790.67310899</v>
      </c>
      <c r="D44" s="27">
        <v>2355402.3141919998</v>
      </c>
      <c r="E44" s="28">
        <v>2355402.3141919998</v>
      </c>
      <c r="F44" s="28">
        <v>-1553410.26</v>
      </c>
      <c r="G44" s="28">
        <v>-161212.25999999998</v>
      </c>
      <c r="H44" s="29">
        <v>801992.05419199984</v>
      </c>
      <c r="I44" s="28">
        <v>-1101.3800000000001</v>
      </c>
      <c r="J44" s="28">
        <v>0</v>
      </c>
      <c r="K44" s="28">
        <v>-2022739</v>
      </c>
      <c r="L44" s="29">
        <v>-27491341.375339001</v>
      </c>
      <c r="M44" s="28">
        <v>-1347795.3212639999</v>
      </c>
      <c r="N44" s="28">
        <v>-28037144.642411001</v>
      </c>
      <c r="O44" s="29">
        <v>-28028286.642411001</v>
      </c>
    </row>
    <row r="45" spans="1:16" x14ac:dyDescent="0.2">
      <c r="A45" s="54">
        <f>BS!A45</f>
        <v>14</v>
      </c>
      <c r="B45" s="12" t="str">
        <f>BS!B45</f>
        <v>ზირაათ ბანკი</v>
      </c>
      <c r="C45" s="69">
        <v>247295420.65130001</v>
      </c>
      <c r="D45" s="24">
        <v>3462791.6365</v>
      </c>
      <c r="E45" s="25">
        <v>3124624.4865000001</v>
      </c>
      <c r="F45" s="25">
        <v>-1040224.36</v>
      </c>
      <c r="G45" s="25">
        <v>-792644.79</v>
      </c>
      <c r="H45" s="26">
        <v>2422567.2765000002</v>
      </c>
      <c r="I45" s="25">
        <v>-8244.91</v>
      </c>
      <c r="J45" s="25">
        <v>273890.96000000002</v>
      </c>
      <c r="K45" s="25">
        <v>-1246291.3</v>
      </c>
      <c r="L45" s="26">
        <v>-942942.39</v>
      </c>
      <c r="M45" s="25">
        <v>-91707.020000000019</v>
      </c>
      <c r="N45" s="25">
        <v>1387917.8665</v>
      </c>
      <c r="O45" s="26">
        <v>1122428.8665</v>
      </c>
      <c r="P45" s="74"/>
    </row>
    <row r="46" spans="1:16" x14ac:dyDescent="0.2">
      <c r="A46" s="55">
        <f>BS!A46</f>
        <v>15</v>
      </c>
      <c r="B46" s="15" t="str">
        <f>BS!B46</f>
        <v>სილქ ბანკი</v>
      </c>
      <c r="C46" s="68">
        <v>242803329.530202</v>
      </c>
      <c r="D46" s="27">
        <v>3725499.3562019998</v>
      </c>
      <c r="E46" s="28">
        <v>3066125.1062019998</v>
      </c>
      <c r="F46" s="28">
        <v>-2247013.008595</v>
      </c>
      <c r="G46" s="28">
        <v>-2097488.9233420002</v>
      </c>
      <c r="H46" s="29">
        <v>1478486.3476069998</v>
      </c>
      <c r="I46" s="28">
        <v>-10948.2</v>
      </c>
      <c r="J46" s="28">
        <v>377900.55</v>
      </c>
      <c r="K46" s="28">
        <v>-4585232.9062930001</v>
      </c>
      <c r="L46" s="29">
        <v>-4626147.7135490002</v>
      </c>
      <c r="M46" s="28">
        <v>-176497.88100999998</v>
      </c>
      <c r="N46" s="28">
        <v>-3324159.2469520005</v>
      </c>
      <c r="O46" s="29">
        <v>-3349910.2818610002</v>
      </c>
      <c r="P46" s="75"/>
    </row>
    <row r="47" spans="1:16" x14ac:dyDescent="0.2">
      <c r="A47" s="54">
        <f>BS!A47</f>
        <v>16</v>
      </c>
      <c r="B47" s="12" t="str">
        <f>BS!B47</f>
        <v>მიკრობანკი ემბისი</v>
      </c>
      <c r="C47" s="69">
        <v>143725844.20271301</v>
      </c>
      <c r="D47" s="24">
        <v>5421586.2599999998</v>
      </c>
      <c r="E47" s="25">
        <v>4903715.49</v>
      </c>
      <c r="F47" s="25">
        <v>-1939915.55</v>
      </c>
      <c r="G47" s="25">
        <v>0</v>
      </c>
      <c r="H47" s="26">
        <v>3481670.71</v>
      </c>
      <c r="I47" s="25">
        <v>-112296.02</v>
      </c>
      <c r="J47" s="25">
        <v>47209.81</v>
      </c>
      <c r="K47" s="25">
        <v>-2274101.33</v>
      </c>
      <c r="L47" s="26">
        <v>-2730742.1564770001</v>
      </c>
      <c r="M47" s="25">
        <v>-239733.71</v>
      </c>
      <c r="N47" s="25">
        <v>511194.8435229999</v>
      </c>
      <c r="O47" s="26">
        <v>436194.84352300002</v>
      </c>
      <c r="P47" s="74"/>
    </row>
    <row r="48" spans="1:16" x14ac:dyDescent="0.2">
      <c r="A48" s="55">
        <f>BS!A48</f>
        <v>17</v>
      </c>
      <c r="B48" s="15" t="str">
        <f>BS!B48</f>
        <v>პეივბანკი</v>
      </c>
      <c r="C48" s="68">
        <v>29122631.620000001</v>
      </c>
      <c r="D48" s="27">
        <v>129835</v>
      </c>
      <c r="E48" s="28">
        <v>0</v>
      </c>
      <c r="F48" s="28">
        <v>-7017.29</v>
      </c>
      <c r="G48" s="28">
        <v>0</v>
      </c>
      <c r="H48" s="29">
        <v>122817.71</v>
      </c>
      <c r="I48" s="28">
        <v>155106.18</v>
      </c>
      <c r="J48" s="28">
        <v>70978.14</v>
      </c>
      <c r="K48" s="28">
        <v>-661067.06999999995</v>
      </c>
      <c r="L48" s="29">
        <v>-179551.14</v>
      </c>
      <c r="M48" s="28">
        <v>0</v>
      </c>
      <c r="N48" s="28">
        <v>-56733.430000000008</v>
      </c>
      <c r="O48" s="29">
        <v>-56733.43</v>
      </c>
      <c r="P48" s="75"/>
    </row>
    <row r="49" spans="1:16" x14ac:dyDescent="0.2">
      <c r="A49" s="54">
        <f>BS!A49</f>
        <v>18</v>
      </c>
      <c r="B49" s="12" t="str">
        <f>BS!B49</f>
        <v>ჰეშბანკი</v>
      </c>
      <c r="C49" s="69">
        <v>28741276</v>
      </c>
      <c r="D49" s="24">
        <v>405991.83</v>
      </c>
      <c r="E49" s="25">
        <v>0</v>
      </c>
      <c r="F49" s="25">
        <v>0</v>
      </c>
      <c r="G49" s="25">
        <v>0</v>
      </c>
      <c r="H49" s="26">
        <v>405991.83</v>
      </c>
      <c r="I49" s="25">
        <v>-137191.38</v>
      </c>
      <c r="J49" s="25">
        <v>1036</v>
      </c>
      <c r="K49" s="25">
        <v>-1694138.34</v>
      </c>
      <c r="L49" s="26">
        <v>-1826981.72</v>
      </c>
      <c r="M49" s="25">
        <v>4165.72</v>
      </c>
      <c r="N49" s="25">
        <v>-1416824.17</v>
      </c>
      <c r="O49" s="26">
        <v>-1416824.17</v>
      </c>
      <c r="P49" s="74"/>
    </row>
    <row r="50" spans="1:16" x14ac:dyDescent="0.2">
      <c r="A50" s="55">
        <f>BS!A50</f>
        <v>19</v>
      </c>
      <c r="B50" s="15" t="str">
        <f>BS!B50</f>
        <v>პეისერა</v>
      </c>
      <c r="C50" s="68">
        <v>18769649.629999999</v>
      </c>
      <c r="D50" s="27">
        <v>92065.82</v>
      </c>
      <c r="E50" s="28">
        <v>0</v>
      </c>
      <c r="F50" s="28">
        <v>-453.39</v>
      </c>
      <c r="G50" s="28">
        <v>0</v>
      </c>
      <c r="H50" s="29">
        <v>91612.430000000008</v>
      </c>
      <c r="I50" s="28">
        <v>13756.35</v>
      </c>
      <c r="J50" s="28">
        <v>129000.85</v>
      </c>
      <c r="K50" s="28">
        <v>-425280.14</v>
      </c>
      <c r="L50" s="29">
        <v>-60167.88</v>
      </c>
      <c r="M50" s="28">
        <v>2695.02</v>
      </c>
      <c r="N50" s="28">
        <v>34139.570000000007</v>
      </c>
      <c r="O50" s="29">
        <v>36421.279999999999</v>
      </c>
      <c r="P50" s="75"/>
    </row>
  </sheetData>
  <mergeCells count="10">
    <mergeCell ref="O29:O30"/>
    <mergeCell ref="A5:A6"/>
    <mergeCell ref="B5:B6"/>
    <mergeCell ref="A29:A30"/>
    <mergeCell ref="B29:B30"/>
    <mergeCell ref="C29:C30"/>
    <mergeCell ref="D29:H29"/>
    <mergeCell ref="M29:M30"/>
    <mergeCell ref="N29:N30"/>
    <mergeCell ref="I29:L29"/>
  </mergeCells>
  <pageMargins left="0.7" right="0.2" top="0.25" bottom="0.25" header="0.3" footer="0.3"/>
  <pageSetup scale="6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50"/>
  <sheetViews>
    <sheetView view="pageBreakPreview" topLeftCell="A2" zoomScaleNormal="85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6" customWidth="1"/>
    <col min="2" max="2" width="30.42578125" style="6" bestFit="1" customWidth="1"/>
    <col min="3" max="6" width="10.85546875" style="6" bestFit="1" customWidth="1"/>
    <col min="7" max="7" width="11.85546875" style="6" bestFit="1" customWidth="1"/>
    <col min="8" max="8" width="9.7109375" style="6" bestFit="1" customWidth="1"/>
    <col min="9" max="9" width="9.42578125" style="6" bestFit="1" customWidth="1"/>
    <col min="10" max="10" width="9" style="6" bestFit="1" customWidth="1"/>
    <col min="11" max="11" width="9.42578125" style="6" bestFit="1" customWidth="1"/>
    <col min="12" max="12" width="9.28515625" style="6" bestFit="1" customWidth="1"/>
    <col min="13" max="13" width="12.28515625" style="6" bestFit="1" customWidth="1"/>
    <col min="14" max="14" width="12.5703125" style="6" customWidth="1"/>
    <col min="15" max="15" width="8.85546875" style="6" bestFit="1" customWidth="1"/>
    <col min="16" max="16" width="8" style="6" bestFit="1" customWidth="1"/>
    <col min="17" max="17" width="9.28515625" style="6" bestFit="1" customWidth="1"/>
    <col min="18" max="18" width="12.28515625" style="6" bestFit="1" customWidth="1"/>
    <col min="19" max="19" width="6.7109375" style="6" bestFit="1" customWidth="1"/>
    <col min="20" max="20" width="7.28515625" style="6" bestFit="1" customWidth="1"/>
    <col min="21" max="22" width="12.140625" style="6" bestFit="1" customWidth="1"/>
    <col min="23" max="16384" width="9.140625" style="6"/>
  </cols>
  <sheetData>
    <row r="1" spans="1:6" ht="9" hidden="1" customHeight="1" x14ac:dyDescent="0.2"/>
    <row r="2" spans="1:6" x14ac:dyDescent="0.2">
      <c r="A2" s="6" t="s">
        <v>284</v>
      </c>
    </row>
    <row r="3" spans="1:6" x14ac:dyDescent="0.2">
      <c r="B3" s="65">
        <f>'BS-E'!B3</f>
        <v>45716</v>
      </c>
    </row>
    <row r="4" spans="1:6" ht="13.5" thickBot="1" x14ac:dyDescent="0.25"/>
    <row r="5" spans="1:6" ht="15.75" customHeight="1" x14ac:dyDescent="0.2">
      <c r="A5" s="174" t="s">
        <v>0</v>
      </c>
      <c r="B5" s="172" t="s">
        <v>283</v>
      </c>
      <c r="C5" s="199" t="s">
        <v>47</v>
      </c>
      <c r="D5" s="200"/>
      <c r="E5" s="200"/>
      <c r="F5" s="201"/>
    </row>
    <row r="6" spans="1:6" s="11" customFormat="1" ht="180.75" customHeight="1" x14ac:dyDescent="0.2">
      <c r="A6" s="175"/>
      <c r="B6" s="173"/>
      <c r="C6" s="9" t="s">
        <v>5</v>
      </c>
      <c r="D6" s="36" t="s">
        <v>63</v>
      </c>
      <c r="E6" s="36" t="s">
        <v>16</v>
      </c>
      <c r="F6" s="37" t="s">
        <v>64</v>
      </c>
    </row>
    <row r="7" spans="1:6" x14ac:dyDescent="0.2">
      <c r="A7" s="54">
        <f>A32</f>
        <v>1</v>
      </c>
      <c r="B7" s="12" t="str">
        <f>B32</f>
        <v>Bank of Georgia</v>
      </c>
      <c r="C7" s="30">
        <f>IS!C7</f>
        <v>0.39322350877987028</v>
      </c>
      <c r="D7" s="31">
        <f>IS!D7</f>
        <v>0.40353967066779139</v>
      </c>
      <c r="E7" s="31">
        <f>IS!E7</f>
        <v>0.51759282074274005</v>
      </c>
      <c r="F7" s="32">
        <f>IS!F7</f>
        <v>0.55535712226346301</v>
      </c>
    </row>
    <row r="8" spans="1:6" x14ac:dyDescent="0.2">
      <c r="A8" s="55">
        <f t="shared" ref="A8" si="0">A33</f>
        <v>2</v>
      </c>
      <c r="B8" s="15" t="str">
        <f t="shared" ref="B8:B22" si="1">B33</f>
        <v>TBC Bank</v>
      </c>
      <c r="C8" s="33">
        <f>IS!C8</f>
        <v>0.37796025752178503</v>
      </c>
      <c r="D8" s="34">
        <f>IS!D8</f>
        <v>0.31043966457206262</v>
      </c>
      <c r="E8" s="34">
        <f>IS!E8</f>
        <v>0.33211793807773116</v>
      </c>
      <c r="F8" s="35">
        <f>IS!F8</f>
        <v>0.373196157749552</v>
      </c>
    </row>
    <row r="9" spans="1:6" x14ac:dyDescent="0.2">
      <c r="A9" s="54">
        <f t="shared" ref="A9" si="2">A34</f>
        <v>3</v>
      </c>
      <c r="B9" s="12" t="str">
        <f t="shared" si="1"/>
        <v>Liberty Bank</v>
      </c>
      <c r="C9" s="30">
        <f>IS!C9</f>
        <v>5.4546954199427268E-2</v>
      </c>
      <c r="D9" s="31">
        <f>IS!D9</f>
        <v>7.3636527167747323E-2</v>
      </c>
      <c r="E9" s="31">
        <f>IS!E9</f>
        <v>3.8316919694838865E-2</v>
      </c>
      <c r="F9" s="32">
        <f>IS!F9</f>
        <v>3.9896075488326063E-2</v>
      </c>
    </row>
    <row r="10" spans="1:6" x14ac:dyDescent="0.2">
      <c r="A10" s="55">
        <f t="shared" ref="A10" si="3">A35</f>
        <v>4</v>
      </c>
      <c r="B10" s="15" t="str">
        <f t="shared" si="1"/>
        <v>Basis Bank</v>
      </c>
      <c r="C10" s="33">
        <f>IS!C10</f>
        <v>4.1867046692718256E-2</v>
      </c>
      <c r="D10" s="34">
        <f>IS!D10</f>
        <v>3.4777432099517482E-2</v>
      </c>
      <c r="E10" s="34">
        <f>IS!E10</f>
        <v>2.7998812343896187E-2</v>
      </c>
      <c r="F10" s="35">
        <f>IS!F10</f>
        <v>3.0727129650788974E-2</v>
      </c>
    </row>
    <row r="11" spans="1:6" x14ac:dyDescent="0.2">
      <c r="A11" s="54">
        <f t="shared" ref="A11" si="4">A36</f>
        <v>5</v>
      </c>
      <c r="B11" s="12" t="str">
        <f t="shared" si="1"/>
        <v>Credo Bank</v>
      </c>
      <c r="C11" s="30">
        <f>IS!C11</f>
        <v>3.1871105016525091E-2</v>
      </c>
      <c r="D11" s="31">
        <f>IS!D11</f>
        <v>7.8775602699093256E-2</v>
      </c>
      <c r="E11" s="31">
        <f>IS!E11</f>
        <v>5.9433737691793768E-2</v>
      </c>
      <c r="F11" s="32">
        <f>IS!F11</f>
        <v>2.6910407123755833E-2</v>
      </c>
    </row>
    <row r="12" spans="1:6" x14ac:dyDescent="0.2">
      <c r="A12" s="55">
        <f t="shared" ref="A12" si="5">A37</f>
        <v>6</v>
      </c>
      <c r="B12" s="15" t="str">
        <f t="shared" si="1"/>
        <v>Tera bank</v>
      </c>
      <c r="C12" s="33">
        <f>IS!C12</f>
        <v>2.0379405689781811E-2</v>
      </c>
      <c r="D12" s="34">
        <f>IS!D12</f>
        <v>1.7416119005919727E-2</v>
      </c>
      <c r="E12" s="34">
        <f>IS!E12</f>
        <v>6.0353405742141234E-3</v>
      </c>
      <c r="F12" s="35">
        <f>IS!F12</f>
        <v>1.2396107465439829E-2</v>
      </c>
    </row>
    <row r="13" spans="1:6" x14ac:dyDescent="0.2">
      <c r="A13" s="54">
        <f t="shared" ref="A13" si="6">A38</f>
        <v>7</v>
      </c>
      <c r="B13" s="12" t="str">
        <f t="shared" si="1"/>
        <v>ProCredit Bank</v>
      </c>
      <c r="C13" s="30">
        <f>IS!C13</f>
        <v>1.9966663754665617E-2</v>
      </c>
      <c r="D13" s="31">
        <f>IS!D13</f>
        <v>1.4855804318934103E-2</v>
      </c>
      <c r="E13" s="31">
        <f>IS!E13</f>
        <v>3.1056749485411923E-3</v>
      </c>
      <c r="F13" s="32">
        <f>IS!F13</f>
        <v>7.5652434167629463E-3</v>
      </c>
    </row>
    <row r="14" spans="1:6" x14ac:dyDescent="0.2">
      <c r="A14" s="55">
        <f t="shared" ref="A14" si="7">A39</f>
        <v>8</v>
      </c>
      <c r="B14" s="15" t="str">
        <f t="shared" si="1"/>
        <v>Cartu Bank</v>
      </c>
      <c r="C14" s="33">
        <f>IS!C14</f>
        <v>1.9358071469659243E-2</v>
      </c>
      <c r="D14" s="34">
        <f>IS!D14</f>
        <v>1.3370708678013795E-2</v>
      </c>
      <c r="E14" s="34">
        <f>IS!E14</f>
        <v>8.386370890804698E-3</v>
      </c>
      <c r="F14" s="35">
        <f>IS!F14</f>
        <v>8.0355600733154186E-3</v>
      </c>
    </row>
    <row r="15" spans="1:6" x14ac:dyDescent="0.2">
      <c r="A15" s="54">
        <f t="shared" ref="A15" si="8">A40</f>
        <v>9</v>
      </c>
      <c r="B15" s="12" t="str">
        <f t="shared" si="1"/>
        <v>HALYK Bank</v>
      </c>
      <c r="C15" s="30">
        <f>IS!C15</f>
        <v>1.054192139257098E-2</v>
      </c>
      <c r="D15" s="31">
        <f>IS!D15</f>
        <v>9.2814156078167998E-3</v>
      </c>
      <c r="E15" s="31">
        <f>IS!E15</f>
        <v>-5.1967013866051576E-4</v>
      </c>
      <c r="F15" s="32">
        <f>IS!F15</f>
        <v>5.3707067597296371E-3</v>
      </c>
    </row>
    <row r="16" spans="1:6" x14ac:dyDescent="0.2">
      <c r="A16" s="55">
        <f t="shared" ref="A16" si="9">A41</f>
        <v>10</v>
      </c>
      <c r="B16" s="15" t="str">
        <f t="shared" si="1"/>
        <v>Pasha Bank</v>
      </c>
      <c r="C16" s="33">
        <f>IS!C16</f>
        <v>6.9127764085204517E-3</v>
      </c>
      <c r="D16" s="34">
        <f>IS!D16</f>
        <v>4.3941700122332788E-3</v>
      </c>
      <c r="E16" s="34">
        <f>IS!E16</f>
        <v>7.7289734567634436E-4</v>
      </c>
      <c r="F16" s="35">
        <f>IS!F16</f>
        <v>-3.3230906388705987E-3</v>
      </c>
    </row>
    <row r="17" spans="1:22" x14ac:dyDescent="0.2">
      <c r="A17" s="54">
        <f t="shared" ref="A17" si="10">A42</f>
        <v>11</v>
      </c>
      <c r="B17" s="12" t="str">
        <f t="shared" si="1"/>
        <v>Microbank Crystal</v>
      </c>
      <c r="C17" s="30">
        <f>IS!C17</f>
        <v>6.2305110973913799E-3</v>
      </c>
      <c r="D17" s="31">
        <f>IS!D17</f>
        <v>2.3398679333021623E-2</v>
      </c>
      <c r="E17" s="31">
        <f>IS!E17</f>
        <v>2.0181434870263719E-3</v>
      </c>
      <c r="F17" s="32">
        <f>IS!F17</f>
        <v>6.0302045311384968E-3</v>
      </c>
    </row>
    <row r="18" spans="1:22" x14ac:dyDescent="0.2">
      <c r="A18" s="55">
        <f t="shared" ref="A18" si="11">A43</f>
        <v>12</v>
      </c>
      <c r="B18" s="15" t="str">
        <f t="shared" si="1"/>
        <v>IS Bank</v>
      </c>
      <c r="C18" s="33">
        <f>IS!C18</f>
        <v>5.1379265193314608E-3</v>
      </c>
      <c r="D18" s="34">
        <f>IS!D18</f>
        <v>4.7491266043744266E-3</v>
      </c>
      <c r="E18" s="34">
        <f>IS!E18</f>
        <v>5.693482930046222E-3</v>
      </c>
      <c r="F18" s="35">
        <f>IS!F18</f>
        <v>5.4842798092097789E-3</v>
      </c>
    </row>
    <row r="19" spans="1:22" x14ac:dyDescent="0.2">
      <c r="A19" s="54">
        <f t="shared" ref="A19" si="12">A44</f>
        <v>13</v>
      </c>
      <c r="B19" s="12" t="str">
        <f t="shared" si="1"/>
        <v>VTB Bank Georgia</v>
      </c>
      <c r="C19" s="30">
        <f>IS!C19</f>
        <v>4.6677294117064934E-3</v>
      </c>
      <c r="D19" s="31">
        <f>IS!D19</f>
        <v>1.0351572990249767E-3</v>
      </c>
      <c r="E19" s="31">
        <f>IS!E19</f>
        <v>-1.0394733519570575E-5</v>
      </c>
      <c r="F19" s="32">
        <f>IS!F19</f>
        <v>-6.0658937141289719E-2</v>
      </c>
    </row>
    <row r="20" spans="1:22" x14ac:dyDescent="0.2">
      <c r="A20" s="55">
        <f t="shared" ref="A20" si="13">A45</f>
        <v>14</v>
      </c>
      <c r="B20" s="15" t="str">
        <f t="shared" si="1"/>
        <v>Ziraat Bank</v>
      </c>
      <c r="C20" s="33">
        <f>IS!C20</f>
        <v>2.5535485561725213E-3</v>
      </c>
      <c r="D20" s="34">
        <f>IS!D20</f>
        <v>3.1268865888884135E-3</v>
      </c>
      <c r="E20" s="34">
        <f>IS!E20</f>
        <v>-7.7814779951372473E-5</v>
      </c>
      <c r="F20" s="35">
        <f>IS!F20</f>
        <v>2.4291653259878266E-3</v>
      </c>
    </row>
    <row r="21" spans="1:22" x14ac:dyDescent="0.2">
      <c r="A21" s="54">
        <f t="shared" ref="A21" si="14">A46</f>
        <v>15</v>
      </c>
      <c r="B21" s="12" t="str">
        <f t="shared" si="1"/>
        <v>Silk Bank</v>
      </c>
      <c r="C21" s="30">
        <f>IS!C21</f>
        <v>2.5071636584406312E-3</v>
      </c>
      <c r="D21" s="31">
        <f>IS!D21</f>
        <v>1.9083305454641894E-3</v>
      </c>
      <c r="E21" s="31">
        <f>IS!E21</f>
        <v>-1.033282078110757E-4</v>
      </c>
      <c r="F21" s="32">
        <f>IS!F21</f>
        <v>-7.2498900774366788E-3</v>
      </c>
    </row>
    <row r="22" spans="1:22" x14ac:dyDescent="0.2">
      <c r="A22" s="55">
        <f t="shared" ref="A22:B25" si="15">A47</f>
        <v>16</v>
      </c>
      <c r="B22" s="15" t="str">
        <f t="shared" si="1"/>
        <v>Microbank MBC</v>
      </c>
      <c r="C22" s="33">
        <f>IS!C22</f>
        <v>1.4840991433724116E-3</v>
      </c>
      <c r="D22" s="34">
        <f>IS!D22</f>
        <v>4.4939059301392324E-3</v>
      </c>
      <c r="E22" s="34">
        <f>IS!E22</f>
        <v>-1.059840566569547E-3</v>
      </c>
      <c r="F22" s="35">
        <f>IS!F22</f>
        <v>9.4401473526318776E-4</v>
      </c>
    </row>
    <row r="23" spans="1:22" x14ac:dyDescent="0.2">
      <c r="A23" s="54">
        <f t="shared" si="15"/>
        <v>17</v>
      </c>
      <c r="B23" s="12" t="str">
        <f t="shared" si="15"/>
        <v>PaveBank</v>
      </c>
      <c r="C23" s="30">
        <f>IS!C23</f>
        <v>3.0071747276734007E-4</v>
      </c>
      <c r="D23" s="31">
        <f>IS!D23</f>
        <v>1.585248236456918E-4</v>
      </c>
      <c r="E23" s="31">
        <f>IS!E23</f>
        <v>1.4638793226121292E-3</v>
      </c>
      <c r="F23" s="32">
        <f>IS!F23</f>
        <v>-1.2278273046388864E-4</v>
      </c>
    </row>
    <row r="24" spans="1:22" x14ac:dyDescent="0.2">
      <c r="A24" s="55">
        <f t="shared" si="15"/>
        <v>18</v>
      </c>
      <c r="B24" s="15" t="str">
        <f t="shared" si="15"/>
        <v>HashBank</v>
      </c>
      <c r="C24" s="33">
        <f>IS!C24</f>
        <v>2.9677963158016984E-4</v>
      </c>
      <c r="D24" s="34">
        <f>IS!D24</f>
        <v>5.2402689524451874E-4</v>
      </c>
      <c r="E24" s="34">
        <f>IS!E24</f>
        <v>-1.2948009191034375E-3</v>
      </c>
      <c r="F24" s="35">
        <f>IS!F24</f>
        <v>-3.0662968937332489E-3</v>
      </c>
    </row>
    <row r="25" spans="1:22" ht="13.5" thickBot="1" x14ac:dyDescent="0.25">
      <c r="A25" s="55">
        <f t="shared" si="15"/>
        <v>19</v>
      </c>
      <c r="B25" s="15" t="str">
        <f t="shared" si="15"/>
        <v>Paysera</v>
      </c>
      <c r="C25" s="33">
        <f>IS!C25</f>
        <v>1.9381358371424673E-4</v>
      </c>
      <c r="D25" s="34">
        <f>IS!D25</f>
        <v>1.1824715107864563E-4</v>
      </c>
      <c r="E25" s="34">
        <f>IS!E25</f>
        <v>1.2983129569444211E-4</v>
      </c>
      <c r="F25" s="35">
        <f>IS!F25</f>
        <v>7.8823089056836816E-5</v>
      </c>
    </row>
    <row r="26" spans="1:22" ht="13.5" thickBot="1" x14ac:dyDescent="0.25">
      <c r="A26" s="18"/>
      <c r="B26" s="19" t="s">
        <v>49</v>
      </c>
      <c r="C26" s="20">
        <f>SUM(C7:C25)</f>
        <v>1.0000000000000007</v>
      </c>
      <c r="D26" s="21">
        <f t="shared" ref="D26:F26" si="16">SUM(D7:D25)</f>
        <v>1.0000000000000113</v>
      </c>
      <c r="E26" s="21">
        <f t="shared" si="16"/>
        <v>1.0000000000000002</v>
      </c>
      <c r="F26" s="21">
        <f t="shared" si="16"/>
        <v>0.99999999999999578</v>
      </c>
    </row>
    <row r="27" spans="1:22" x14ac:dyDescent="0.2">
      <c r="A27" s="127"/>
      <c r="B27" s="128"/>
      <c r="C27" s="129"/>
      <c r="D27" s="129"/>
      <c r="E27" s="129"/>
      <c r="F27" s="129"/>
    </row>
    <row r="28" spans="1:22" ht="13.5" thickBot="1" x14ac:dyDescent="0.25">
      <c r="B28" s="62" t="s">
        <v>52</v>
      </c>
      <c r="U28" s="23"/>
      <c r="V28" s="23"/>
    </row>
    <row r="29" spans="1:22" ht="15.75" customHeight="1" x14ac:dyDescent="0.2">
      <c r="A29" s="174" t="s">
        <v>0</v>
      </c>
      <c r="B29" s="172" t="s">
        <v>283</v>
      </c>
      <c r="C29" s="185" t="s">
        <v>5</v>
      </c>
      <c r="D29" s="187" t="s">
        <v>278</v>
      </c>
      <c r="E29" s="188"/>
      <c r="F29" s="188"/>
      <c r="G29" s="188"/>
      <c r="H29" s="189"/>
      <c r="I29" s="202" t="s">
        <v>277</v>
      </c>
      <c r="J29" s="203"/>
      <c r="K29" s="203"/>
      <c r="L29" s="204"/>
      <c r="M29" s="197" t="s">
        <v>14</v>
      </c>
      <c r="N29" s="197" t="s">
        <v>237</v>
      </c>
      <c r="O29" s="195" t="str">
        <f>'BS-E'!$R$30</f>
        <v>NET Income of 2 months 2025</v>
      </c>
      <c r="P29" s="38"/>
    </row>
    <row r="30" spans="1:22" ht="131.25" customHeight="1" x14ac:dyDescent="0.2">
      <c r="A30" s="175"/>
      <c r="B30" s="173"/>
      <c r="C30" s="186"/>
      <c r="D30" s="39" t="s">
        <v>17</v>
      </c>
      <c r="E30" s="36" t="s">
        <v>18</v>
      </c>
      <c r="F30" s="36" t="s">
        <v>19</v>
      </c>
      <c r="G30" s="36" t="s">
        <v>20</v>
      </c>
      <c r="H30" s="37" t="s">
        <v>15</v>
      </c>
      <c r="I30" s="36" t="s">
        <v>236</v>
      </c>
      <c r="J30" s="36" t="s">
        <v>21</v>
      </c>
      <c r="K30" s="40" t="s">
        <v>276</v>
      </c>
      <c r="L30" s="40" t="s">
        <v>65</v>
      </c>
      <c r="M30" s="198"/>
      <c r="N30" s="198"/>
      <c r="O30" s="196"/>
      <c r="P30" s="38"/>
    </row>
    <row r="31" spans="1:22" x14ac:dyDescent="0.2">
      <c r="A31" s="133"/>
      <c r="B31" s="120" t="str">
        <f>'BS-E'!B31</f>
        <v>Consolidated</v>
      </c>
      <c r="C31" s="134">
        <f>IS!C31</f>
        <v>96843829365.817001</v>
      </c>
      <c r="D31" s="135">
        <f>IS!D31</f>
        <v>1531435898.50105</v>
      </c>
      <c r="E31" s="135">
        <f>IS!E31</f>
        <v>1284753533.8727901</v>
      </c>
      <c r="F31" s="135">
        <f>IS!F31</f>
        <v>-756682095.43420899</v>
      </c>
      <c r="G31" s="135">
        <f>IS!G31</f>
        <v>-453173179.02735299</v>
      </c>
      <c r="H31" s="135">
        <f>IS!H31</f>
        <v>774753803.06684101</v>
      </c>
      <c r="I31" s="136">
        <f>IS!I31</f>
        <v>105955578.171041</v>
      </c>
      <c r="J31" s="136">
        <f>IS!J31</f>
        <v>120167716.18000001</v>
      </c>
      <c r="K31" s="134">
        <f>IS!K31</f>
        <v>-388541936.44496399</v>
      </c>
      <c r="L31" s="136">
        <f>IS!L31</f>
        <v>-167366420.74471799</v>
      </c>
      <c r="M31" s="136">
        <f>IS!M31</f>
        <v>-59259112.226592004</v>
      </c>
      <c r="N31" s="136">
        <f>IS!N31</f>
        <v>548128270.09553099</v>
      </c>
      <c r="O31" s="137">
        <f>IS!O31</f>
        <v>462063596.28633398</v>
      </c>
    </row>
    <row r="32" spans="1:22" x14ac:dyDescent="0.2">
      <c r="A32" s="55">
        <f>'BS-E'!A32</f>
        <v>1</v>
      </c>
      <c r="B32" s="15" t="str">
        <f>'BS-E'!B32</f>
        <v>Bank of Georgia</v>
      </c>
      <c r="C32" s="45">
        <f>IS!C32</f>
        <v>38081270386.905602</v>
      </c>
      <c r="D32" s="46">
        <f>IS!D32</f>
        <v>591951154.99811196</v>
      </c>
      <c r="E32" s="47">
        <f>IS!E32</f>
        <v>481030434.45128101</v>
      </c>
      <c r="F32" s="47">
        <f>IS!F32</f>
        <v>-279307260.45990002</v>
      </c>
      <c r="G32" s="47">
        <f>IS!G32</f>
        <v>-169046044.86989999</v>
      </c>
      <c r="H32" s="48">
        <f>IS!H32</f>
        <v>312643894.53821194</v>
      </c>
      <c r="I32" s="47">
        <f>IS!I32</f>
        <v>54841846.578977004</v>
      </c>
      <c r="J32" s="47">
        <f>IS!J32</f>
        <v>58816406.240000002</v>
      </c>
      <c r="K32" s="45">
        <f>IS!K32</f>
        <v>-125780071.56</v>
      </c>
      <c r="L32" s="47">
        <f>IS!L32</f>
        <v>-7856599.4943270003</v>
      </c>
      <c r="M32" s="47">
        <f>IS!M32</f>
        <v>-4249155.9075990003</v>
      </c>
      <c r="N32" s="47">
        <f>IS!N32</f>
        <v>300538139.13628596</v>
      </c>
      <c r="O32" s="48">
        <f>IS!O32</f>
        <v>256610309.13628501</v>
      </c>
    </row>
    <row r="33" spans="1:16" x14ac:dyDescent="0.2">
      <c r="A33" s="54">
        <f>'BS-E'!A33</f>
        <v>2</v>
      </c>
      <c r="B33" s="12" t="str">
        <f>'BS-E'!B33</f>
        <v>TBC Bank</v>
      </c>
      <c r="C33" s="41">
        <f>IS!C33</f>
        <v>36603118686.5</v>
      </c>
      <c r="D33" s="42">
        <f>IS!D33</f>
        <v>530665554.39999998</v>
      </c>
      <c r="E33" s="43">
        <f>IS!E33</f>
        <v>441544213.50999999</v>
      </c>
      <c r="F33" s="43">
        <f>IS!F33</f>
        <v>-290151243.64999998</v>
      </c>
      <c r="G33" s="43">
        <f>IS!G33</f>
        <v>-174043143.88999999</v>
      </c>
      <c r="H33" s="44">
        <f>IS!H33</f>
        <v>240514310.75</v>
      </c>
      <c r="I33" s="43">
        <f>IS!I33</f>
        <v>35189748.149999999</v>
      </c>
      <c r="J33" s="43">
        <f>IS!J33</f>
        <v>45206114.990000002</v>
      </c>
      <c r="K33" s="41">
        <f>IS!K33</f>
        <v>-111378724.05</v>
      </c>
      <c r="L33" s="43">
        <f>IS!L33</f>
        <v>-13248761.699999999</v>
      </c>
      <c r="M33" s="43">
        <f>IS!M33</f>
        <v>-26212697.720000003</v>
      </c>
      <c r="N33" s="43">
        <f>IS!N33</f>
        <v>201052851.33000001</v>
      </c>
      <c r="O33" s="44">
        <f>IS!O33</f>
        <v>172440358.77000001</v>
      </c>
    </row>
    <row r="34" spans="1:16" x14ac:dyDescent="0.2">
      <c r="A34" s="55">
        <f>'BS-E'!A34</f>
        <v>3</v>
      </c>
      <c r="B34" s="15" t="str">
        <f>'BS-E'!B34</f>
        <v>Liberty Bank</v>
      </c>
      <c r="C34" s="45">
        <f>IS!C34</f>
        <v>5282535924.9143696</v>
      </c>
      <c r="D34" s="46">
        <f>IS!D34</f>
        <v>106827967.948</v>
      </c>
      <c r="E34" s="47">
        <f>IS!E34</f>
        <v>94318866.607999995</v>
      </c>
      <c r="F34" s="47">
        <f>IS!F34</f>
        <v>-49777788.480153002</v>
      </c>
      <c r="G34" s="47">
        <f>IS!G34</f>
        <v>-34811874.710459001</v>
      </c>
      <c r="H34" s="48">
        <f>IS!H34</f>
        <v>57050179.467846997</v>
      </c>
      <c r="I34" s="47">
        <f>IS!I34</f>
        <v>4059891.38</v>
      </c>
      <c r="J34" s="47">
        <f>IS!J34</f>
        <v>3545435.72</v>
      </c>
      <c r="K34" s="45">
        <f>IS!K34</f>
        <v>-40767872.280000001</v>
      </c>
      <c r="L34" s="47">
        <f>IS!L34</f>
        <v>-31128788.859999999</v>
      </c>
      <c r="M34" s="47">
        <f>IS!M34</f>
        <v>-4339143.4400000004</v>
      </c>
      <c r="N34" s="47">
        <f>IS!N34</f>
        <v>21582247.167846996</v>
      </c>
      <c r="O34" s="48">
        <f>IS!O34</f>
        <v>18434524.117846999</v>
      </c>
    </row>
    <row r="35" spans="1:16" x14ac:dyDescent="0.2">
      <c r="A35" s="54">
        <f>'BS-E'!A35</f>
        <v>4</v>
      </c>
      <c r="B35" s="12" t="str">
        <f>'BS-E'!B35</f>
        <v>Basis Bank</v>
      </c>
      <c r="C35" s="41">
        <f>IS!C35</f>
        <v>4054565125.9603</v>
      </c>
      <c r="D35" s="42">
        <f>IS!D35</f>
        <v>62432245.68</v>
      </c>
      <c r="E35" s="43">
        <f>IS!E35</f>
        <v>54609549.200000003</v>
      </c>
      <c r="F35" s="43">
        <f>IS!F35</f>
        <v>-35488297.899999999</v>
      </c>
      <c r="G35" s="43">
        <f>IS!G35</f>
        <v>-25933342.649999999</v>
      </c>
      <c r="H35" s="44">
        <f>IS!H35</f>
        <v>26943947.780000001</v>
      </c>
      <c r="I35" s="43">
        <f>IS!I35</f>
        <v>2966630.35</v>
      </c>
      <c r="J35" s="43">
        <f>IS!J35</f>
        <v>2232346.29</v>
      </c>
      <c r="K35" s="41">
        <f>IS!K35</f>
        <v>-15289597.57</v>
      </c>
      <c r="L35" s="43">
        <f>IS!L35</f>
        <v>-9284563.9399999995</v>
      </c>
      <c r="M35" s="43">
        <f>IS!M35</f>
        <v>-1179134.82</v>
      </c>
      <c r="N35" s="43">
        <f>IS!N35</f>
        <v>16480249.020000003</v>
      </c>
      <c r="O35" s="44">
        <f>IS!O35</f>
        <v>14197888.029999999</v>
      </c>
    </row>
    <row r="36" spans="1:16" x14ac:dyDescent="0.2">
      <c r="A36" s="55">
        <f>'BS-E'!A36</f>
        <v>5</v>
      </c>
      <c r="B36" s="15" t="str">
        <f>'BS-E'!B36</f>
        <v>Credo Bank</v>
      </c>
      <c r="C36" s="45">
        <f>IS!C36</f>
        <v>3086519855.9203901</v>
      </c>
      <c r="D36" s="46">
        <f>IS!D36</f>
        <v>99672165.750005007</v>
      </c>
      <c r="E36" s="47">
        <f>IS!E36</f>
        <v>91248865.870003</v>
      </c>
      <c r="F36" s="47">
        <f>IS!F36</f>
        <v>-38640467.969999999</v>
      </c>
      <c r="G36" s="47">
        <f>IS!G36</f>
        <v>-13398117.18</v>
      </c>
      <c r="H36" s="48">
        <f>IS!H36</f>
        <v>61031697.780005008</v>
      </c>
      <c r="I36" s="47">
        <f>IS!I36</f>
        <v>6297336.04</v>
      </c>
      <c r="J36" s="47">
        <f>IS!J36</f>
        <v>1381731.03</v>
      </c>
      <c r="K36" s="45">
        <f>IS!K36</f>
        <v>-33224375.239999998</v>
      </c>
      <c r="L36" s="47">
        <f>IS!L36</f>
        <v>-28190688.82</v>
      </c>
      <c r="M36" s="47">
        <f>IS!M36</f>
        <v>-17298109.596871998</v>
      </c>
      <c r="N36" s="47">
        <f>IS!N36</f>
        <v>15542899.36313301</v>
      </c>
      <c r="O36" s="48">
        <f>IS!O36</f>
        <v>12434319.493132001</v>
      </c>
    </row>
    <row r="37" spans="1:16" x14ac:dyDescent="0.2">
      <c r="A37" s="54">
        <f>'BS-E'!A37</f>
        <v>6</v>
      </c>
      <c r="B37" s="12" t="str">
        <f>'BS-E'!B37</f>
        <v>Tera bank</v>
      </c>
      <c r="C37" s="41">
        <f>IS!C37</f>
        <v>1973619687.1979899</v>
      </c>
      <c r="D37" s="42">
        <f>IS!D37</f>
        <v>32209325</v>
      </c>
      <c r="E37" s="43">
        <f>IS!E37</f>
        <v>27714001.792727999</v>
      </c>
      <c r="F37" s="43">
        <f>IS!F37</f>
        <v>-18716120.565499</v>
      </c>
      <c r="G37" s="43">
        <f>IS!G37</f>
        <v>-11799145.059999999</v>
      </c>
      <c r="H37" s="44">
        <f>IS!H37</f>
        <v>13493204.434501</v>
      </c>
      <c r="I37" s="43">
        <f>IS!I37</f>
        <v>639478</v>
      </c>
      <c r="J37" s="43">
        <f>IS!J37</f>
        <v>386214</v>
      </c>
      <c r="K37" s="41">
        <f>IS!K37</f>
        <v>-8527496.6352210008</v>
      </c>
      <c r="L37" s="43">
        <f>IS!L37</f>
        <v>-7050649.6123400005</v>
      </c>
      <c r="M37" s="43">
        <f>IS!M37</f>
        <v>471493.17327100004</v>
      </c>
      <c r="N37" s="43">
        <f>IS!N37</f>
        <v>6914047.9954319997</v>
      </c>
      <c r="O37" s="44">
        <f>IS!O37</f>
        <v>5727789.9954329999</v>
      </c>
    </row>
    <row r="38" spans="1:16" x14ac:dyDescent="0.2">
      <c r="A38" s="55">
        <f>'BS-E'!A38</f>
        <v>7</v>
      </c>
      <c r="B38" s="15" t="str">
        <f>'BS-E'!B38</f>
        <v>ProCredit Bank</v>
      </c>
      <c r="C38" s="45">
        <f>IS!C38</f>
        <v>1933648177.6614799</v>
      </c>
      <c r="D38" s="46">
        <f>IS!D38</f>
        <v>21621457.207210999</v>
      </c>
      <c r="E38" s="47">
        <f>IS!E38</f>
        <v>18783367.8917</v>
      </c>
      <c r="F38" s="47">
        <f>IS!F38</f>
        <v>-10111866.3135</v>
      </c>
      <c r="G38" s="47">
        <f>IS!G38</f>
        <v>-7047829.0313999997</v>
      </c>
      <c r="H38" s="48">
        <f>IS!H38</f>
        <v>11509590.893710999</v>
      </c>
      <c r="I38" s="47">
        <f>IS!I38</f>
        <v>329063.58478400001</v>
      </c>
      <c r="J38" s="47">
        <f>IS!J38</f>
        <v>2068389.94</v>
      </c>
      <c r="K38" s="45">
        <f>IS!K38</f>
        <v>-11636894.91</v>
      </c>
      <c r="L38" s="47">
        <f>IS!L38</f>
        <v>-9010102.7576800007</v>
      </c>
      <c r="M38" s="47">
        <f>IS!M38</f>
        <v>1520885.4539000001</v>
      </c>
      <c r="N38" s="47">
        <f>IS!N38</f>
        <v>4020373.5899309982</v>
      </c>
      <c r="O38" s="48">
        <f>IS!O38</f>
        <v>3495623.5799309998</v>
      </c>
    </row>
    <row r="39" spans="1:16" x14ac:dyDescent="0.2">
      <c r="A39" s="54">
        <f>'BS-E'!A39</f>
        <v>8</v>
      </c>
      <c r="B39" s="12" t="str">
        <f>'BS-E'!B39</f>
        <v>Cartu Bank</v>
      </c>
      <c r="C39" s="41">
        <f>IS!C39</f>
        <v>1874709770.25897</v>
      </c>
      <c r="D39" s="42">
        <f>IS!D39</f>
        <v>17219577.226178002</v>
      </c>
      <c r="E39" s="43">
        <f>IS!E39</f>
        <v>15534899.437000999</v>
      </c>
      <c r="F39" s="43">
        <f>IS!F39</f>
        <v>-6860569.8281880002</v>
      </c>
      <c r="G39" s="43">
        <f>IS!G39</f>
        <v>-5761066.0151000004</v>
      </c>
      <c r="H39" s="44">
        <f>IS!H39</f>
        <v>10359007.397990001</v>
      </c>
      <c r="I39" s="43">
        <f>IS!I39</f>
        <v>888582.77649199998</v>
      </c>
      <c r="J39" s="43">
        <f>IS!J39</f>
        <v>1512515.29</v>
      </c>
      <c r="K39" s="41">
        <f>IS!K39</f>
        <v>-8218980.11735</v>
      </c>
      <c r="L39" s="43">
        <f>IS!L39</f>
        <v>-5666348.8696950004</v>
      </c>
      <c r="M39" s="43">
        <f>IS!M39</f>
        <v>79079.763654000009</v>
      </c>
      <c r="N39" s="43">
        <f>IS!N39</f>
        <v>4771738.2919490011</v>
      </c>
      <c r="O39" s="44">
        <f>IS!O39</f>
        <v>3712939.7856510002</v>
      </c>
    </row>
    <row r="40" spans="1:16" x14ac:dyDescent="0.2">
      <c r="A40" s="55">
        <f>'BS-E'!A40</f>
        <v>9</v>
      </c>
      <c r="B40" s="15" t="str">
        <f>'BS-E'!B40</f>
        <v>HALYK Bank</v>
      </c>
      <c r="C40" s="45">
        <f>IS!C40</f>
        <v>1020920036.53</v>
      </c>
      <c r="D40" s="46">
        <f>IS!D40</f>
        <v>12745190.550000001</v>
      </c>
      <c r="E40" s="47">
        <f>IS!E40</f>
        <v>12117145.029999999</v>
      </c>
      <c r="F40" s="47">
        <f>IS!F40</f>
        <v>-5554378.5099999998</v>
      </c>
      <c r="G40" s="47">
        <f>IS!G40</f>
        <v>-2361745.9500000002</v>
      </c>
      <c r="H40" s="48">
        <f>IS!H40</f>
        <v>7190812.040000001</v>
      </c>
      <c r="I40" s="47">
        <f>IS!I40</f>
        <v>-55061.95</v>
      </c>
      <c r="J40" s="47">
        <f>IS!J40</f>
        <v>227233.74</v>
      </c>
      <c r="K40" s="45">
        <f>IS!K40</f>
        <v>-4377931.5599999996</v>
      </c>
      <c r="L40" s="47">
        <f>IS!L40</f>
        <v>-3784645.41</v>
      </c>
      <c r="M40" s="47">
        <f>IS!M40</f>
        <v>-368887.55</v>
      </c>
      <c r="N40" s="47">
        <f>IS!N40</f>
        <v>3037279.080000001</v>
      </c>
      <c r="O40" s="48">
        <f>IS!O40</f>
        <v>2481608.08</v>
      </c>
    </row>
    <row r="41" spans="1:16" x14ac:dyDescent="0.2">
      <c r="A41" s="54">
        <f>'BS-E'!A41</f>
        <v>10</v>
      </c>
      <c r="B41" s="12" t="str">
        <f>'BS-E'!B41</f>
        <v>Pasha Bank</v>
      </c>
      <c r="C41" s="41">
        <f>IS!C41</f>
        <v>669459738.95079994</v>
      </c>
      <c r="D41" s="42">
        <f>IS!D41</f>
        <v>8124151.8700000001</v>
      </c>
      <c r="E41" s="43">
        <f>IS!E41</f>
        <v>5890064.8399999999</v>
      </c>
      <c r="F41" s="43">
        <f>IS!F41</f>
        <v>-4719751.9417000003</v>
      </c>
      <c r="G41" s="43">
        <f>IS!G41</f>
        <v>-4118398.6921000001</v>
      </c>
      <c r="H41" s="44">
        <f>IS!H41</f>
        <v>3404399.9282999998</v>
      </c>
      <c r="I41" s="43">
        <f>IS!I41</f>
        <v>81892.785128000003</v>
      </c>
      <c r="J41" s="43">
        <f>IS!J41</f>
        <v>2234070.59</v>
      </c>
      <c r="K41" s="41">
        <f>IS!K41</f>
        <v>-4985154.01</v>
      </c>
      <c r="L41" s="43">
        <f>IS!L41</f>
        <v>-2603343.7948719999</v>
      </c>
      <c r="M41" s="43">
        <f>IS!M41</f>
        <v>-2336535.3448099997</v>
      </c>
      <c r="N41" s="43">
        <f>IS!N41</f>
        <v>-1535479.2113819998</v>
      </c>
      <c r="O41" s="44">
        <f>IS!O41</f>
        <v>-1535479.211382</v>
      </c>
    </row>
    <row r="42" spans="1:16" x14ac:dyDescent="0.2">
      <c r="A42" s="55">
        <f>'BS-E'!A42</f>
        <v>11</v>
      </c>
      <c r="B42" s="15" t="str">
        <f>'BS-E'!B42</f>
        <v>Microbank Crystal</v>
      </c>
      <c r="C42" s="45">
        <f>IS!C42</f>
        <v>603386553.5776</v>
      </c>
      <c r="D42" s="46">
        <f>IS!D42</f>
        <v>25772924.579999998</v>
      </c>
      <c r="E42" s="47">
        <f>IS!E42</f>
        <v>23183861.07</v>
      </c>
      <c r="F42" s="47">
        <f>IS!F42</f>
        <v>-7644708.7800000003</v>
      </c>
      <c r="G42" s="47">
        <f>IS!G42</f>
        <v>0</v>
      </c>
      <c r="H42" s="48">
        <f>IS!H42</f>
        <v>18128215.799999997</v>
      </c>
      <c r="I42" s="47">
        <f>IS!I42</f>
        <v>213833.56</v>
      </c>
      <c r="J42" s="47">
        <f>IS!J42</f>
        <v>1447470.82</v>
      </c>
      <c r="K42" s="45">
        <f>IS!K42</f>
        <v>-10110126.289999999</v>
      </c>
      <c r="L42" s="47">
        <f>IS!L42</f>
        <v>-11239799.199999999</v>
      </c>
      <c r="M42" s="47">
        <f>IS!M42</f>
        <v>-3405494.11</v>
      </c>
      <c r="N42" s="47">
        <f>IS!N42</f>
        <v>3482922.4899999979</v>
      </c>
      <c r="O42" s="48">
        <f>IS!O42</f>
        <v>2786337.9920000001</v>
      </c>
    </row>
    <row r="43" spans="1:16" x14ac:dyDescent="0.2">
      <c r="A43" s="54">
        <f>'BS-E'!A43</f>
        <v>12</v>
      </c>
      <c r="B43" s="12" t="str">
        <f>'BS-E'!B43</f>
        <v>IS Bank</v>
      </c>
      <c r="C43" s="41">
        <f>IS!C43</f>
        <v>497576479.13224202</v>
      </c>
      <c r="D43" s="42">
        <f>IS!D43</f>
        <v>6601011.0746590002</v>
      </c>
      <c r="E43" s="43">
        <f>IS!E43</f>
        <v>5328396.7751829997</v>
      </c>
      <c r="F43" s="43">
        <f>IS!F43</f>
        <v>-2921607.176674</v>
      </c>
      <c r="G43" s="43">
        <f>IS!G43</f>
        <v>-1801125.0050520001</v>
      </c>
      <c r="H43" s="44">
        <f>IS!H43</f>
        <v>3679403.8979850002</v>
      </c>
      <c r="I43" s="43">
        <f>IS!I43</f>
        <v>603256.27566000004</v>
      </c>
      <c r="J43" s="43">
        <f>IS!J43</f>
        <v>209771.22</v>
      </c>
      <c r="K43" s="41">
        <f>IS!K43</f>
        <v>-1335862.1361</v>
      </c>
      <c r="L43" s="43">
        <f>IS!L43</f>
        <v>-444253.91044000001</v>
      </c>
      <c r="M43" s="43">
        <f>IS!M43</f>
        <v>-92538.935859999998</v>
      </c>
      <c r="N43" s="43">
        <f>IS!N43</f>
        <v>3142611.0516850003</v>
      </c>
      <c r="O43" s="44">
        <f>IS!O43</f>
        <v>2534086.0516840001</v>
      </c>
    </row>
    <row r="44" spans="1:16" x14ac:dyDescent="0.2">
      <c r="A44" s="55">
        <f>'BS-E'!A44</f>
        <v>13</v>
      </c>
      <c r="B44" s="15" t="str">
        <f>'BS-E'!B44</f>
        <v>VTB Bank Georgia</v>
      </c>
      <c r="C44" s="45">
        <f>IS!C44</f>
        <v>452040790.67310899</v>
      </c>
      <c r="D44" s="46">
        <f>IS!D44</f>
        <v>2355402.3141919998</v>
      </c>
      <c r="E44" s="47">
        <f>IS!E44</f>
        <v>2355402.3141919998</v>
      </c>
      <c r="F44" s="47">
        <f>IS!F44</f>
        <v>-1553410.26</v>
      </c>
      <c r="G44" s="47">
        <f>IS!G44</f>
        <v>-161212.25999999998</v>
      </c>
      <c r="H44" s="48">
        <f>IS!H44</f>
        <v>801992.05419199984</v>
      </c>
      <c r="I44" s="47">
        <f>IS!I44</f>
        <v>-1101.3800000000001</v>
      </c>
      <c r="J44" s="47">
        <f>IS!J44</f>
        <v>0</v>
      </c>
      <c r="K44" s="45">
        <f>IS!K44</f>
        <v>-2022739</v>
      </c>
      <c r="L44" s="47">
        <f>IS!L44</f>
        <v>-27491341.375339001</v>
      </c>
      <c r="M44" s="47">
        <f>IS!M44</f>
        <v>-1347795.3212639999</v>
      </c>
      <c r="N44" s="47">
        <f>IS!N44</f>
        <v>-28037144.642411001</v>
      </c>
      <c r="O44" s="48">
        <f>IS!O44</f>
        <v>-28028286.642411001</v>
      </c>
    </row>
    <row r="45" spans="1:16" x14ac:dyDescent="0.2">
      <c r="A45" s="54">
        <f>'BS-E'!A45</f>
        <v>14</v>
      </c>
      <c r="B45" s="12" t="str">
        <f>'BS-E'!B45</f>
        <v>Ziraat Bank</v>
      </c>
      <c r="C45" s="41">
        <f>IS!C45</f>
        <v>247295420.65130001</v>
      </c>
      <c r="D45" s="42">
        <f>IS!D45</f>
        <v>3462791.6365</v>
      </c>
      <c r="E45" s="43">
        <f>IS!E45</f>
        <v>3124624.4865000001</v>
      </c>
      <c r="F45" s="43">
        <f>IS!F45</f>
        <v>-1040224.36</v>
      </c>
      <c r="G45" s="43">
        <f>IS!G45</f>
        <v>-792644.79</v>
      </c>
      <c r="H45" s="44">
        <f>IS!H45</f>
        <v>2422567.2765000002</v>
      </c>
      <c r="I45" s="43">
        <f>IS!I45</f>
        <v>-8244.91</v>
      </c>
      <c r="J45" s="43">
        <f>IS!J45</f>
        <v>273890.96000000002</v>
      </c>
      <c r="K45" s="41">
        <f>IS!K45</f>
        <v>-1246291.3</v>
      </c>
      <c r="L45" s="43">
        <f>IS!L45</f>
        <v>-942942.39</v>
      </c>
      <c r="M45" s="43">
        <f>IS!M45</f>
        <v>-91707.020000000019</v>
      </c>
      <c r="N45" s="43">
        <f>IS!N45</f>
        <v>1387917.8665</v>
      </c>
      <c r="O45" s="44">
        <f>IS!O45</f>
        <v>1122428.8665</v>
      </c>
      <c r="P45" s="74"/>
    </row>
    <row r="46" spans="1:16" x14ac:dyDescent="0.2">
      <c r="A46" s="55">
        <f>'BS-E'!A46</f>
        <v>15</v>
      </c>
      <c r="B46" s="15" t="str">
        <f>'BS-E'!B46</f>
        <v>Silk Bank</v>
      </c>
      <c r="C46" s="45">
        <f>IS!C46</f>
        <v>242803329.530202</v>
      </c>
      <c r="D46" s="46">
        <f>IS!D46</f>
        <v>3725499.3562019998</v>
      </c>
      <c r="E46" s="47">
        <f>IS!E46</f>
        <v>3066125.1062019998</v>
      </c>
      <c r="F46" s="47">
        <f>IS!F46</f>
        <v>-2247013.008595</v>
      </c>
      <c r="G46" s="47">
        <f>IS!G46</f>
        <v>-2097488.9233420002</v>
      </c>
      <c r="H46" s="48">
        <f>IS!H46</f>
        <v>1478486.3476069998</v>
      </c>
      <c r="I46" s="47">
        <f>IS!I46</f>
        <v>-10948.2</v>
      </c>
      <c r="J46" s="47">
        <f>IS!J46</f>
        <v>377900.55</v>
      </c>
      <c r="K46" s="45">
        <f>IS!K46</f>
        <v>-4585232.9062930001</v>
      </c>
      <c r="L46" s="47">
        <f>IS!L46</f>
        <v>-4626147.7135490002</v>
      </c>
      <c r="M46" s="47">
        <f>IS!M46</f>
        <v>-176497.88100999998</v>
      </c>
      <c r="N46" s="47">
        <f>IS!N46</f>
        <v>-3324159.2469520005</v>
      </c>
      <c r="O46" s="48">
        <f>IS!O46</f>
        <v>-3349910.2818610002</v>
      </c>
      <c r="P46" s="75"/>
    </row>
    <row r="47" spans="1:16" x14ac:dyDescent="0.2">
      <c r="A47" s="54">
        <f>'BS-E'!A47</f>
        <v>16</v>
      </c>
      <c r="B47" s="12" t="str">
        <f>'BS-E'!B47</f>
        <v>Microbank MBC</v>
      </c>
      <c r="C47" s="41">
        <f>IS!C47</f>
        <v>143725844.20271301</v>
      </c>
      <c r="D47" s="42">
        <f>IS!D47</f>
        <v>5421586.2599999998</v>
      </c>
      <c r="E47" s="43">
        <f>IS!E47</f>
        <v>4903715.49</v>
      </c>
      <c r="F47" s="43">
        <f>IS!F47</f>
        <v>-1939915.55</v>
      </c>
      <c r="G47" s="43">
        <f>IS!G47</f>
        <v>0</v>
      </c>
      <c r="H47" s="44">
        <f>IS!H47</f>
        <v>3481670.71</v>
      </c>
      <c r="I47" s="43">
        <f>IS!I47</f>
        <v>-112296.02</v>
      </c>
      <c r="J47" s="43">
        <f>IS!J47</f>
        <v>47209.81</v>
      </c>
      <c r="K47" s="41">
        <f>IS!K47</f>
        <v>-2274101.33</v>
      </c>
      <c r="L47" s="43">
        <f>IS!L47</f>
        <v>-2730742.1564770001</v>
      </c>
      <c r="M47" s="43">
        <f>IS!M47</f>
        <v>-239733.71</v>
      </c>
      <c r="N47" s="43">
        <f>IS!N47</f>
        <v>511194.8435229999</v>
      </c>
      <c r="O47" s="44">
        <f>IS!O47</f>
        <v>436194.84352300002</v>
      </c>
    </row>
    <row r="48" spans="1:16" x14ac:dyDescent="0.2">
      <c r="A48" s="55">
        <f>'BS-E'!A48</f>
        <v>17</v>
      </c>
      <c r="B48" s="15" t="str">
        <f>'BS-E'!B48</f>
        <v>PaveBank</v>
      </c>
      <c r="C48" s="45">
        <f>IS!C48</f>
        <v>29122631.620000001</v>
      </c>
      <c r="D48" s="46">
        <f>IS!D48</f>
        <v>129835</v>
      </c>
      <c r="E48" s="47">
        <f>IS!E48</f>
        <v>0</v>
      </c>
      <c r="F48" s="47">
        <f>IS!F48</f>
        <v>-7017.29</v>
      </c>
      <c r="G48" s="47">
        <f>IS!G48</f>
        <v>0</v>
      </c>
      <c r="H48" s="48">
        <f>IS!H48</f>
        <v>122817.71</v>
      </c>
      <c r="I48" s="47">
        <f>IS!I48</f>
        <v>155106.18</v>
      </c>
      <c r="J48" s="47">
        <f>IS!J48</f>
        <v>70978.14</v>
      </c>
      <c r="K48" s="45">
        <f>IS!K48</f>
        <v>-661067.06999999995</v>
      </c>
      <c r="L48" s="47">
        <f>IS!L48</f>
        <v>-179551.14</v>
      </c>
      <c r="M48" s="47">
        <f>IS!M48</f>
        <v>0</v>
      </c>
      <c r="N48" s="47">
        <f>IS!N48</f>
        <v>-56733.430000000008</v>
      </c>
      <c r="O48" s="48">
        <f>IS!O48</f>
        <v>-56733.43</v>
      </c>
      <c r="P48" s="75"/>
    </row>
    <row r="49" spans="1:16" x14ac:dyDescent="0.2">
      <c r="A49" s="54">
        <f>'BS-E'!A49</f>
        <v>18</v>
      </c>
      <c r="B49" s="12" t="str">
        <f>'BS-E'!B49</f>
        <v>HashBank</v>
      </c>
      <c r="C49" s="41">
        <f>IS!C49</f>
        <v>28741276</v>
      </c>
      <c r="D49" s="42">
        <f>IS!D49</f>
        <v>405991.83</v>
      </c>
      <c r="E49" s="43">
        <f>IS!E49</f>
        <v>0</v>
      </c>
      <c r="F49" s="43">
        <f>IS!F49</f>
        <v>0</v>
      </c>
      <c r="G49" s="43">
        <f>IS!G49</f>
        <v>0</v>
      </c>
      <c r="H49" s="44">
        <f>IS!H49</f>
        <v>405991.83</v>
      </c>
      <c r="I49" s="43">
        <f>IS!I49</f>
        <v>-137191.38</v>
      </c>
      <c r="J49" s="43">
        <f>IS!J49</f>
        <v>1036</v>
      </c>
      <c r="K49" s="41">
        <f>IS!K49</f>
        <v>-1694138.34</v>
      </c>
      <c r="L49" s="43">
        <f>IS!L49</f>
        <v>-1826981.72</v>
      </c>
      <c r="M49" s="43">
        <f>IS!M49</f>
        <v>4165.72</v>
      </c>
      <c r="N49" s="43">
        <f>IS!N49</f>
        <v>-1416824.17</v>
      </c>
      <c r="O49" s="44">
        <f>IS!O49</f>
        <v>-1416824.17</v>
      </c>
    </row>
    <row r="50" spans="1:16" x14ac:dyDescent="0.2">
      <c r="A50" s="55">
        <f>'BS-E'!A50</f>
        <v>19</v>
      </c>
      <c r="B50" s="15" t="str">
        <f>'BS-E'!B50</f>
        <v>Paysera</v>
      </c>
      <c r="C50" s="45">
        <f>IS!C50</f>
        <v>18769649.629999999</v>
      </c>
      <c r="D50" s="46">
        <f>IS!D50</f>
        <v>92065.82</v>
      </c>
      <c r="E50" s="47">
        <f>IS!E50</f>
        <v>0</v>
      </c>
      <c r="F50" s="47">
        <f>IS!F50</f>
        <v>-453.39</v>
      </c>
      <c r="G50" s="47">
        <f>IS!G50</f>
        <v>0</v>
      </c>
      <c r="H50" s="48">
        <f>IS!H50</f>
        <v>91612.430000000008</v>
      </c>
      <c r="I50" s="47">
        <f>IS!I50</f>
        <v>13756.35</v>
      </c>
      <c r="J50" s="47">
        <f>IS!J50</f>
        <v>129000.85</v>
      </c>
      <c r="K50" s="45">
        <f>IS!K50</f>
        <v>-425280.14</v>
      </c>
      <c r="L50" s="47">
        <f>IS!L50</f>
        <v>-60167.88</v>
      </c>
      <c r="M50" s="47">
        <f>IS!M50</f>
        <v>2695.02</v>
      </c>
      <c r="N50" s="47">
        <f>IS!N50</f>
        <v>34139.570000000007</v>
      </c>
      <c r="O50" s="48">
        <f>IS!O50</f>
        <v>36421.279999999999</v>
      </c>
      <c r="P50" s="75"/>
    </row>
  </sheetData>
  <mergeCells count="11">
    <mergeCell ref="O29:O30"/>
    <mergeCell ref="A5:A6"/>
    <mergeCell ref="B5:B6"/>
    <mergeCell ref="A29:A30"/>
    <mergeCell ref="B29:B30"/>
    <mergeCell ref="C29:C30"/>
    <mergeCell ref="D29:H29"/>
    <mergeCell ref="M29:M30"/>
    <mergeCell ref="N29:N30"/>
    <mergeCell ref="C5:F5"/>
    <mergeCell ref="I29:L29"/>
  </mergeCells>
  <pageMargins left="0.7" right="0.7" top="0.25" bottom="0.25" header="0.3" footer="0.3"/>
  <pageSetup scale="6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zoomScaleNormal="76" zoomScaleSheetLayoutView="100" workbookViewId="0">
      <selection activeCell="B2" sqref="B2"/>
    </sheetView>
  </sheetViews>
  <sheetFormatPr defaultColWidth="9.140625" defaultRowHeight="12.75" x14ac:dyDescent="0.2"/>
  <cols>
    <col min="1" max="1" width="6.85546875" style="2" customWidth="1"/>
    <col min="2" max="2" width="49" style="2" customWidth="1"/>
    <col min="3" max="3" width="10.42578125" style="2" bestFit="1" customWidth="1"/>
    <col min="4" max="4" width="14.7109375" style="2" customWidth="1"/>
    <col min="5" max="6" width="10.42578125" style="2" bestFit="1" customWidth="1"/>
    <col min="7" max="7" width="13.28515625" style="2" customWidth="1"/>
    <col min="8" max="9" width="11.5703125" style="2" customWidth="1"/>
    <col min="10" max="10" width="14" style="2" customWidth="1"/>
    <col min="11" max="11" width="11.7109375" style="2" bestFit="1" customWidth="1"/>
    <col min="12" max="12" width="9.28515625" style="2" bestFit="1" customWidth="1"/>
    <col min="13" max="13" width="13.85546875" style="2" customWidth="1"/>
    <col min="14" max="14" width="11" style="2" customWidth="1"/>
    <col min="15" max="15" width="9.85546875" style="2" bestFit="1" customWidth="1"/>
    <col min="16" max="16" width="14.28515625" style="2" customWidth="1"/>
    <col min="17" max="17" width="15.85546875" style="2" bestFit="1" customWidth="1"/>
    <col min="18" max="16384" width="9.140625" style="2"/>
  </cols>
  <sheetData>
    <row r="1" spans="1:17" x14ac:dyDescent="0.2">
      <c r="B1" s="89" t="s">
        <v>181</v>
      </c>
    </row>
    <row r="2" spans="1:17" x14ac:dyDescent="0.2">
      <c r="A2" s="5"/>
      <c r="B2" s="64">
        <f>BS!B3</f>
        <v>45716</v>
      </c>
      <c r="C2" s="4"/>
      <c r="D2" s="4"/>
      <c r="E2" s="4"/>
      <c r="F2" s="4"/>
      <c r="G2" s="1"/>
      <c r="H2" s="1"/>
      <c r="I2" s="1"/>
      <c r="J2" s="1"/>
    </row>
    <row r="3" spans="1:17" x14ac:dyDescent="0.2">
      <c r="A3" s="1"/>
      <c r="B3" s="3" t="s">
        <v>36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2">
      <c r="A4" s="88"/>
      <c r="B4" s="206"/>
      <c r="C4" s="205" t="s">
        <v>168</v>
      </c>
      <c r="D4" s="205"/>
      <c r="E4" s="205"/>
      <c r="F4" s="205" t="s">
        <v>167</v>
      </c>
      <c r="G4" s="205"/>
      <c r="H4" s="205"/>
      <c r="I4" s="205" t="s">
        <v>76</v>
      </c>
      <c r="J4" s="205"/>
      <c r="K4" s="205"/>
      <c r="L4" s="208" t="s">
        <v>169</v>
      </c>
      <c r="M4" s="208"/>
      <c r="N4" s="208"/>
      <c r="O4" s="205" t="s">
        <v>170</v>
      </c>
      <c r="P4" s="205"/>
      <c r="Q4" s="205"/>
    </row>
    <row r="5" spans="1:17" x14ac:dyDescent="0.2">
      <c r="A5" s="88"/>
      <c r="B5" s="207"/>
      <c r="C5" s="138" t="s">
        <v>67</v>
      </c>
      <c r="D5" s="139" t="s">
        <v>241</v>
      </c>
      <c r="E5" s="138" t="s">
        <v>66</v>
      </c>
      <c r="F5" s="138" t="s">
        <v>67</v>
      </c>
      <c r="G5" s="139" t="s">
        <v>241</v>
      </c>
      <c r="H5" s="138" t="s">
        <v>66</v>
      </c>
      <c r="I5" s="138" t="s">
        <v>67</v>
      </c>
      <c r="J5" s="139" t="s">
        <v>241</v>
      </c>
      <c r="K5" s="138" t="s">
        <v>66</v>
      </c>
      <c r="L5" s="140" t="s">
        <v>67</v>
      </c>
      <c r="M5" s="139" t="s">
        <v>241</v>
      </c>
      <c r="N5" s="140" t="s">
        <v>66</v>
      </c>
      <c r="O5" s="138" t="s">
        <v>67</v>
      </c>
      <c r="P5" s="139" t="s">
        <v>241</v>
      </c>
      <c r="Q5" s="138" t="s">
        <v>66</v>
      </c>
    </row>
    <row r="6" spans="1:17" x14ac:dyDescent="0.2">
      <c r="A6" s="88"/>
      <c r="B6" s="141" t="s">
        <v>171</v>
      </c>
      <c r="C6" s="142"/>
      <c r="D6" s="142"/>
      <c r="E6" s="141"/>
      <c r="F6" s="142"/>
      <c r="G6" s="142"/>
      <c r="H6" s="142"/>
      <c r="I6" s="142"/>
      <c r="J6" s="142"/>
      <c r="K6" s="142"/>
      <c r="L6" s="141"/>
      <c r="M6" s="142"/>
      <c r="N6" s="142"/>
      <c r="O6" s="142"/>
      <c r="P6" s="142"/>
      <c r="Q6" s="142"/>
    </row>
    <row r="7" spans="1:17" x14ac:dyDescent="0.2">
      <c r="A7" s="88"/>
      <c r="B7" s="90" t="s">
        <v>68</v>
      </c>
      <c r="C7" s="143">
        <v>0</v>
      </c>
      <c r="D7" s="143">
        <v>0</v>
      </c>
      <c r="E7" s="144">
        <v>0</v>
      </c>
      <c r="F7" s="143">
        <v>0</v>
      </c>
      <c r="G7" s="143">
        <v>0</v>
      </c>
      <c r="H7" s="144">
        <v>0</v>
      </c>
      <c r="I7" s="143">
        <v>0</v>
      </c>
      <c r="J7" s="143">
        <v>0</v>
      </c>
      <c r="K7" s="144">
        <v>0</v>
      </c>
      <c r="L7" s="143">
        <v>0</v>
      </c>
      <c r="M7" s="143">
        <v>0</v>
      </c>
      <c r="N7" s="144">
        <v>0</v>
      </c>
      <c r="O7" s="144">
        <v>0</v>
      </c>
      <c r="P7" s="144">
        <v>0</v>
      </c>
      <c r="Q7" s="144">
        <v>0</v>
      </c>
    </row>
    <row r="8" spans="1:17" x14ac:dyDescent="0.2">
      <c r="A8" s="88"/>
      <c r="B8" s="91" t="s">
        <v>69</v>
      </c>
      <c r="C8" s="145">
        <v>56285350.540000014</v>
      </c>
      <c r="D8" s="145">
        <v>486839557.31751794</v>
      </c>
      <c r="E8" s="144">
        <v>543124907.85751796</v>
      </c>
      <c r="F8" s="145">
        <v>20440.86</v>
      </c>
      <c r="G8" s="145">
        <v>11364354.210000001</v>
      </c>
      <c r="H8" s="144">
        <v>11384795.07</v>
      </c>
      <c r="I8" s="145">
        <v>475272388.73716855</v>
      </c>
      <c r="J8" s="145">
        <v>787047337.90108848</v>
      </c>
      <c r="K8" s="144">
        <v>1262319726.638257</v>
      </c>
      <c r="L8" s="145">
        <v>7448855.3200000003</v>
      </c>
      <c r="M8" s="145">
        <v>0</v>
      </c>
      <c r="N8" s="144">
        <v>7448855.3200000003</v>
      </c>
      <c r="O8" s="144">
        <v>539027035.45716846</v>
      </c>
      <c r="P8" s="144">
        <v>1285251249.4286065</v>
      </c>
      <c r="Q8" s="144">
        <v>1824278284.8857751</v>
      </c>
    </row>
    <row r="9" spans="1:17" x14ac:dyDescent="0.2">
      <c r="A9" s="88"/>
      <c r="B9" s="92" t="s">
        <v>172</v>
      </c>
      <c r="C9" s="143">
        <v>33389143.380000003</v>
      </c>
      <c r="D9" s="143">
        <v>216881795.709782</v>
      </c>
      <c r="E9" s="144">
        <v>250270939.089782</v>
      </c>
      <c r="F9" s="143">
        <v>20440.86</v>
      </c>
      <c r="G9" s="143">
        <v>0</v>
      </c>
      <c r="H9" s="144">
        <v>20440.86</v>
      </c>
      <c r="I9" s="143">
        <v>157958549.09506848</v>
      </c>
      <c r="J9" s="143">
        <v>59177548.300610632</v>
      </c>
      <c r="K9" s="144">
        <v>217136097.39567912</v>
      </c>
      <c r="L9" s="143">
        <v>7448855.3200000003</v>
      </c>
      <c r="M9" s="143">
        <v>0</v>
      </c>
      <c r="N9" s="144">
        <v>7448855.3200000003</v>
      </c>
      <c r="O9" s="144">
        <v>198816988.65506849</v>
      </c>
      <c r="P9" s="144">
        <v>276059344.01039195</v>
      </c>
      <c r="Q9" s="144">
        <v>474876332.66546047</v>
      </c>
    </row>
    <row r="10" spans="1:17" x14ac:dyDescent="0.2">
      <c r="A10" s="88"/>
      <c r="B10" s="93" t="s">
        <v>173</v>
      </c>
      <c r="C10" s="143">
        <v>22896207.16</v>
      </c>
      <c r="D10" s="143">
        <v>269957761.60773599</v>
      </c>
      <c r="E10" s="144">
        <v>292853968.76773602</v>
      </c>
      <c r="F10" s="143">
        <v>0</v>
      </c>
      <c r="G10" s="143">
        <v>11364354.210000001</v>
      </c>
      <c r="H10" s="144">
        <v>11364354.210000001</v>
      </c>
      <c r="I10" s="143">
        <v>317313839.64210004</v>
      </c>
      <c r="J10" s="143">
        <v>727869789.60047889</v>
      </c>
      <c r="K10" s="144">
        <v>1045183629.2425789</v>
      </c>
      <c r="L10" s="143">
        <v>0</v>
      </c>
      <c r="M10" s="143">
        <v>0</v>
      </c>
      <c r="N10" s="144">
        <v>0</v>
      </c>
      <c r="O10" s="144">
        <v>340210046.8021</v>
      </c>
      <c r="P10" s="144">
        <v>1009191905.418215</v>
      </c>
      <c r="Q10" s="144">
        <v>1349401952.220315</v>
      </c>
    </row>
    <row r="11" spans="1:17" x14ac:dyDescent="0.2">
      <c r="A11" s="88"/>
      <c r="B11" s="91" t="s">
        <v>174</v>
      </c>
      <c r="C11" s="145">
        <v>374085552.42469996</v>
      </c>
      <c r="D11" s="145">
        <v>706903569.43976212</v>
      </c>
      <c r="E11" s="144">
        <v>1080989121.8644621</v>
      </c>
      <c r="F11" s="145">
        <v>128280318.74000001</v>
      </c>
      <c r="G11" s="145">
        <v>100186450.15245402</v>
      </c>
      <c r="H11" s="144">
        <v>228466768.89245403</v>
      </c>
      <c r="I11" s="145">
        <v>131188208.42040001</v>
      </c>
      <c r="J11" s="145">
        <v>43495651.210375562</v>
      </c>
      <c r="K11" s="144">
        <v>174683859.63077557</v>
      </c>
      <c r="L11" s="145">
        <v>3859484665.7509069</v>
      </c>
      <c r="M11" s="145">
        <v>186771011.67159081</v>
      </c>
      <c r="N11" s="144">
        <v>4046255677.4224977</v>
      </c>
      <c r="O11" s="144">
        <v>4493038745.3360071</v>
      </c>
      <c r="P11" s="144">
        <v>1037356682.4741879</v>
      </c>
      <c r="Q11" s="144">
        <v>5530395427.810195</v>
      </c>
    </row>
    <row r="12" spans="1:17" ht="25.5" x14ac:dyDescent="0.2">
      <c r="A12" s="88"/>
      <c r="B12" s="94" t="s">
        <v>175</v>
      </c>
      <c r="C12" s="143">
        <v>366492679.01469982</v>
      </c>
      <c r="D12" s="143">
        <v>350295033.24706602</v>
      </c>
      <c r="E12" s="144">
        <v>716787712.26176584</v>
      </c>
      <c r="F12" s="143">
        <v>108279081.65000001</v>
      </c>
      <c r="G12" s="143">
        <v>100040613.72707602</v>
      </c>
      <c r="H12" s="144">
        <v>208319695.37707603</v>
      </c>
      <c r="I12" s="143">
        <v>131188208.42040001</v>
      </c>
      <c r="J12" s="143">
        <v>43495651.210375562</v>
      </c>
      <c r="K12" s="144">
        <v>174683859.63077557</v>
      </c>
      <c r="L12" s="143">
        <v>3859484665.7509065</v>
      </c>
      <c r="M12" s="143">
        <v>169256517.89539146</v>
      </c>
      <c r="N12" s="144">
        <v>4028741183.6462979</v>
      </c>
      <c r="O12" s="144">
        <v>4465444634.8360071</v>
      </c>
      <c r="P12" s="144">
        <v>663087816.07990837</v>
      </c>
      <c r="Q12" s="144">
        <v>5128532450.9159155</v>
      </c>
    </row>
    <row r="13" spans="1:17" ht="25.5" x14ac:dyDescent="0.2">
      <c r="A13" s="88"/>
      <c r="B13" s="94" t="s">
        <v>176</v>
      </c>
      <c r="C13" s="143">
        <v>7592873.4100000001</v>
      </c>
      <c r="D13" s="143">
        <v>356608536.19269598</v>
      </c>
      <c r="E13" s="144">
        <v>364201409.602696</v>
      </c>
      <c r="F13" s="143">
        <v>20001237.09</v>
      </c>
      <c r="G13" s="143">
        <v>145836.4253779985</v>
      </c>
      <c r="H13" s="144">
        <v>20147073.515377998</v>
      </c>
      <c r="I13" s="143">
        <v>0</v>
      </c>
      <c r="J13" s="143">
        <v>0</v>
      </c>
      <c r="K13" s="144">
        <v>0</v>
      </c>
      <c r="L13" s="143">
        <v>0</v>
      </c>
      <c r="M13" s="143">
        <v>17514493.7762</v>
      </c>
      <c r="N13" s="144">
        <v>17514493.7762</v>
      </c>
      <c r="O13" s="144">
        <v>27594110.5</v>
      </c>
      <c r="P13" s="144">
        <v>374268866.394274</v>
      </c>
      <c r="Q13" s="144">
        <v>401862976.894274</v>
      </c>
    </row>
    <row r="14" spans="1:17" x14ac:dyDescent="0.2">
      <c r="A14" s="88"/>
      <c r="B14" s="95" t="s">
        <v>177</v>
      </c>
      <c r="C14" s="145">
        <v>430370902.96469998</v>
      </c>
      <c r="D14" s="145">
        <v>1193743126.7572789</v>
      </c>
      <c r="E14" s="144">
        <v>1624114029.7219789</v>
      </c>
      <c r="F14" s="145">
        <v>128300759.60000001</v>
      </c>
      <c r="G14" s="145">
        <v>111550804.36245401</v>
      </c>
      <c r="H14" s="144">
        <v>239851563.96245402</v>
      </c>
      <c r="I14" s="145">
        <v>606460597.15756845</v>
      </c>
      <c r="J14" s="145">
        <v>830542989.11146402</v>
      </c>
      <c r="K14" s="144">
        <v>1437003586.2690325</v>
      </c>
      <c r="L14" s="145">
        <v>3866933521.0709066</v>
      </c>
      <c r="M14" s="145">
        <v>186771011.67159128</v>
      </c>
      <c r="N14" s="144">
        <v>4053704532.7424979</v>
      </c>
      <c r="O14" s="144">
        <v>5032065780.7931747</v>
      </c>
      <c r="P14" s="144">
        <v>2322607931.9027958</v>
      </c>
      <c r="Q14" s="144">
        <v>7354673712.6959705</v>
      </c>
    </row>
    <row r="15" spans="1:17" x14ac:dyDescent="0.2">
      <c r="A15" s="88"/>
      <c r="B15" s="141" t="s">
        <v>178</v>
      </c>
      <c r="C15" s="146"/>
      <c r="D15" s="146"/>
      <c r="E15" s="147"/>
      <c r="F15" s="146"/>
      <c r="G15" s="146"/>
      <c r="H15" s="146"/>
      <c r="I15" s="146"/>
      <c r="J15" s="146"/>
      <c r="K15" s="146"/>
      <c r="L15" s="147"/>
      <c r="M15" s="146"/>
      <c r="N15" s="146"/>
      <c r="O15" s="146"/>
      <c r="P15" s="146"/>
      <c r="Q15" s="146"/>
    </row>
    <row r="16" spans="1:17" x14ac:dyDescent="0.2">
      <c r="A16" s="88"/>
      <c r="B16" s="90" t="s">
        <v>70</v>
      </c>
      <c r="C16" s="145">
        <v>5270979814.2636003</v>
      </c>
      <c r="D16" s="145">
        <v>4874173414.8551989</v>
      </c>
      <c r="E16" s="144">
        <v>10145153229.118799</v>
      </c>
      <c r="F16" s="145">
        <v>2581328227.4700003</v>
      </c>
      <c r="G16" s="145">
        <v>2037319127.6620951</v>
      </c>
      <c r="H16" s="144">
        <v>4618647355.1320953</v>
      </c>
      <c r="I16" s="145">
        <v>1860032557.8925998</v>
      </c>
      <c r="J16" s="145">
        <v>1241683112.856046</v>
      </c>
      <c r="K16" s="144">
        <v>3101715670.7486458</v>
      </c>
      <c r="L16" s="145">
        <v>1964415267.1348</v>
      </c>
      <c r="M16" s="145">
        <v>390108045.14924002</v>
      </c>
      <c r="N16" s="144">
        <v>2354523312.28404</v>
      </c>
      <c r="O16" s="144">
        <v>11676755866.760998</v>
      </c>
      <c r="P16" s="144">
        <v>8543283700.5225716</v>
      </c>
      <c r="Q16" s="144">
        <v>20220039567.283569</v>
      </c>
    </row>
    <row r="17" spans="1:17" x14ac:dyDescent="0.2">
      <c r="A17" s="88"/>
      <c r="B17" s="96" t="s">
        <v>71</v>
      </c>
      <c r="C17" s="148">
        <v>5174518341.7070999</v>
      </c>
      <c r="D17" s="148">
        <v>4152282334.2593651</v>
      </c>
      <c r="E17" s="144">
        <v>9326800675.966465</v>
      </c>
      <c r="F17" s="148">
        <v>2570424145.0100002</v>
      </c>
      <c r="G17" s="148">
        <v>1921785384.7219505</v>
      </c>
      <c r="H17" s="144">
        <v>4492209529.7319508</v>
      </c>
      <c r="I17" s="148">
        <v>1858640430.0526001</v>
      </c>
      <c r="J17" s="148">
        <v>1102312753.2663019</v>
      </c>
      <c r="K17" s="144">
        <v>2960953183.318902</v>
      </c>
      <c r="L17" s="148">
        <v>1960621197.3647997</v>
      </c>
      <c r="M17" s="148">
        <v>267347701.26750255</v>
      </c>
      <c r="N17" s="144">
        <v>2227968898.6323023</v>
      </c>
      <c r="O17" s="144">
        <v>11564204114.134499</v>
      </c>
      <c r="P17" s="144">
        <v>7443728173.5151253</v>
      </c>
      <c r="Q17" s="144">
        <v>19007932287.649624</v>
      </c>
    </row>
    <row r="18" spans="1:17" x14ac:dyDescent="0.2">
      <c r="A18" s="88"/>
      <c r="B18" s="96" t="s">
        <v>72</v>
      </c>
      <c r="C18" s="148">
        <v>96461472.556500018</v>
      </c>
      <c r="D18" s="148">
        <v>721891080.59583807</v>
      </c>
      <c r="E18" s="144">
        <v>818352553.15233803</v>
      </c>
      <c r="F18" s="148">
        <v>10904082.460000001</v>
      </c>
      <c r="G18" s="148">
        <v>115533742.94013602</v>
      </c>
      <c r="H18" s="144">
        <v>126437825.40013601</v>
      </c>
      <c r="I18" s="148">
        <v>1392127.8399999999</v>
      </c>
      <c r="J18" s="148">
        <v>139370359.58973891</v>
      </c>
      <c r="K18" s="144">
        <v>140762487.42973891</v>
      </c>
      <c r="L18" s="148">
        <v>3794069.77</v>
      </c>
      <c r="M18" s="148">
        <v>122760343.88173778</v>
      </c>
      <c r="N18" s="144">
        <v>126554413.65173778</v>
      </c>
      <c r="O18" s="144">
        <v>112551752.62650001</v>
      </c>
      <c r="P18" s="144">
        <v>1099555527.0074496</v>
      </c>
      <c r="Q18" s="144">
        <v>1212107279.6339498</v>
      </c>
    </row>
    <row r="19" spans="1:17" x14ac:dyDescent="0.2">
      <c r="A19" s="88"/>
      <c r="B19" s="90" t="s">
        <v>73</v>
      </c>
      <c r="C19" s="145">
        <v>3209104345.7703295</v>
      </c>
      <c r="D19" s="145">
        <v>6529908033.533761</v>
      </c>
      <c r="E19" s="144">
        <v>9739012379.3040905</v>
      </c>
      <c r="F19" s="145">
        <v>830874638.63999999</v>
      </c>
      <c r="G19" s="145">
        <v>3539407649.9859538</v>
      </c>
      <c r="H19" s="144">
        <v>4370282288.6259537</v>
      </c>
      <c r="I19" s="145">
        <v>4962910234.7129011</v>
      </c>
      <c r="J19" s="145">
        <v>8930619521.9824409</v>
      </c>
      <c r="K19" s="144">
        <v>13893529756.695341</v>
      </c>
      <c r="L19" s="145">
        <v>1926929981.6468999</v>
      </c>
      <c r="M19" s="145">
        <v>2333525004.3550634</v>
      </c>
      <c r="N19" s="144">
        <v>4260454986.0019636</v>
      </c>
      <c r="O19" s="144">
        <v>10929819200.77013</v>
      </c>
      <c r="P19" s="144">
        <v>21333460209.857193</v>
      </c>
      <c r="Q19" s="144">
        <v>32263279410.627323</v>
      </c>
    </row>
    <row r="20" spans="1:17" x14ac:dyDescent="0.2">
      <c r="A20" s="88"/>
      <c r="B20" s="96" t="s">
        <v>74</v>
      </c>
      <c r="C20" s="148">
        <v>2855009512.0303292</v>
      </c>
      <c r="D20" s="148">
        <v>2958601714.0015721</v>
      </c>
      <c r="E20" s="144">
        <v>5813611226.0319014</v>
      </c>
      <c r="F20" s="148">
        <v>737892840.10999966</v>
      </c>
      <c r="G20" s="148">
        <v>2463273936.2610512</v>
      </c>
      <c r="H20" s="144">
        <v>3201166776.3710508</v>
      </c>
      <c r="I20" s="148">
        <v>4210252528.7784014</v>
      </c>
      <c r="J20" s="148">
        <v>6634331730.4078741</v>
      </c>
      <c r="K20" s="144">
        <v>10844584259.186275</v>
      </c>
      <c r="L20" s="148">
        <v>1552128842.6958001</v>
      </c>
      <c r="M20" s="148">
        <v>1514692291.4196327</v>
      </c>
      <c r="N20" s="144">
        <v>3066821134.1154327</v>
      </c>
      <c r="O20" s="144">
        <v>9355283723.6145287</v>
      </c>
      <c r="P20" s="144">
        <v>13570899672.090111</v>
      </c>
      <c r="Q20" s="144">
        <v>22926183395.704639</v>
      </c>
    </row>
    <row r="21" spans="1:17" x14ac:dyDescent="0.2">
      <c r="A21" s="88"/>
      <c r="B21" s="96" t="s">
        <v>75</v>
      </c>
      <c r="C21" s="148">
        <v>354094833.74000007</v>
      </c>
      <c r="D21" s="148">
        <v>3571306319.5321865</v>
      </c>
      <c r="E21" s="144">
        <v>3925401153.2721868</v>
      </c>
      <c r="F21" s="148">
        <v>92981798.529999956</v>
      </c>
      <c r="G21" s="148">
        <v>1076133713.7249048</v>
      </c>
      <c r="H21" s="144">
        <v>1169115512.2549047</v>
      </c>
      <c r="I21" s="148">
        <v>752657705.93449986</v>
      </c>
      <c r="J21" s="148">
        <v>2296287791.5745673</v>
      </c>
      <c r="K21" s="144">
        <v>3048945497.5090671</v>
      </c>
      <c r="L21" s="148">
        <v>374801138.95109993</v>
      </c>
      <c r="M21" s="148">
        <v>818832712.93542933</v>
      </c>
      <c r="N21" s="144">
        <v>1193633851.8865292</v>
      </c>
      <c r="O21" s="144">
        <v>1574535477.1556001</v>
      </c>
      <c r="P21" s="144">
        <v>7762560537.7670784</v>
      </c>
      <c r="Q21" s="144">
        <v>9337096014.922678</v>
      </c>
    </row>
    <row r="22" spans="1:17" ht="25.5" x14ac:dyDescent="0.2">
      <c r="A22" s="88"/>
      <c r="B22" s="97" t="s">
        <v>179</v>
      </c>
      <c r="C22" s="149">
        <v>8480084160.0339308</v>
      </c>
      <c r="D22" s="149">
        <v>11404081448.388947</v>
      </c>
      <c r="E22" s="144">
        <v>19884165608.422878</v>
      </c>
      <c r="F22" s="149">
        <v>3412202866.1100001</v>
      </c>
      <c r="G22" s="149">
        <v>5576726777.6480465</v>
      </c>
      <c r="H22" s="144">
        <v>8988929643.7580471</v>
      </c>
      <c r="I22" s="149">
        <v>6822942792.6054993</v>
      </c>
      <c r="J22" s="149">
        <v>10172302634.838482</v>
      </c>
      <c r="K22" s="144">
        <v>16995245427.443981</v>
      </c>
      <c r="L22" s="149">
        <v>3891345248.7816997</v>
      </c>
      <c r="M22" s="149">
        <v>2723633049.5043006</v>
      </c>
      <c r="N22" s="144">
        <v>6614978298.2860003</v>
      </c>
      <c r="O22" s="144">
        <v>22606575067.531132</v>
      </c>
      <c r="P22" s="144">
        <v>29876743910.379726</v>
      </c>
      <c r="Q22" s="144">
        <v>52483318977.910858</v>
      </c>
    </row>
    <row r="23" spans="1:17" x14ac:dyDescent="0.2">
      <c r="A23" s="88"/>
      <c r="B23" s="98" t="s">
        <v>43</v>
      </c>
      <c r="C23" s="145">
        <v>8910455062.9986286</v>
      </c>
      <c r="D23" s="145">
        <v>12597824575.146235</v>
      </c>
      <c r="E23" s="144">
        <v>21508279638.144863</v>
      </c>
      <c r="F23" s="145">
        <v>3540503625.7100005</v>
      </c>
      <c r="G23" s="145">
        <v>5688277582.0105019</v>
      </c>
      <c r="H23" s="144">
        <v>9228781207.7205029</v>
      </c>
      <c r="I23" s="145">
        <v>7429403389.7630701</v>
      </c>
      <c r="J23" s="145">
        <v>11002845623.949936</v>
      </c>
      <c r="K23" s="144">
        <v>18432249013.713005</v>
      </c>
      <c r="L23" s="145">
        <v>7758278769.8526058</v>
      </c>
      <c r="M23" s="145">
        <v>2910404061.1758995</v>
      </c>
      <c r="N23" s="144">
        <v>10668682831.028505</v>
      </c>
      <c r="O23" s="144">
        <v>27638640848.324303</v>
      </c>
      <c r="P23" s="144">
        <v>32199351842.282593</v>
      </c>
      <c r="Q23" s="144">
        <v>59837992690.606895</v>
      </c>
    </row>
    <row r="24" spans="1:17" x14ac:dyDescent="0.2">
      <c r="Q24" s="161">
        <f>Q23-BS!H31</f>
        <v>-13562.756767272949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="115" zoomScaleNormal="100" zoomScaleSheetLayoutView="115" workbookViewId="0">
      <selection activeCell="B2" sqref="B2"/>
    </sheetView>
  </sheetViews>
  <sheetFormatPr defaultColWidth="9.140625" defaultRowHeight="12.75" x14ac:dyDescent="0.2"/>
  <cols>
    <col min="1" max="1" width="6.140625" style="50" bestFit="1" customWidth="1"/>
    <col min="2" max="2" width="47.85546875" style="50" bestFit="1" customWidth="1"/>
    <col min="3" max="7" width="10.140625" style="50" bestFit="1" customWidth="1"/>
    <col min="8" max="11" width="11.42578125" style="50" customWidth="1"/>
    <col min="12" max="13" width="9.140625" style="50"/>
    <col min="14" max="14" width="11.5703125" style="50" customWidth="1"/>
    <col min="15" max="17" width="9.85546875" style="50" bestFit="1" customWidth="1"/>
    <col min="18" max="16384" width="9.140625" style="50"/>
  </cols>
  <sheetData>
    <row r="1" spans="1:17" x14ac:dyDescent="0.2">
      <c r="B1" s="99" t="s">
        <v>24</v>
      </c>
    </row>
    <row r="2" spans="1:17" x14ac:dyDescent="0.2">
      <c r="A2" s="53"/>
      <c r="B2" s="65">
        <f>BS!B3</f>
        <v>45716</v>
      </c>
      <c r="C2" s="52"/>
      <c r="D2" s="52"/>
      <c r="E2" s="52"/>
      <c r="F2" s="52"/>
      <c r="G2" s="51"/>
      <c r="H2" s="51"/>
      <c r="I2" s="51"/>
      <c r="J2" s="51"/>
    </row>
    <row r="3" spans="1:17" x14ac:dyDescent="0.2">
      <c r="A3" s="51"/>
      <c r="B3" s="3" t="s">
        <v>52</v>
      </c>
      <c r="C3" s="51"/>
      <c r="D3" s="51"/>
      <c r="E3" s="51"/>
      <c r="F3" s="51"/>
      <c r="G3" s="51"/>
      <c r="H3" s="51"/>
      <c r="I3" s="51"/>
      <c r="J3" s="51"/>
      <c r="K3" s="51"/>
    </row>
    <row r="4" spans="1:17" ht="12.75" customHeight="1" x14ac:dyDescent="0.2">
      <c r="A4" s="209"/>
      <c r="B4" s="206"/>
      <c r="C4" s="205" t="s">
        <v>242</v>
      </c>
      <c r="D4" s="205"/>
      <c r="E4" s="205"/>
      <c r="F4" s="205" t="s">
        <v>243</v>
      </c>
      <c r="G4" s="205"/>
      <c r="H4" s="205"/>
      <c r="I4" s="205" t="s">
        <v>244</v>
      </c>
      <c r="J4" s="205"/>
      <c r="K4" s="205"/>
      <c r="L4" s="208" t="s">
        <v>245</v>
      </c>
      <c r="M4" s="208"/>
      <c r="N4" s="208"/>
      <c r="O4" s="205" t="s">
        <v>246</v>
      </c>
      <c r="P4" s="205"/>
      <c r="Q4" s="205"/>
    </row>
    <row r="5" spans="1:17" x14ac:dyDescent="0.2">
      <c r="A5" s="210"/>
      <c r="B5" s="207"/>
      <c r="C5" s="138" t="s">
        <v>22</v>
      </c>
      <c r="D5" s="139" t="s">
        <v>23</v>
      </c>
      <c r="E5" s="138" t="s">
        <v>13</v>
      </c>
      <c r="F5" s="138" t="s">
        <v>22</v>
      </c>
      <c r="G5" s="139" t="s">
        <v>23</v>
      </c>
      <c r="H5" s="138" t="s">
        <v>13</v>
      </c>
      <c r="I5" s="138" t="s">
        <v>22</v>
      </c>
      <c r="J5" s="139" t="s">
        <v>23</v>
      </c>
      <c r="K5" s="138" t="s">
        <v>13</v>
      </c>
      <c r="L5" s="138" t="s">
        <v>22</v>
      </c>
      <c r="M5" s="139" t="s">
        <v>23</v>
      </c>
      <c r="N5" s="138" t="s">
        <v>13</v>
      </c>
      <c r="O5" s="138" t="s">
        <v>22</v>
      </c>
      <c r="P5" s="139" t="s">
        <v>23</v>
      </c>
      <c r="Q5" s="138" t="s">
        <v>13</v>
      </c>
    </row>
    <row r="6" spans="1:17" x14ac:dyDescent="0.2">
      <c r="A6" s="150"/>
      <c r="B6" s="141" t="s">
        <v>247</v>
      </c>
      <c r="C6" s="142"/>
      <c r="D6" s="142"/>
      <c r="E6" s="141"/>
      <c r="F6" s="142"/>
      <c r="G6" s="142"/>
      <c r="H6" s="142"/>
      <c r="I6" s="142"/>
      <c r="J6" s="142"/>
      <c r="K6" s="142"/>
      <c r="L6" s="141"/>
      <c r="M6" s="142"/>
      <c r="N6" s="142"/>
      <c r="O6" s="142"/>
      <c r="P6" s="142"/>
      <c r="Q6" s="142"/>
    </row>
    <row r="7" spans="1:17" x14ac:dyDescent="0.2">
      <c r="A7" s="150"/>
      <c r="B7" s="90" t="s">
        <v>248</v>
      </c>
      <c r="C7" s="143">
        <f>'RC-D'!C7</f>
        <v>0</v>
      </c>
      <c r="D7" s="143">
        <f>'RC-D'!D7</f>
        <v>0</v>
      </c>
      <c r="E7" s="144">
        <f>'RC-D'!E7</f>
        <v>0</v>
      </c>
      <c r="F7" s="143">
        <f>'RC-D'!F7</f>
        <v>0</v>
      </c>
      <c r="G7" s="143">
        <f>'RC-D'!G7</f>
        <v>0</v>
      </c>
      <c r="H7" s="144">
        <f>'RC-D'!H7</f>
        <v>0</v>
      </c>
      <c r="I7" s="143">
        <f>'RC-D'!I7</f>
        <v>0</v>
      </c>
      <c r="J7" s="143">
        <f>'RC-D'!J7</f>
        <v>0</v>
      </c>
      <c r="K7" s="144">
        <f>'RC-D'!K7</f>
        <v>0</v>
      </c>
      <c r="L7" s="143">
        <f>'RC-D'!L7</f>
        <v>0</v>
      </c>
      <c r="M7" s="143">
        <f>'RC-D'!M7</f>
        <v>0</v>
      </c>
      <c r="N7" s="144">
        <f>'RC-D'!N7</f>
        <v>0</v>
      </c>
      <c r="O7" s="144">
        <f>'RC-D'!O7</f>
        <v>0</v>
      </c>
      <c r="P7" s="144">
        <f>'RC-D'!P7</f>
        <v>0</v>
      </c>
      <c r="Q7" s="144">
        <f>'RC-D'!Q7</f>
        <v>0</v>
      </c>
    </row>
    <row r="8" spans="1:17" x14ac:dyDescent="0.2">
      <c r="A8" s="150"/>
      <c r="B8" s="91" t="s">
        <v>249</v>
      </c>
      <c r="C8" s="145">
        <f>'RC-D'!C8</f>
        <v>56285350.540000014</v>
      </c>
      <c r="D8" s="145">
        <f>'RC-D'!D8</f>
        <v>486839557.31751794</v>
      </c>
      <c r="E8" s="144">
        <f>'RC-D'!E8</f>
        <v>543124907.85751796</v>
      </c>
      <c r="F8" s="145">
        <f>'RC-D'!F8</f>
        <v>20440.86</v>
      </c>
      <c r="G8" s="145">
        <f>'RC-D'!G8</f>
        <v>11364354.210000001</v>
      </c>
      <c r="H8" s="144">
        <f>'RC-D'!H8</f>
        <v>11384795.07</v>
      </c>
      <c r="I8" s="145">
        <f>'RC-D'!I8</f>
        <v>475272388.73716855</v>
      </c>
      <c r="J8" s="145">
        <f>'RC-D'!J8</f>
        <v>787047337.90108848</v>
      </c>
      <c r="K8" s="144">
        <f>'RC-D'!K8</f>
        <v>1262319726.638257</v>
      </c>
      <c r="L8" s="145">
        <f>'RC-D'!L8</f>
        <v>7448855.3200000003</v>
      </c>
      <c r="M8" s="145">
        <f>'RC-D'!M8</f>
        <v>0</v>
      </c>
      <c r="N8" s="144">
        <f>'RC-D'!N8</f>
        <v>7448855.3200000003</v>
      </c>
      <c r="O8" s="144">
        <f>'RC-D'!O8</f>
        <v>539027035.45716846</v>
      </c>
      <c r="P8" s="144">
        <f>'RC-D'!P8</f>
        <v>1285251249.4286065</v>
      </c>
      <c r="Q8" s="144">
        <f>'RC-D'!Q8</f>
        <v>1824278284.8857751</v>
      </c>
    </row>
    <row r="9" spans="1:17" x14ac:dyDescent="0.2">
      <c r="A9" s="150"/>
      <c r="B9" s="92" t="s">
        <v>250</v>
      </c>
      <c r="C9" s="143">
        <f>'RC-D'!C9</f>
        <v>33389143.380000003</v>
      </c>
      <c r="D9" s="143">
        <f>'RC-D'!D9</f>
        <v>216881795.709782</v>
      </c>
      <c r="E9" s="144">
        <f>'RC-D'!E9</f>
        <v>250270939.089782</v>
      </c>
      <c r="F9" s="143">
        <f>'RC-D'!F9</f>
        <v>20440.86</v>
      </c>
      <c r="G9" s="143">
        <f>'RC-D'!G9</f>
        <v>0</v>
      </c>
      <c r="H9" s="144">
        <f>'RC-D'!H9</f>
        <v>20440.86</v>
      </c>
      <c r="I9" s="143">
        <f>'RC-D'!I9</f>
        <v>157958549.09506848</v>
      </c>
      <c r="J9" s="143">
        <f>'RC-D'!J9</f>
        <v>59177548.300610632</v>
      </c>
      <c r="K9" s="144">
        <f>'RC-D'!K9</f>
        <v>217136097.39567912</v>
      </c>
      <c r="L9" s="143">
        <f>'RC-D'!L9</f>
        <v>7448855.3200000003</v>
      </c>
      <c r="M9" s="143">
        <f>'RC-D'!M9</f>
        <v>0</v>
      </c>
      <c r="N9" s="144">
        <f>'RC-D'!N9</f>
        <v>7448855.3200000003</v>
      </c>
      <c r="O9" s="144">
        <f>'RC-D'!O9</f>
        <v>198816988.65506849</v>
      </c>
      <c r="P9" s="144">
        <f>'RC-D'!P9</f>
        <v>276059344.01039195</v>
      </c>
      <c r="Q9" s="144">
        <f>'RC-D'!Q9</f>
        <v>474876332.66546047</v>
      </c>
    </row>
    <row r="10" spans="1:17" x14ac:dyDescent="0.2">
      <c r="A10" s="150"/>
      <c r="B10" s="93" t="s">
        <v>251</v>
      </c>
      <c r="C10" s="143">
        <f>'RC-D'!C10</f>
        <v>22896207.16</v>
      </c>
      <c r="D10" s="143">
        <f>'RC-D'!D10</f>
        <v>269957761.60773599</v>
      </c>
      <c r="E10" s="144">
        <f>'RC-D'!E10</f>
        <v>292853968.76773602</v>
      </c>
      <c r="F10" s="143">
        <f>'RC-D'!F10</f>
        <v>0</v>
      </c>
      <c r="G10" s="143">
        <f>'RC-D'!G10</f>
        <v>11364354.210000001</v>
      </c>
      <c r="H10" s="144">
        <f>'RC-D'!H10</f>
        <v>11364354.210000001</v>
      </c>
      <c r="I10" s="143">
        <f>'RC-D'!I10</f>
        <v>317313839.64210004</v>
      </c>
      <c r="J10" s="143">
        <f>'RC-D'!J10</f>
        <v>727869789.60047889</v>
      </c>
      <c r="K10" s="144">
        <f>'RC-D'!K10</f>
        <v>1045183629.2425789</v>
      </c>
      <c r="L10" s="143">
        <f>'RC-D'!L10</f>
        <v>0</v>
      </c>
      <c r="M10" s="143">
        <f>'RC-D'!M10</f>
        <v>0</v>
      </c>
      <c r="N10" s="144">
        <f>'RC-D'!N10</f>
        <v>0</v>
      </c>
      <c r="O10" s="144">
        <f>'RC-D'!O10</f>
        <v>340210046.8021</v>
      </c>
      <c r="P10" s="144">
        <f>'RC-D'!P10</f>
        <v>1009191905.418215</v>
      </c>
      <c r="Q10" s="144">
        <f>'RC-D'!Q10</f>
        <v>1349401952.220315</v>
      </c>
    </row>
    <row r="11" spans="1:17" x14ac:dyDescent="0.2">
      <c r="A11" s="150"/>
      <c r="B11" s="91" t="s">
        <v>252</v>
      </c>
      <c r="C11" s="145">
        <f>'RC-D'!C11</f>
        <v>374085552.42469996</v>
      </c>
      <c r="D11" s="145">
        <f>'RC-D'!D11</f>
        <v>706903569.43976212</v>
      </c>
      <c r="E11" s="144">
        <f>'RC-D'!E11</f>
        <v>1080989121.8644621</v>
      </c>
      <c r="F11" s="145">
        <f>'RC-D'!F11</f>
        <v>128280318.74000001</v>
      </c>
      <c r="G11" s="145">
        <f>'RC-D'!G11</f>
        <v>100186450.15245402</v>
      </c>
      <c r="H11" s="144">
        <f>'RC-D'!H11</f>
        <v>228466768.89245403</v>
      </c>
      <c r="I11" s="145">
        <f>'RC-D'!I11</f>
        <v>131188208.42040001</v>
      </c>
      <c r="J11" s="145">
        <f>'RC-D'!J11</f>
        <v>43495651.210375562</v>
      </c>
      <c r="K11" s="144">
        <f>'RC-D'!K11</f>
        <v>174683859.63077557</v>
      </c>
      <c r="L11" s="145">
        <f>'RC-D'!L11</f>
        <v>3859484665.7509069</v>
      </c>
      <c r="M11" s="145">
        <f>'RC-D'!M11</f>
        <v>186771011.67159081</v>
      </c>
      <c r="N11" s="144">
        <f>'RC-D'!N11</f>
        <v>4046255677.4224977</v>
      </c>
      <c r="O11" s="144">
        <f>'RC-D'!O11</f>
        <v>4493038745.3360071</v>
      </c>
      <c r="P11" s="144">
        <f>'RC-D'!P11</f>
        <v>1037356682.4741879</v>
      </c>
      <c r="Q11" s="144">
        <f>'RC-D'!Q11</f>
        <v>5530395427.810195</v>
      </c>
    </row>
    <row r="12" spans="1:17" x14ac:dyDescent="0.2">
      <c r="A12" s="150"/>
      <c r="B12" s="94" t="s">
        <v>253</v>
      </c>
      <c r="C12" s="143">
        <f>'RC-D'!C12</f>
        <v>366492679.01469982</v>
      </c>
      <c r="D12" s="143">
        <f>'RC-D'!D12</f>
        <v>350295033.24706602</v>
      </c>
      <c r="E12" s="144">
        <f>'RC-D'!E12</f>
        <v>716787712.26176584</v>
      </c>
      <c r="F12" s="143">
        <f>'RC-D'!F12</f>
        <v>108279081.65000001</v>
      </c>
      <c r="G12" s="143">
        <f>'RC-D'!G12</f>
        <v>100040613.72707602</v>
      </c>
      <c r="H12" s="144">
        <f>'RC-D'!H12</f>
        <v>208319695.37707603</v>
      </c>
      <c r="I12" s="143">
        <f>'RC-D'!I12</f>
        <v>131188208.42040001</v>
      </c>
      <c r="J12" s="143">
        <f>'RC-D'!J12</f>
        <v>43495651.210375562</v>
      </c>
      <c r="K12" s="144">
        <f>'RC-D'!K12</f>
        <v>174683859.63077557</v>
      </c>
      <c r="L12" s="143">
        <f>'RC-D'!L12</f>
        <v>3859484665.7509065</v>
      </c>
      <c r="M12" s="143">
        <f>'RC-D'!M12</f>
        <v>169256517.89539146</v>
      </c>
      <c r="N12" s="144">
        <f>'RC-D'!N12</f>
        <v>4028741183.6462979</v>
      </c>
      <c r="O12" s="144">
        <f>'RC-D'!O12</f>
        <v>4465444634.8360071</v>
      </c>
      <c r="P12" s="144">
        <f>'RC-D'!P12</f>
        <v>663087816.07990837</v>
      </c>
      <c r="Q12" s="144">
        <f>'RC-D'!Q12</f>
        <v>5128532450.9159155</v>
      </c>
    </row>
    <row r="13" spans="1:17" x14ac:dyDescent="0.2">
      <c r="A13" s="150"/>
      <c r="B13" s="94" t="s">
        <v>254</v>
      </c>
      <c r="C13" s="143">
        <f>'RC-D'!C13</f>
        <v>7592873.4100000001</v>
      </c>
      <c r="D13" s="143">
        <f>'RC-D'!D13</f>
        <v>356608536.19269598</v>
      </c>
      <c r="E13" s="144">
        <f>'RC-D'!E13</f>
        <v>364201409.602696</v>
      </c>
      <c r="F13" s="143">
        <f>'RC-D'!F13</f>
        <v>20001237.09</v>
      </c>
      <c r="G13" s="143">
        <f>'RC-D'!G13</f>
        <v>145836.4253779985</v>
      </c>
      <c r="H13" s="144">
        <f>'RC-D'!H13</f>
        <v>20147073.515377998</v>
      </c>
      <c r="I13" s="143">
        <f>'RC-D'!I13</f>
        <v>0</v>
      </c>
      <c r="J13" s="143">
        <f>'RC-D'!J13</f>
        <v>0</v>
      </c>
      <c r="K13" s="144">
        <f>'RC-D'!K13</f>
        <v>0</v>
      </c>
      <c r="L13" s="143">
        <f>'RC-D'!L13</f>
        <v>0</v>
      </c>
      <c r="M13" s="143">
        <f>'RC-D'!M13</f>
        <v>17514493.7762</v>
      </c>
      <c r="N13" s="144">
        <f>'RC-D'!N13</f>
        <v>17514493.7762</v>
      </c>
      <c r="O13" s="144">
        <f>'RC-D'!O13</f>
        <v>27594110.5</v>
      </c>
      <c r="P13" s="144">
        <f>'RC-D'!P13</f>
        <v>374268866.394274</v>
      </c>
      <c r="Q13" s="144">
        <f>'RC-D'!Q13</f>
        <v>401862976.894274</v>
      </c>
    </row>
    <row r="14" spans="1:17" x14ac:dyDescent="0.2">
      <c r="A14" s="150"/>
      <c r="B14" s="95" t="s">
        <v>255</v>
      </c>
      <c r="C14" s="145">
        <f>'RC-D'!C14</f>
        <v>430370902.96469998</v>
      </c>
      <c r="D14" s="145">
        <f>'RC-D'!D14</f>
        <v>1193743126.7572789</v>
      </c>
      <c r="E14" s="144">
        <f>'RC-D'!E14</f>
        <v>1624114029.7219789</v>
      </c>
      <c r="F14" s="145">
        <f>'RC-D'!F14</f>
        <v>128300759.60000001</v>
      </c>
      <c r="G14" s="145">
        <f>'RC-D'!G14</f>
        <v>111550804.36245401</v>
      </c>
      <c r="H14" s="144">
        <f>'RC-D'!H14</f>
        <v>239851563.96245402</v>
      </c>
      <c r="I14" s="145">
        <f>'RC-D'!I14</f>
        <v>606460597.15756845</v>
      </c>
      <c r="J14" s="145">
        <f>'RC-D'!J14</f>
        <v>830542989.11146402</v>
      </c>
      <c r="K14" s="144">
        <f>'RC-D'!K14</f>
        <v>1437003586.2690325</v>
      </c>
      <c r="L14" s="145">
        <f>'RC-D'!L14</f>
        <v>3866933521.0709066</v>
      </c>
      <c r="M14" s="145">
        <f>'RC-D'!M14</f>
        <v>186771011.67159128</v>
      </c>
      <c r="N14" s="144">
        <f>'RC-D'!N14</f>
        <v>4053704532.7424979</v>
      </c>
      <c r="O14" s="144">
        <f>'RC-D'!O14</f>
        <v>5032065780.7931747</v>
      </c>
      <c r="P14" s="144">
        <f>'RC-D'!P14</f>
        <v>2322607931.9027958</v>
      </c>
      <c r="Q14" s="144">
        <f>'RC-D'!Q14</f>
        <v>7354673712.6959705</v>
      </c>
    </row>
    <row r="15" spans="1:17" x14ac:dyDescent="0.2">
      <c r="A15" s="150"/>
      <c r="B15" s="141" t="s">
        <v>256</v>
      </c>
      <c r="C15" s="146"/>
      <c r="D15" s="146"/>
      <c r="E15" s="147"/>
      <c r="F15" s="146"/>
      <c r="G15" s="146"/>
      <c r="H15" s="146"/>
      <c r="I15" s="146"/>
      <c r="J15" s="146"/>
      <c r="K15" s="146"/>
      <c r="L15" s="147"/>
      <c r="M15" s="146"/>
      <c r="N15" s="146"/>
      <c r="O15" s="146"/>
      <c r="P15" s="146"/>
      <c r="Q15" s="146"/>
    </row>
    <row r="16" spans="1:17" x14ac:dyDescent="0.2">
      <c r="A16" s="150"/>
      <c r="B16" s="90" t="s">
        <v>25</v>
      </c>
      <c r="C16" s="145">
        <f>'RC-D'!C16</f>
        <v>5270979814.2636003</v>
      </c>
      <c r="D16" s="145">
        <f>'RC-D'!D16</f>
        <v>4874173414.8551989</v>
      </c>
      <c r="E16" s="144">
        <f>'RC-D'!E16</f>
        <v>10145153229.118799</v>
      </c>
      <c r="F16" s="145">
        <f>'RC-D'!F16</f>
        <v>2581328227.4700003</v>
      </c>
      <c r="G16" s="145">
        <f>'RC-D'!G16</f>
        <v>2037319127.6620951</v>
      </c>
      <c r="H16" s="144">
        <f>'RC-D'!H16</f>
        <v>4618647355.1320953</v>
      </c>
      <c r="I16" s="145">
        <f>'RC-D'!I16</f>
        <v>1860032557.8925998</v>
      </c>
      <c r="J16" s="145">
        <f>'RC-D'!J16</f>
        <v>1241683112.856046</v>
      </c>
      <c r="K16" s="144">
        <f>'RC-D'!K16</f>
        <v>3101715670.7486458</v>
      </c>
      <c r="L16" s="145">
        <f>'RC-D'!L16</f>
        <v>1964415267.1348</v>
      </c>
      <c r="M16" s="145">
        <f>'RC-D'!M16</f>
        <v>390108045.14924002</v>
      </c>
      <c r="N16" s="144">
        <f>'RC-D'!N16</f>
        <v>2354523312.28404</v>
      </c>
      <c r="O16" s="144">
        <f>'RC-D'!O16</f>
        <v>11676755866.760998</v>
      </c>
      <c r="P16" s="144">
        <f>'RC-D'!P16</f>
        <v>8543283700.5225716</v>
      </c>
      <c r="Q16" s="144">
        <f>'RC-D'!Q16</f>
        <v>20220039567.283569</v>
      </c>
    </row>
    <row r="17" spans="1:17" x14ac:dyDescent="0.2">
      <c r="A17" s="150"/>
      <c r="B17" s="96" t="s">
        <v>257</v>
      </c>
      <c r="C17" s="148">
        <f>'RC-D'!C17</f>
        <v>5174518341.7070999</v>
      </c>
      <c r="D17" s="148">
        <f>'RC-D'!D17</f>
        <v>4152282334.2593651</v>
      </c>
      <c r="E17" s="144">
        <f>'RC-D'!E17</f>
        <v>9326800675.966465</v>
      </c>
      <c r="F17" s="148">
        <f>'RC-D'!F17</f>
        <v>2570424145.0100002</v>
      </c>
      <c r="G17" s="148">
        <f>'RC-D'!G17</f>
        <v>1921785384.7219505</v>
      </c>
      <c r="H17" s="144">
        <f>'RC-D'!H17</f>
        <v>4492209529.7319508</v>
      </c>
      <c r="I17" s="148">
        <f>'RC-D'!I17</f>
        <v>1858640430.0526001</v>
      </c>
      <c r="J17" s="148">
        <f>'RC-D'!J17</f>
        <v>1102312753.2663019</v>
      </c>
      <c r="K17" s="144">
        <f>'RC-D'!K17</f>
        <v>2960953183.318902</v>
      </c>
      <c r="L17" s="148">
        <f>'RC-D'!L17</f>
        <v>1960621197.3647997</v>
      </c>
      <c r="M17" s="148">
        <f>'RC-D'!M17</f>
        <v>267347701.26750255</v>
      </c>
      <c r="N17" s="144">
        <f>'RC-D'!N17</f>
        <v>2227968898.6323023</v>
      </c>
      <c r="O17" s="144">
        <f>'RC-D'!O17</f>
        <v>11564204114.134499</v>
      </c>
      <c r="P17" s="144">
        <f>'RC-D'!P17</f>
        <v>7443728173.5151253</v>
      </c>
      <c r="Q17" s="144">
        <f>'RC-D'!Q17</f>
        <v>19007932287.649624</v>
      </c>
    </row>
    <row r="18" spans="1:17" x14ac:dyDescent="0.2">
      <c r="A18" s="150"/>
      <c r="B18" s="96" t="s">
        <v>258</v>
      </c>
      <c r="C18" s="148">
        <f>'RC-D'!C18</f>
        <v>96461472.556500018</v>
      </c>
      <c r="D18" s="148">
        <f>'RC-D'!D18</f>
        <v>721891080.59583807</v>
      </c>
      <c r="E18" s="144">
        <f>'RC-D'!E18</f>
        <v>818352553.15233803</v>
      </c>
      <c r="F18" s="148">
        <f>'RC-D'!F18</f>
        <v>10904082.460000001</v>
      </c>
      <c r="G18" s="148">
        <f>'RC-D'!G18</f>
        <v>115533742.94013602</v>
      </c>
      <c r="H18" s="144">
        <f>'RC-D'!H18</f>
        <v>126437825.40013601</v>
      </c>
      <c r="I18" s="148">
        <f>'RC-D'!I18</f>
        <v>1392127.8399999999</v>
      </c>
      <c r="J18" s="148">
        <f>'RC-D'!J18</f>
        <v>139370359.58973891</v>
      </c>
      <c r="K18" s="144">
        <f>'RC-D'!K18</f>
        <v>140762487.42973891</v>
      </c>
      <c r="L18" s="148">
        <f>'RC-D'!L18</f>
        <v>3794069.77</v>
      </c>
      <c r="M18" s="148">
        <f>'RC-D'!M18</f>
        <v>122760343.88173778</v>
      </c>
      <c r="N18" s="144">
        <f>'RC-D'!N18</f>
        <v>126554413.65173778</v>
      </c>
      <c r="O18" s="144">
        <f>'RC-D'!O18</f>
        <v>112551752.62650001</v>
      </c>
      <c r="P18" s="144">
        <f>'RC-D'!P18</f>
        <v>1099555527.0074496</v>
      </c>
      <c r="Q18" s="144">
        <f>'RC-D'!Q18</f>
        <v>1212107279.6339498</v>
      </c>
    </row>
    <row r="19" spans="1:17" x14ac:dyDescent="0.2">
      <c r="A19" s="151"/>
      <c r="B19" s="90" t="s">
        <v>8</v>
      </c>
      <c r="C19" s="145">
        <f>'RC-D'!C19</f>
        <v>3209104345.7703295</v>
      </c>
      <c r="D19" s="145">
        <f>'RC-D'!D19</f>
        <v>6529908033.533761</v>
      </c>
      <c r="E19" s="144">
        <f>'RC-D'!E19</f>
        <v>9739012379.3040905</v>
      </c>
      <c r="F19" s="145">
        <f>'RC-D'!F19</f>
        <v>830874638.63999999</v>
      </c>
      <c r="G19" s="145">
        <f>'RC-D'!G19</f>
        <v>3539407649.9859538</v>
      </c>
      <c r="H19" s="144">
        <f>'RC-D'!H19</f>
        <v>4370282288.6259537</v>
      </c>
      <c r="I19" s="145">
        <f>'RC-D'!I19</f>
        <v>4962910234.7129011</v>
      </c>
      <c r="J19" s="145">
        <f>'RC-D'!J19</f>
        <v>8930619521.9824409</v>
      </c>
      <c r="K19" s="144">
        <f>'RC-D'!K19</f>
        <v>13893529756.695341</v>
      </c>
      <c r="L19" s="145">
        <f>'RC-D'!L19</f>
        <v>1926929981.6468999</v>
      </c>
      <c r="M19" s="145">
        <f>'RC-D'!M19</f>
        <v>2333525004.3550634</v>
      </c>
      <c r="N19" s="144">
        <f>'RC-D'!N19</f>
        <v>4260454986.0019636</v>
      </c>
      <c r="O19" s="144">
        <f>'RC-D'!O19</f>
        <v>10929819200.77013</v>
      </c>
      <c r="P19" s="144">
        <f>'RC-D'!P19</f>
        <v>21333460209.857193</v>
      </c>
      <c r="Q19" s="144">
        <f>'RC-D'!Q19</f>
        <v>32263279410.627323</v>
      </c>
    </row>
    <row r="20" spans="1:17" x14ac:dyDescent="0.2">
      <c r="B20" s="96" t="s">
        <v>259</v>
      </c>
      <c r="C20" s="148">
        <f>'RC-D'!C20</f>
        <v>2855009512.0303292</v>
      </c>
      <c r="D20" s="148">
        <f>'RC-D'!D20</f>
        <v>2958601714.0015721</v>
      </c>
      <c r="E20" s="144">
        <f>'RC-D'!E20</f>
        <v>5813611226.0319014</v>
      </c>
      <c r="F20" s="148">
        <f>'RC-D'!F20</f>
        <v>737892840.10999966</v>
      </c>
      <c r="G20" s="148">
        <f>'RC-D'!G20</f>
        <v>2463273936.2610512</v>
      </c>
      <c r="H20" s="144">
        <f>'RC-D'!H20</f>
        <v>3201166776.3710508</v>
      </c>
      <c r="I20" s="148">
        <f>'RC-D'!I20</f>
        <v>4210252528.7784014</v>
      </c>
      <c r="J20" s="148">
        <f>'RC-D'!J20</f>
        <v>6634331730.4078741</v>
      </c>
      <c r="K20" s="144">
        <f>'RC-D'!K20</f>
        <v>10844584259.186275</v>
      </c>
      <c r="L20" s="148">
        <f>'RC-D'!L20</f>
        <v>1552128842.6958001</v>
      </c>
      <c r="M20" s="148">
        <f>'RC-D'!M20</f>
        <v>1514692291.4196327</v>
      </c>
      <c r="N20" s="144">
        <f>'RC-D'!N20</f>
        <v>3066821134.1154327</v>
      </c>
      <c r="O20" s="144">
        <f>'RC-D'!O20</f>
        <v>9355283723.6145287</v>
      </c>
      <c r="P20" s="144">
        <f>'RC-D'!P20</f>
        <v>13570899672.090111</v>
      </c>
      <c r="Q20" s="144">
        <f>'RC-D'!Q20</f>
        <v>22926183395.704639</v>
      </c>
    </row>
    <row r="21" spans="1:17" x14ac:dyDescent="0.2">
      <c r="B21" s="96" t="s">
        <v>260</v>
      </c>
      <c r="C21" s="148">
        <f>'RC-D'!C21</f>
        <v>354094833.74000007</v>
      </c>
      <c r="D21" s="148">
        <f>'RC-D'!D21</f>
        <v>3571306319.5321865</v>
      </c>
      <c r="E21" s="144">
        <f>'RC-D'!E21</f>
        <v>3925401153.2721868</v>
      </c>
      <c r="F21" s="148">
        <f>'RC-D'!F21</f>
        <v>92981798.529999956</v>
      </c>
      <c r="G21" s="148">
        <f>'RC-D'!G21</f>
        <v>1076133713.7249048</v>
      </c>
      <c r="H21" s="144">
        <f>'RC-D'!H21</f>
        <v>1169115512.2549047</v>
      </c>
      <c r="I21" s="148">
        <f>'RC-D'!I21</f>
        <v>752657705.93449986</v>
      </c>
      <c r="J21" s="148">
        <f>'RC-D'!J21</f>
        <v>2296287791.5745673</v>
      </c>
      <c r="K21" s="144">
        <f>'RC-D'!K21</f>
        <v>3048945497.5090671</v>
      </c>
      <c r="L21" s="148">
        <f>'RC-D'!L21</f>
        <v>374801138.95109993</v>
      </c>
      <c r="M21" s="148">
        <f>'RC-D'!M21</f>
        <v>818832712.93542933</v>
      </c>
      <c r="N21" s="144">
        <f>'RC-D'!N21</f>
        <v>1193633851.8865292</v>
      </c>
      <c r="O21" s="144">
        <f>'RC-D'!O21</f>
        <v>1574535477.1556001</v>
      </c>
      <c r="P21" s="144">
        <f>'RC-D'!P21</f>
        <v>7762560537.7670784</v>
      </c>
      <c r="Q21" s="144">
        <f>'RC-D'!Q21</f>
        <v>9337096014.922678</v>
      </c>
    </row>
    <row r="22" spans="1:17" x14ac:dyDescent="0.2">
      <c r="B22" s="97" t="s">
        <v>261</v>
      </c>
      <c r="C22" s="149">
        <f>'RC-D'!C22</f>
        <v>8480084160.0339308</v>
      </c>
      <c r="D22" s="149">
        <f>'RC-D'!D22</f>
        <v>11404081448.388947</v>
      </c>
      <c r="E22" s="144">
        <f>'RC-D'!E22</f>
        <v>19884165608.422878</v>
      </c>
      <c r="F22" s="149">
        <f>'RC-D'!F22</f>
        <v>3412202866.1100001</v>
      </c>
      <c r="G22" s="149">
        <f>'RC-D'!G22</f>
        <v>5576726777.6480465</v>
      </c>
      <c r="H22" s="144">
        <f>'RC-D'!H22</f>
        <v>8988929643.7580471</v>
      </c>
      <c r="I22" s="149">
        <f>'RC-D'!I22</f>
        <v>6822942792.6054993</v>
      </c>
      <c r="J22" s="149">
        <f>'RC-D'!J22</f>
        <v>10172302634.838482</v>
      </c>
      <c r="K22" s="144">
        <f>'RC-D'!K22</f>
        <v>16995245427.443981</v>
      </c>
      <c r="L22" s="149">
        <f>'RC-D'!L22</f>
        <v>3891345248.7816997</v>
      </c>
      <c r="M22" s="149">
        <f>'RC-D'!M22</f>
        <v>2723633049.5043006</v>
      </c>
      <c r="N22" s="144">
        <f>'RC-D'!N22</f>
        <v>6614978298.2860003</v>
      </c>
      <c r="O22" s="144">
        <f>'RC-D'!O22</f>
        <v>22606575067.531132</v>
      </c>
      <c r="P22" s="144">
        <f>'RC-D'!P22</f>
        <v>29876743910.379726</v>
      </c>
      <c r="Q22" s="144">
        <f>'RC-D'!Q22</f>
        <v>52483318977.910858</v>
      </c>
    </row>
    <row r="23" spans="1:17" x14ac:dyDescent="0.2">
      <c r="B23" s="152" t="s">
        <v>26</v>
      </c>
      <c r="C23" s="153">
        <f>'RC-D'!C23</f>
        <v>8910455062.9986286</v>
      </c>
      <c r="D23" s="153">
        <f>'RC-D'!D23</f>
        <v>12597824575.146235</v>
      </c>
      <c r="E23" s="153">
        <f>'RC-D'!E23</f>
        <v>21508279638.144863</v>
      </c>
      <c r="F23" s="153">
        <f>'RC-D'!F23</f>
        <v>3540503625.7100005</v>
      </c>
      <c r="G23" s="153">
        <f>'RC-D'!G23</f>
        <v>5688277582.0105019</v>
      </c>
      <c r="H23" s="153">
        <f>'RC-D'!H23</f>
        <v>9228781207.7205029</v>
      </c>
      <c r="I23" s="153">
        <f>'RC-D'!I23</f>
        <v>7429403389.7630701</v>
      </c>
      <c r="J23" s="153">
        <f>'RC-D'!J23</f>
        <v>11002845623.949936</v>
      </c>
      <c r="K23" s="153">
        <f>'RC-D'!K23</f>
        <v>18432249013.713005</v>
      </c>
      <c r="L23" s="153">
        <f>'RC-D'!L23</f>
        <v>7758278769.8526058</v>
      </c>
      <c r="M23" s="153">
        <f>'RC-D'!M23</f>
        <v>2910404061.1758995</v>
      </c>
      <c r="N23" s="153">
        <f>'RC-D'!N23</f>
        <v>10668682831.028505</v>
      </c>
      <c r="O23" s="153">
        <f>'RC-D'!O23</f>
        <v>27638640848.324303</v>
      </c>
      <c r="P23" s="153">
        <f>'RC-D'!P23</f>
        <v>32199351842.282593</v>
      </c>
      <c r="Q23" s="153">
        <f>'RC-D'!Q23</f>
        <v>59837992690.606895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93" zoomScaleNormal="115" zoomScaleSheetLayoutView="130" workbookViewId="0">
      <selection activeCell="A3" sqref="A3"/>
    </sheetView>
  </sheetViews>
  <sheetFormatPr defaultColWidth="8.7109375" defaultRowHeight="12.75" x14ac:dyDescent="0.2"/>
  <cols>
    <col min="1" max="1" width="59.7109375" style="105" customWidth="1"/>
    <col min="2" max="2" width="18.140625" style="105" bestFit="1" customWidth="1"/>
    <col min="3" max="4" width="9.85546875" style="105" bestFit="1" customWidth="1"/>
    <col min="5" max="7" width="8.85546875" style="105" bestFit="1" customWidth="1"/>
    <col min="8" max="13" width="8.7109375" style="105"/>
    <col min="14" max="16" width="8.85546875" style="105" bestFit="1" customWidth="1"/>
    <col min="17" max="19" width="9.85546875" style="105" bestFit="1" customWidth="1"/>
    <col min="20" max="28" width="8.85546875" style="105" bestFit="1" customWidth="1"/>
    <col min="29" max="16384" width="8.7109375" style="105"/>
  </cols>
  <sheetData>
    <row r="1" spans="1:28" x14ac:dyDescent="0.2">
      <c r="A1" s="108" t="s">
        <v>211</v>
      </c>
    </row>
    <row r="2" spans="1:28" x14ac:dyDescent="0.2">
      <c r="A2" s="67"/>
    </row>
    <row r="3" spans="1:28" x14ac:dyDescent="0.2">
      <c r="A3" s="67">
        <f>BS!B3</f>
        <v>45716</v>
      </c>
    </row>
    <row r="4" spans="1:28" x14ac:dyDescent="0.2">
      <c r="A4" s="162" t="s">
        <v>262</v>
      </c>
    </row>
    <row r="5" spans="1:28" ht="87" customHeight="1" x14ac:dyDescent="0.2">
      <c r="A5" s="212" t="s">
        <v>210</v>
      </c>
      <c r="B5" s="213" t="s">
        <v>183</v>
      </c>
      <c r="C5" s="213"/>
      <c r="D5" s="213"/>
      <c r="E5" s="213" t="s">
        <v>184</v>
      </c>
      <c r="F5" s="213"/>
      <c r="G5" s="213"/>
      <c r="H5" s="213" t="s">
        <v>185</v>
      </c>
      <c r="I5" s="213"/>
      <c r="J5" s="213"/>
      <c r="K5" s="213" t="s">
        <v>186</v>
      </c>
      <c r="L5" s="213"/>
      <c r="M5" s="213"/>
      <c r="N5" s="213" t="s">
        <v>187</v>
      </c>
      <c r="O5" s="213"/>
      <c r="P5" s="213"/>
      <c r="Q5" s="211" t="s">
        <v>188</v>
      </c>
      <c r="R5" s="211"/>
      <c r="S5" s="211"/>
      <c r="T5" s="211" t="s">
        <v>189</v>
      </c>
      <c r="U5" s="211"/>
      <c r="V5" s="211"/>
      <c r="W5" s="211" t="s">
        <v>190</v>
      </c>
      <c r="X5" s="211"/>
      <c r="Y5" s="211"/>
      <c r="Z5" s="211" t="s">
        <v>191</v>
      </c>
      <c r="AA5" s="211"/>
      <c r="AB5" s="211"/>
    </row>
    <row r="6" spans="1:28" x14ac:dyDescent="0.2">
      <c r="A6" s="212"/>
      <c r="B6" s="106" t="s">
        <v>22</v>
      </c>
      <c r="C6" s="106" t="s">
        <v>23</v>
      </c>
      <c r="D6" s="106" t="s">
        <v>66</v>
      </c>
      <c r="E6" s="106" t="s">
        <v>22</v>
      </c>
      <c r="F6" s="106" t="s">
        <v>23</v>
      </c>
      <c r="G6" s="106" t="s">
        <v>66</v>
      </c>
      <c r="H6" s="106" t="s">
        <v>22</v>
      </c>
      <c r="I6" s="106" t="s">
        <v>23</v>
      </c>
      <c r="J6" s="106" t="s">
        <v>66</v>
      </c>
      <c r="K6" s="106" t="s">
        <v>22</v>
      </c>
      <c r="L6" s="106" t="s">
        <v>23</v>
      </c>
      <c r="M6" s="106" t="s">
        <v>66</v>
      </c>
      <c r="N6" s="106" t="s">
        <v>22</v>
      </c>
      <c r="O6" s="106" t="s">
        <v>23</v>
      </c>
      <c r="P6" s="106" t="s">
        <v>66</v>
      </c>
      <c r="Q6" s="106" t="s">
        <v>22</v>
      </c>
      <c r="R6" s="106" t="s">
        <v>23</v>
      </c>
      <c r="S6" s="106" t="s">
        <v>66</v>
      </c>
      <c r="T6" s="106" t="s">
        <v>22</v>
      </c>
      <c r="U6" s="106" t="s">
        <v>23</v>
      </c>
      <c r="V6" s="106" t="s">
        <v>66</v>
      </c>
      <c r="W6" s="106" t="s">
        <v>22</v>
      </c>
      <c r="X6" s="106" t="s">
        <v>23</v>
      </c>
      <c r="Y6" s="106" t="s">
        <v>66</v>
      </c>
      <c r="Z6" s="106" t="s">
        <v>22</v>
      </c>
      <c r="AA6" s="106" t="s">
        <v>23</v>
      </c>
      <c r="AB6" s="106" t="s">
        <v>66</v>
      </c>
    </row>
    <row r="7" spans="1:28" x14ac:dyDescent="0.2">
      <c r="A7" s="101" t="s">
        <v>265</v>
      </c>
      <c r="B7" s="154">
        <v>184313356.9905</v>
      </c>
      <c r="C7" s="154">
        <v>335195.93599999999</v>
      </c>
      <c r="D7" s="154">
        <v>184648552.92649999</v>
      </c>
      <c r="E7" s="155">
        <v>268518.71077397</v>
      </c>
      <c r="F7" s="155">
        <v>860.61760000000004</v>
      </c>
      <c r="G7" s="155">
        <v>269379.32837397</v>
      </c>
      <c r="H7" s="107">
        <v>0.117379</v>
      </c>
      <c r="I7" s="103">
        <v>7.4899999999999994E-2</v>
      </c>
      <c r="J7" s="107">
        <v>0.117288</v>
      </c>
      <c r="K7" s="104">
        <v>14.566000000000001</v>
      </c>
      <c r="L7" s="104">
        <v>19.366599999999998</v>
      </c>
      <c r="M7" s="104">
        <v>14.5754</v>
      </c>
      <c r="N7" s="158">
        <v>0</v>
      </c>
      <c r="O7" s="158">
        <v>0</v>
      </c>
      <c r="P7" s="158">
        <v>0</v>
      </c>
      <c r="Q7" s="158">
        <v>184313356.9905</v>
      </c>
      <c r="R7" s="158">
        <v>335195.93599999999</v>
      </c>
      <c r="S7" s="158">
        <v>184648552.92649999</v>
      </c>
      <c r="T7" s="158">
        <v>0</v>
      </c>
      <c r="U7" s="158">
        <v>0</v>
      </c>
      <c r="V7" s="158">
        <v>0</v>
      </c>
      <c r="W7" s="158">
        <v>0</v>
      </c>
      <c r="X7" s="158">
        <v>0</v>
      </c>
      <c r="Y7" s="158">
        <v>0</v>
      </c>
      <c r="Z7" s="158">
        <v>0</v>
      </c>
      <c r="AA7" s="158">
        <v>0</v>
      </c>
      <c r="AB7" s="158">
        <v>0</v>
      </c>
    </row>
    <row r="8" spans="1:28" x14ac:dyDescent="0.2">
      <c r="A8" s="100" t="s">
        <v>82</v>
      </c>
      <c r="B8" s="154">
        <v>6256075.2829</v>
      </c>
      <c r="C8" s="154">
        <v>31306258.191255119</v>
      </c>
      <c r="D8" s="154">
        <v>37562333.474155121</v>
      </c>
      <c r="E8" s="155">
        <v>152630.18918581001</v>
      </c>
      <c r="F8" s="155">
        <v>280632.48700999998</v>
      </c>
      <c r="G8" s="155">
        <v>433262.67619580997</v>
      </c>
      <c r="H8" s="107">
        <v>0.15515499999999999</v>
      </c>
      <c r="I8" s="103">
        <v>9.5242604889005503E-2</v>
      </c>
      <c r="J8" s="107">
        <v>0.105055</v>
      </c>
      <c r="K8" s="104">
        <v>46.322499999999998</v>
      </c>
      <c r="L8" s="104">
        <v>52.332235430513308</v>
      </c>
      <c r="M8" s="104">
        <v>51.347999999999999</v>
      </c>
      <c r="N8" s="158">
        <v>2183.0300000000002</v>
      </c>
      <c r="O8" s="158">
        <v>0</v>
      </c>
      <c r="P8" s="158">
        <v>2183.0300000000002</v>
      </c>
      <c r="Q8" s="158">
        <v>5812265.3328999998</v>
      </c>
      <c r="R8" s="158">
        <v>31306210.59165512</v>
      </c>
      <c r="S8" s="158">
        <v>37118475.924555123</v>
      </c>
      <c r="T8" s="158">
        <v>433502.12</v>
      </c>
      <c r="U8" s="158">
        <v>0</v>
      </c>
      <c r="V8" s="158">
        <v>433502.12</v>
      </c>
      <c r="W8" s="158">
        <v>10307.83</v>
      </c>
      <c r="X8" s="158">
        <v>47.599600000000002</v>
      </c>
      <c r="Y8" s="158">
        <v>10355.429599999999</v>
      </c>
      <c r="Z8" s="158">
        <v>0</v>
      </c>
      <c r="AA8" s="158">
        <v>0</v>
      </c>
      <c r="AB8" s="158">
        <v>0</v>
      </c>
    </row>
    <row r="9" spans="1:28" x14ac:dyDescent="0.2">
      <c r="A9" s="100" t="s">
        <v>83</v>
      </c>
      <c r="B9" s="154">
        <v>670065280.60259986</v>
      </c>
      <c r="C9" s="154">
        <v>74466918.854359999</v>
      </c>
      <c r="D9" s="154">
        <v>744532199.45695984</v>
      </c>
      <c r="E9" s="155">
        <v>2494016.0315392297</v>
      </c>
      <c r="F9" s="155">
        <v>477029.89887167001</v>
      </c>
      <c r="G9" s="155">
        <v>2971045.9304108997</v>
      </c>
      <c r="H9" s="107">
        <v>0.13059499999999999</v>
      </c>
      <c r="I9" s="103">
        <v>8.2229581402195273E-2</v>
      </c>
      <c r="J9" s="107">
        <v>0.125747</v>
      </c>
      <c r="K9" s="104">
        <v>29.707899999999999</v>
      </c>
      <c r="L9" s="104">
        <v>24.430717115473758</v>
      </c>
      <c r="M9" s="104">
        <v>29.1767</v>
      </c>
      <c r="N9" s="158">
        <v>1512747.82</v>
      </c>
      <c r="O9" s="158">
        <v>402544.08999999997</v>
      </c>
      <c r="P9" s="158">
        <v>1915291.9100000001</v>
      </c>
      <c r="Q9" s="158">
        <v>666547045.83419991</v>
      </c>
      <c r="R9" s="158">
        <v>73854670.294359997</v>
      </c>
      <c r="S9" s="158">
        <v>740401716.12855983</v>
      </c>
      <c r="T9" s="158">
        <v>1687011.6937000002</v>
      </c>
      <c r="U9" s="158">
        <v>150509.81150000001</v>
      </c>
      <c r="V9" s="158">
        <v>1837521.5052000002</v>
      </c>
      <c r="W9" s="158">
        <v>1516163.03</v>
      </c>
      <c r="X9" s="158">
        <v>399605.56850000005</v>
      </c>
      <c r="Y9" s="158">
        <v>1915768.5985000001</v>
      </c>
      <c r="Z9" s="158">
        <v>315060.04470000003</v>
      </c>
      <c r="AA9" s="158">
        <v>62133.18</v>
      </c>
      <c r="AB9" s="158">
        <v>377193.22470000002</v>
      </c>
    </row>
    <row r="10" spans="1:28" x14ac:dyDescent="0.2">
      <c r="A10" s="100" t="s">
        <v>192</v>
      </c>
      <c r="B10" s="154">
        <v>234104061.98180002</v>
      </c>
      <c r="C10" s="154">
        <v>1504325.3007999999</v>
      </c>
      <c r="D10" s="154">
        <v>235608387.28260002</v>
      </c>
      <c r="E10" s="155">
        <v>949956.23474083003</v>
      </c>
      <c r="F10" s="155">
        <v>5447.6167999999998</v>
      </c>
      <c r="G10" s="155">
        <v>955403.85154082999</v>
      </c>
      <c r="H10" s="107">
        <v>0.14141599999999999</v>
      </c>
      <c r="I10" s="103">
        <v>0.106763</v>
      </c>
      <c r="J10" s="107">
        <v>0.14124500000000001</v>
      </c>
      <c r="K10" s="104">
        <v>23.568000000000001</v>
      </c>
      <c r="L10" s="104">
        <v>63.6556</v>
      </c>
      <c r="M10" s="104">
        <v>23.8247</v>
      </c>
      <c r="N10" s="158">
        <v>160050</v>
      </c>
      <c r="O10" s="158">
        <v>0</v>
      </c>
      <c r="P10" s="158">
        <v>160050</v>
      </c>
      <c r="Q10" s="158">
        <v>233910316.23180002</v>
      </c>
      <c r="R10" s="158">
        <v>1504325.3007999999</v>
      </c>
      <c r="S10" s="158">
        <v>235414641.53260002</v>
      </c>
      <c r="T10" s="158">
        <v>817.44</v>
      </c>
      <c r="U10" s="158">
        <v>0</v>
      </c>
      <c r="V10" s="158">
        <v>817.44</v>
      </c>
      <c r="W10" s="158">
        <v>192928.31</v>
      </c>
      <c r="X10" s="158">
        <v>0</v>
      </c>
      <c r="Y10" s="158">
        <v>192928.31</v>
      </c>
      <c r="Z10" s="158">
        <v>0</v>
      </c>
      <c r="AA10" s="158">
        <v>0</v>
      </c>
      <c r="AB10" s="158">
        <v>0</v>
      </c>
    </row>
    <row r="11" spans="1:28" x14ac:dyDescent="0.2">
      <c r="A11" s="100" t="s">
        <v>84</v>
      </c>
      <c r="B11" s="154">
        <v>354076148.03429079</v>
      </c>
      <c r="C11" s="154">
        <v>3697248669.6502151</v>
      </c>
      <c r="D11" s="154">
        <v>4051324817.6845059</v>
      </c>
      <c r="E11" s="155">
        <v>15770129.90373127</v>
      </c>
      <c r="F11" s="155">
        <v>29168377.149869755</v>
      </c>
      <c r="G11" s="155">
        <v>44938507.053601027</v>
      </c>
      <c r="H11" s="107">
        <v>0.12582399999999999</v>
      </c>
      <c r="I11" s="103">
        <v>0.10490030146601341</v>
      </c>
      <c r="J11" s="107">
        <v>0.10669099999999999</v>
      </c>
      <c r="K11" s="104">
        <v>40.8245</v>
      </c>
      <c r="L11" s="104">
        <v>37.984530377676336</v>
      </c>
      <c r="M11" s="104">
        <v>38.227400000000003</v>
      </c>
      <c r="N11" s="158">
        <v>15718191.783400001</v>
      </c>
      <c r="O11" s="158">
        <v>70888242.5355528</v>
      </c>
      <c r="P11" s="158">
        <v>86606434.318952799</v>
      </c>
      <c r="Q11" s="158">
        <v>308870468.51769125</v>
      </c>
      <c r="R11" s="158">
        <v>3449189890.6456499</v>
      </c>
      <c r="S11" s="158">
        <v>3758060359.1633415</v>
      </c>
      <c r="T11" s="158">
        <v>13969534.42200301</v>
      </c>
      <c r="U11" s="158">
        <v>162548629.4088439</v>
      </c>
      <c r="V11" s="158">
        <v>176518163.83084691</v>
      </c>
      <c r="W11" s="158">
        <v>31236145.094596498</v>
      </c>
      <c r="X11" s="158">
        <v>78858426.841321319</v>
      </c>
      <c r="Y11" s="158">
        <v>110094571.93591782</v>
      </c>
      <c r="Z11" s="158">
        <v>0</v>
      </c>
      <c r="AA11" s="158">
        <v>6651722.7544</v>
      </c>
      <c r="AB11" s="158">
        <v>6651722.7544</v>
      </c>
    </row>
    <row r="12" spans="1:28" x14ac:dyDescent="0.2">
      <c r="A12" s="100" t="s">
        <v>85</v>
      </c>
      <c r="B12" s="154">
        <v>680828093.09261847</v>
      </c>
      <c r="C12" s="154">
        <v>2722523493.1979985</v>
      </c>
      <c r="D12" s="154">
        <v>3403351586.290617</v>
      </c>
      <c r="E12" s="155">
        <v>6255293.9795892797</v>
      </c>
      <c r="F12" s="155">
        <v>21433707.631646063</v>
      </c>
      <c r="G12" s="155">
        <v>27689001.611235343</v>
      </c>
      <c r="H12" s="107">
        <v>0.12460300000000001</v>
      </c>
      <c r="I12" s="103">
        <v>8.7223013863685278E-2</v>
      </c>
      <c r="J12" s="107">
        <v>9.4645699999999999E-2</v>
      </c>
      <c r="K12" s="104">
        <v>97.192499999999995</v>
      </c>
      <c r="L12" s="104">
        <v>118.07916504238815</v>
      </c>
      <c r="M12" s="104">
        <v>113.934</v>
      </c>
      <c r="N12" s="158">
        <v>8672720.6906000003</v>
      </c>
      <c r="O12" s="158">
        <v>44669403.250946</v>
      </c>
      <c r="P12" s="158">
        <v>53342123.941546001</v>
      </c>
      <c r="Q12" s="158">
        <v>628682857.57758057</v>
      </c>
      <c r="R12" s="158">
        <v>2523594998.7832422</v>
      </c>
      <c r="S12" s="158">
        <v>3152277856.3608227</v>
      </c>
      <c r="T12" s="158">
        <v>27763243.93643789</v>
      </c>
      <c r="U12" s="158">
        <v>136529895.31726646</v>
      </c>
      <c r="V12" s="158">
        <v>164293139.25370437</v>
      </c>
      <c r="W12" s="158">
        <v>24381991.578600001</v>
      </c>
      <c r="X12" s="158">
        <v>61062340.484889999</v>
      </c>
      <c r="Y12" s="158">
        <v>85444332.063490003</v>
      </c>
      <c r="Z12" s="158">
        <v>0</v>
      </c>
      <c r="AA12" s="158">
        <v>1336258.6126000001</v>
      </c>
      <c r="AB12" s="158">
        <v>1336258.6126000001</v>
      </c>
    </row>
    <row r="13" spans="1:28" x14ac:dyDescent="0.2">
      <c r="A13" s="100" t="s">
        <v>86</v>
      </c>
      <c r="B13" s="154">
        <v>502284425.62662989</v>
      </c>
      <c r="C13" s="154">
        <v>475550434.06297159</v>
      </c>
      <c r="D13" s="154">
        <v>977834859.68960142</v>
      </c>
      <c r="E13" s="155">
        <v>14229242.423473129</v>
      </c>
      <c r="F13" s="155">
        <v>6282967.3855252694</v>
      </c>
      <c r="G13" s="155">
        <v>20512209.808998398</v>
      </c>
      <c r="H13" s="107">
        <v>0.14021800000000001</v>
      </c>
      <c r="I13" s="103">
        <v>9.2747868055831933E-2</v>
      </c>
      <c r="J13" s="107">
        <v>0.117066</v>
      </c>
      <c r="K13" s="104">
        <v>40.648400000000002</v>
      </c>
      <c r="L13" s="104">
        <v>50.844371690817709</v>
      </c>
      <c r="M13" s="104">
        <v>45.621699999999997</v>
      </c>
      <c r="N13" s="158">
        <v>26043402.984099999</v>
      </c>
      <c r="O13" s="158">
        <v>13053486.9142</v>
      </c>
      <c r="P13" s="158">
        <v>39096889.8983</v>
      </c>
      <c r="Q13" s="158">
        <v>421408035.19242984</v>
      </c>
      <c r="R13" s="158">
        <v>428833633.23967594</v>
      </c>
      <c r="S13" s="158">
        <v>850241668.43210578</v>
      </c>
      <c r="T13" s="158">
        <v>49331527.042499997</v>
      </c>
      <c r="U13" s="158">
        <v>28421277.385925628</v>
      </c>
      <c r="V13" s="158">
        <v>77752804.428425625</v>
      </c>
      <c r="W13" s="158">
        <v>31520310.021999996</v>
      </c>
      <c r="X13" s="158">
        <v>18295523.437370002</v>
      </c>
      <c r="Y13" s="158">
        <v>49815833.459370002</v>
      </c>
      <c r="Z13" s="158">
        <v>24553.369699999999</v>
      </c>
      <c r="AA13" s="158">
        <v>0</v>
      </c>
      <c r="AB13" s="158">
        <v>24553.369699999999</v>
      </c>
    </row>
    <row r="14" spans="1:28" x14ac:dyDescent="0.2">
      <c r="A14" s="100" t="s">
        <v>87</v>
      </c>
      <c r="B14" s="154">
        <v>718828860.69239998</v>
      </c>
      <c r="C14" s="154">
        <v>1384900825.3577294</v>
      </c>
      <c r="D14" s="154">
        <v>2103729686.0501294</v>
      </c>
      <c r="E14" s="155">
        <v>11526784.098465241</v>
      </c>
      <c r="F14" s="155">
        <v>10791027.71460722</v>
      </c>
      <c r="G14" s="155">
        <v>22317811.813072462</v>
      </c>
      <c r="H14" s="107">
        <v>0.12989700000000001</v>
      </c>
      <c r="I14" s="103">
        <v>0.10319444755599085</v>
      </c>
      <c r="J14" s="107">
        <v>0.112321</v>
      </c>
      <c r="K14" s="104">
        <v>60.471600000000002</v>
      </c>
      <c r="L14" s="104">
        <v>71.384931997649929</v>
      </c>
      <c r="M14" s="104">
        <v>67.652900000000002</v>
      </c>
      <c r="N14" s="158">
        <v>7910759.7658000002</v>
      </c>
      <c r="O14" s="158">
        <v>25624013.479848001</v>
      </c>
      <c r="P14" s="158">
        <v>33534773.245648</v>
      </c>
      <c r="Q14" s="158">
        <v>595667622.71490002</v>
      </c>
      <c r="R14" s="158">
        <v>1312004885.5166316</v>
      </c>
      <c r="S14" s="158">
        <v>1907672508.2315314</v>
      </c>
      <c r="T14" s="158">
        <v>109639548.04360001</v>
      </c>
      <c r="U14" s="158">
        <v>41036542.35825</v>
      </c>
      <c r="V14" s="158">
        <v>150676090.40185001</v>
      </c>
      <c r="W14" s="158">
        <v>13521689.933900001</v>
      </c>
      <c r="X14" s="158">
        <v>31859397.482848004</v>
      </c>
      <c r="Y14" s="158">
        <v>45381087.416748002</v>
      </c>
      <c r="Z14" s="158">
        <v>0</v>
      </c>
      <c r="AA14" s="158">
        <v>0</v>
      </c>
      <c r="AB14" s="158">
        <v>0</v>
      </c>
    </row>
    <row r="15" spans="1:28" x14ac:dyDescent="0.2">
      <c r="A15" s="100" t="s">
        <v>193</v>
      </c>
      <c r="B15" s="154">
        <v>1486423392.7924974</v>
      </c>
      <c r="C15" s="154">
        <v>1011232984.1641241</v>
      </c>
      <c r="D15" s="154">
        <v>2497656376.9566216</v>
      </c>
      <c r="E15" s="155">
        <v>20095570.993614718</v>
      </c>
      <c r="F15" s="155">
        <v>6644281.4669391699</v>
      </c>
      <c r="G15" s="155">
        <v>26739852.460553888</v>
      </c>
      <c r="H15" s="107">
        <v>0.12587999999999999</v>
      </c>
      <c r="I15" s="103">
        <v>8.6574143544753068E-2</v>
      </c>
      <c r="J15" s="107">
        <v>0.110115</v>
      </c>
      <c r="K15" s="104">
        <v>57.231400000000001</v>
      </c>
      <c r="L15" s="104">
        <v>69.016445887712365</v>
      </c>
      <c r="M15" s="104">
        <v>61.933500000000002</v>
      </c>
      <c r="N15" s="158">
        <v>27534654.31498</v>
      </c>
      <c r="O15" s="158">
        <v>43340755.595551774</v>
      </c>
      <c r="P15" s="158">
        <v>70875409.910531774</v>
      </c>
      <c r="Q15" s="158">
        <v>1439360932.4083207</v>
      </c>
      <c r="R15" s="158">
        <v>964666043.28662229</v>
      </c>
      <c r="S15" s="158">
        <v>2404026975.694943</v>
      </c>
      <c r="T15" s="158">
        <v>32518428.408376604</v>
      </c>
      <c r="U15" s="158">
        <v>27203285.668449998</v>
      </c>
      <c r="V15" s="158">
        <v>59721714.076826602</v>
      </c>
      <c r="W15" s="158">
        <v>13851230.620600002</v>
      </c>
      <c r="X15" s="158">
        <v>18980151.216151781</v>
      </c>
      <c r="Y15" s="158">
        <v>32831381.836751781</v>
      </c>
      <c r="Z15" s="158">
        <v>692801.35519999999</v>
      </c>
      <c r="AA15" s="158">
        <v>383503.99289999995</v>
      </c>
      <c r="AB15" s="158">
        <v>1076305.3481000001</v>
      </c>
    </row>
    <row r="16" spans="1:28" x14ac:dyDescent="0.2">
      <c r="A16" s="100" t="s">
        <v>88</v>
      </c>
      <c r="B16" s="154">
        <v>1118165628.3862412</v>
      </c>
      <c r="C16" s="154">
        <v>742597131.8255831</v>
      </c>
      <c r="D16" s="154">
        <v>1860762760.2118244</v>
      </c>
      <c r="E16" s="155">
        <v>20241720.124781873</v>
      </c>
      <c r="F16" s="155">
        <v>66171545.6399597</v>
      </c>
      <c r="G16" s="155">
        <v>86413265.76474157</v>
      </c>
      <c r="H16" s="107">
        <v>0.12590000000000001</v>
      </c>
      <c r="I16" s="103">
        <v>8.9886562265385092E-2</v>
      </c>
      <c r="J16" s="107">
        <v>0.11156199999999999</v>
      </c>
      <c r="K16" s="104">
        <v>56.711100000000002</v>
      </c>
      <c r="L16" s="104">
        <v>87.217596550785629</v>
      </c>
      <c r="M16" s="104">
        <v>68.849800000000002</v>
      </c>
      <c r="N16" s="158">
        <v>10461064.0999</v>
      </c>
      <c r="O16" s="158">
        <v>21469874.199156769</v>
      </c>
      <c r="P16" s="158">
        <v>31930938.299056768</v>
      </c>
      <c r="Q16" s="158">
        <v>1020922505.2559618</v>
      </c>
      <c r="R16" s="158">
        <v>583350292.01721644</v>
      </c>
      <c r="S16" s="158">
        <v>1604272797.2731783</v>
      </c>
      <c r="T16" s="158">
        <v>72941912.308699995</v>
      </c>
      <c r="U16" s="158">
        <v>50789109.597209901</v>
      </c>
      <c r="V16" s="158">
        <v>123731021.9059099</v>
      </c>
      <c r="W16" s="158">
        <v>24262555.967179451</v>
      </c>
      <c r="X16" s="158">
        <v>108457730.21115679</v>
      </c>
      <c r="Y16" s="158">
        <v>132720286.17833623</v>
      </c>
      <c r="Z16" s="158">
        <v>38654.854399999997</v>
      </c>
      <c r="AA16" s="158">
        <v>0</v>
      </c>
      <c r="AB16" s="158">
        <v>38654.854399999997</v>
      </c>
    </row>
    <row r="17" spans="1:28" x14ac:dyDescent="0.2">
      <c r="A17" s="100" t="s">
        <v>194</v>
      </c>
      <c r="B17" s="154">
        <v>326100470.06859899</v>
      </c>
      <c r="C17" s="154">
        <v>388936194.51673996</v>
      </c>
      <c r="D17" s="154">
        <v>715036664.58533895</v>
      </c>
      <c r="E17" s="155">
        <v>3473307.2271051295</v>
      </c>
      <c r="F17" s="155">
        <v>2850922.28477953</v>
      </c>
      <c r="G17" s="155">
        <v>6324229.5118846595</v>
      </c>
      <c r="H17" s="107">
        <v>0.12634999999999999</v>
      </c>
      <c r="I17" s="103">
        <v>7.8592044633038247E-2</v>
      </c>
      <c r="J17" s="107">
        <v>0.100368</v>
      </c>
      <c r="K17" s="104">
        <v>57.939500000000002</v>
      </c>
      <c r="L17" s="104">
        <v>61.109009504447364</v>
      </c>
      <c r="M17" s="104">
        <v>59.663400000000003</v>
      </c>
      <c r="N17" s="158">
        <v>3811661.0227000001</v>
      </c>
      <c r="O17" s="158">
        <v>4236092.3016999997</v>
      </c>
      <c r="P17" s="158">
        <v>8047753.3244000003</v>
      </c>
      <c r="Q17" s="158">
        <v>313885811.62369901</v>
      </c>
      <c r="R17" s="158">
        <v>377474174.21683198</v>
      </c>
      <c r="S17" s="158">
        <v>691359985.84053099</v>
      </c>
      <c r="T17" s="158">
        <v>7910256.9676000001</v>
      </c>
      <c r="U17" s="158">
        <v>5814371.4903079998</v>
      </c>
      <c r="V17" s="158">
        <v>13724628.457908001</v>
      </c>
      <c r="W17" s="158">
        <v>4297906.3683999991</v>
      </c>
      <c r="X17" s="158">
        <v>5647648.8095999993</v>
      </c>
      <c r="Y17" s="158">
        <v>9945555.1779999994</v>
      </c>
      <c r="Z17" s="158">
        <v>6495.1089000000002</v>
      </c>
      <c r="AA17" s="158">
        <v>0</v>
      </c>
      <c r="AB17" s="158">
        <v>6495.1089000000002</v>
      </c>
    </row>
    <row r="18" spans="1:28" x14ac:dyDescent="0.2">
      <c r="A18" s="100" t="s">
        <v>195</v>
      </c>
      <c r="B18" s="154">
        <v>265580970.20994702</v>
      </c>
      <c r="C18" s="154">
        <v>382421520.46774995</v>
      </c>
      <c r="D18" s="154">
        <v>648002490.67769694</v>
      </c>
      <c r="E18" s="155">
        <v>4602266.7676036702</v>
      </c>
      <c r="F18" s="155">
        <v>2091386.89868588</v>
      </c>
      <c r="G18" s="155">
        <v>6693653.6662895503</v>
      </c>
      <c r="H18" s="107">
        <v>0.13914099999999999</v>
      </c>
      <c r="I18" s="103">
        <v>8.3248217417468393E-2</v>
      </c>
      <c r="J18" s="107">
        <v>0.106137</v>
      </c>
      <c r="K18" s="104">
        <v>52.053600000000003</v>
      </c>
      <c r="L18" s="104">
        <v>57.077205682399267</v>
      </c>
      <c r="M18" s="104">
        <v>55.018999999999998</v>
      </c>
      <c r="N18" s="158">
        <v>2075999.9482</v>
      </c>
      <c r="O18" s="158">
        <v>1434521.6468</v>
      </c>
      <c r="P18" s="158">
        <v>3510521.5949999997</v>
      </c>
      <c r="Q18" s="158">
        <v>234985185.31804702</v>
      </c>
      <c r="R18" s="158">
        <v>321998679.49834991</v>
      </c>
      <c r="S18" s="158">
        <v>556983864.81639683</v>
      </c>
      <c r="T18" s="158">
        <v>27879709.134200003</v>
      </c>
      <c r="U18" s="158">
        <v>58646934.688699998</v>
      </c>
      <c r="V18" s="158">
        <v>86526643.822899997</v>
      </c>
      <c r="W18" s="158">
        <v>2647159.6486999998</v>
      </c>
      <c r="X18" s="158">
        <v>1577416.1021</v>
      </c>
      <c r="Y18" s="158">
        <v>4224575.7507999996</v>
      </c>
      <c r="Z18" s="158">
        <v>68916.108999999997</v>
      </c>
      <c r="AA18" s="158">
        <v>198490.17860000001</v>
      </c>
      <c r="AB18" s="158">
        <v>267406.28760000004</v>
      </c>
    </row>
    <row r="19" spans="1:28" x14ac:dyDescent="0.2">
      <c r="A19" s="100" t="s">
        <v>89</v>
      </c>
      <c r="B19" s="154">
        <v>1018360641.8553035</v>
      </c>
      <c r="C19" s="154">
        <v>1194290324.3805645</v>
      </c>
      <c r="D19" s="154">
        <v>2212650966.235868</v>
      </c>
      <c r="E19" s="155">
        <v>21301918.06123393</v>
      </c>
      <c r="F19" s="155">
        <v>26573075.779218424</v>
      </c>
      <c r="G19" s="155">
        <v>47874993.840452358</v>
      </c>
      <c r="H19" s="107">
        <v>0.13333200000000001</v>
      </c>
      <c r="I19" s="103">
        <v>8.1496201880228505E-2</v>
      </c>
      <c r="J19" s="107">
        <v>0.104584</v>
      </c>
      <c r="K19" s="104">
        <v>59.836799999999997</v>
      </c>
      <c r="L19" s="104">
        <v>69.986543872680713</v>
      </c>
      <c r="M19" s="104">
        <v>65.443799999999996</v>
      </c>
      <c r="N19" s="158">
        <v>25613745.067000002</v>
      </c>
      <c r="O19" s="158">
        <v>54590711.844896197</v>
      </c>
      <c r="P19" s="158">
        <v>80204456.911896199</v>
      </c>
      <c r="Q19" s="158">
        <v>947161111.85130358</v>
      </c>
      <c r="R19" s="158">
        <v>1045964661.8776882</v>
      </c>
      <c r="S19" s="158">
        <v>1993125773.7289915</v>
      </c>
      <c r="T19" s="158">
        <v>39486362.784599997</v>
      </c>
      <c r="U19" s="158">
        <v>81977724.322096005</v>
      </c>
      <c r="V19" s="158">
        <v>121464087.10669601</v>
      </c>
      <c r="W19" s="158">
        <v>31581364.341699999</v>
      </c>
      <c r="X19" s="158">
        <v>65337338.170780197</v>
      </c>
      <c r="Y19" s="158">
        <v>96918702.512480199</v>
      </c>
      <c r="Z19" s="158">
        <v>131802.87770000001</v>
      </c>
      <c r="AA19" s="158">
        <v>1010600.01</v>
      </c>
      <c r="AB19" s="158">
        <v>1142402.8877000001</v>
      </c>
    </row>
    <row r="20" spans="1:28" x14ac:dyDescent="0.2">
      <c r="A20" s="100" t="s">
        <v>90</v>
      </c>
      <c r="B20" s="154">
        <v>431117013.35933328</v>
      </c>
      <c r="C20" s="154">
        <v>496852963.59371269</v>
      </c>
      <c r="D20" s="154">
        <v>927969976.95304596</v>
      </c>
      <c r="E20" s="155">
        <v>9676154.1715059895</v>
      </c>
      <c r="F20" s="155">
        <v>5993521.6672393698</v>
      </c>
      <c r="G20" s="155">
        <v>15669675.838745359</v>
      </c>
      <c r="H20" s="107">
        <v>0.12770400000000001</v>
      </c>
      <c r="I20" s="103">
        <v>8.4673401121939634E-2</v>
      </c>
      <c r="J20" s="107">
        <v>0.104702</v>
      </c>
      <c r="K20" s="104">
        <v>72.921800000000005</v>
      </c>
      <c r="L20" s="104">
        <v>57.588581794840202</v>
      </c>
      <c r="M20" s="104">
        <v>64.757800000000003</v>
      </c>
      <c r="N20" s="158">
        <v>10809716.803408761</v>
      </c>
      <c r="O20" s="158">
        <v>10659351.983266119</v>
      </c>
      <c r="P20" s="158">
        <v>21469068.786674879</v>
      </c>
      <c r="Q20" s="158">
        <v>386299898.54652232</v>
      </c>
      <c r="R20" s="158">
        <v>461876223.79590654</v>
      </c>
      <c r="S20" s="158">
        <v>848176122.3424288</v>
      </c>
      <c r="T20" s="158">
        <v>21844568.2159</v>
      </c>
      <c r="U20" s="158">
        <v>17495462.70169</v>
      </c>
      <c r="V20" s="158">
        <v>39340030.91759</v>
      </c>
      <c r="W20" s="158">
        <v>22970874.886211008</v>
      </c>
      <c r="X20" s="158">
        <v>17481277.096116118</v>
      </c>
      <c r="Y20" s="158">
        <v>40452151.982327126</v>
      </c>
      <c r="Z20" s="158">
        <v>1671.7107000000001</v>
      </c>
      <c r="AA20" s="158">
        <v>0</v>
      </c>
      <c r="AB20" s="158">
        <v>1671.7107000000001</v>
      </c>
    </row>
    <row r="21" spans="1:28" x14ac:dyDescent="0.2">
      <c r="A21" s="100" t="s">
        <v>91</v>
      </c>
      <c r="B21" s="154">
        <v>802631879.976179</v>
      </c>
      <c r="C21" s="154">
        <v>2236420799.4978657</v>
      </c>
      <c r="D21" s="154">
        <v>3039052679.4740448</v>
      </c>
      <c r="E21" s="155">
        <v>12818454.320485607</v>
      </c>
      <c r="F21" s="155">
        <v>19916128.908458889</v>
      </c>
      <c r="G21" s="155">
        <v>32734583.228944495</v>
      </c>
      <c r="H21" s="107">
        <v>0.132106</v>
      </c>
      <c r="I21" s="103">
        <v>8.7118496906851653E-2</v>
      </c>
      <c r="J21" s="107">
        <v>9.8621899999999998E-2</v>
      </c>
      <c r="K21" s="104">
        <v>111.54</v>
      </c>
      <c r="L21" s="104">
        <v>124.81097025757981</v>
      </c>
      <c r="M21" s="104">
        <v>121.38500000000001</v>
      </c>
      <c r="N21" s="158">
        <v>18824059.446400002</v>
      </c>
      <c r="O21" s="158">
        <v>59272879.1432584</v>
      </c>
      <c r="P21" s="158">
        <v>78096938.589658409</v>
      </c>
      <c r="Q21" s="158">
        <v>711838011.09737897</v>
      </c>
      <c r="R21" s="158">
        <v>1906828783.7538424</v>
      </c>
      <c r="S21" s="158">
        <v>2618666794.8512216</v>
      </c>
      <c r="T21" s="158">
        <v>62040087.210200004</v>
      </c>
      <c r="U21" s="158">
        <v>204069978.37555921</v>
      </c>
      <c r="V21" s="158">
        <v>266110065.58575922</v>
      </c>
      <c r="W21" s="158">
        <v>28221260.518300001</v>
      </c>
      <c r="X21" s="158">
        <v>124677828.404964</v>
      </c>
      <c r="Y21" s="158">
        <v>152899088.923264</v>
      </c>
      <c r="Z21" s="158">
        <v>532521.15029999998</v>
      </c>
      <c r="AA21" s="158">
        <v>844208.96349999995</v>
      </c>
      <c r="AB21" s="158">
        <v>1376730.1137999999</v>
      </c>
    </row>
    <row r="22" spans="1:28" x14ac:dyDescent="0.2">
      <c r="A22" s="100" t="s">
        <v>92</v>
      </c>
      <c r="B22" s="154">
        <v>366185771.01689005</v>
      </c>
      <c r="C22" s="154">
        <v>506192740.50407195</v>
      </c>
      <c r="D22" s="154">
        <v>872378511.520962</v>
      </c>
      <c r="E22" s="155">
        <v>5644519.6250571497</v>
      </c>
      <c r="F22" s="155">
        <v>6257026.7898066202</v>
      </c>
      <c r="G22" s="155">
        <v>11901546.414863769</v>
      </c>
      <c r="H22" s="107">
        <v>0.127995</v>
      </c>
      <c r="I22" s="103">
        <v>7.9971449421707377E-2</v>
      </c>
      <c r="J22" s="107">
        <v>0.100061</v>
      </c>
      <c r="K22" s="104">
        <v>89.230199999999996</v>
      </c>
      <c r="L22" s="104">
        <v>109.93461682108436</v>
      </c>
      <c r="M22" s="104">
        <v>101.22799999999999</v>
      </c>
      <c r="N22" s="158">
        <v>10925567.373600001</v>
      </c>
      <c r="O22" s="158">
        <v>26391898.637971997</v>
      </c>
      <c r="P22" s="158">
        <v>37317466.011571996</v>
      </c>
      <c r="Q22" s="158">
        <v>320728230.28959006</v>
      </c>
      <c r="R22" s="158">
        <v>450828113.90757996</v>
      </c>
      <c r="S22" s="158">
        <v>771556344.1971699</v>
      </c>
      <c r="T22" s="158">
        <v>30448502.989100002</v>
      </c>
      <c r="U22" s="158">
        <v>17474116.819219999</v>
      </c>
      <c r="V22" s="158">
        <v>47922619.808320001</v>
      </c>
      <c r="W22" s="158">
        <v>15009037.7382</v>
      </c>
      <c r="X22" s="158">
        <v>36533626.657271996</v>
      </c>
      <c r="Y22" s="158">
        <v>51542664.395471998</v>
      </c>
      <c r="Z22" s="158">
        <v>0</v>
      </c>
      <c r="AA22" s="158">
        <v>1356883.12</v>
      </c>
      <c r="AB22" s="158">
        <v>1356883.12</v>
      </c>
    </row>
    <row r="23" spans="1:28" x14ac:dyDescent="0.2">
      <c r="A23" s="100" t="s">
        <v>93</v>
      </c>
      <c r="B23" s="154">
        <v>133265301.6775483</v>
      </c>
      <c r="C23" s="154">
        <v>781270946.65797949</v>
      </c>
      <c r="D23" s="154">
        <v>914536248.33552778</v>
      </c>
      <c r="E23" s="155">
        <v>9163401.6145010311</v>
      </c>
      <c r="F23" s="155">
        <v>16506361.521715119</v>
      </c>
      <c r="G23" s="155">
        <v>25669763.136216149</v>
      </c>
      <c r="H23" s="107">
        <v>0.12773100000000001</v>
      </c>
      <c r="I23" s="103">
        <v>9.5386035980375178E-2</v>
      </c>
      <c r="J23" s="107">
        <v>9.9973500000000007E-2</v>
      </c>
      <c r="K23" s="104">
        <v>54.117699999999999</v>
      </c>
      <c r="L23" s="104">
        <v>68.035602251513737</v>
      </c>
      <c r="M23" s="104">
        <v>66.052999999999997</v>
      </c>
      <c r="N23" s="158">
        <v>7808091.9750999995</v>
      </c>
      <c r="O23" s="158">
        <v>28487344.1972</v>
      </c>
      <c r="P23" s="158">
        <v>36295436.172299996</v>
      </c>
      <c r="Q23" s="158">
        <v>62396888.588299923</v>
      </c>
      <c r="R23" s="158">
        <v>465520475.31081003</v>
      </c>
      <c r="S23" s="158">
        <v>527917363.8991099</v>
      </c>
      <c r="T23" s="158">
        <v>62424097.012348384</v>
      </c>
      <c r="U23" s="158">
        <v>301379381.50186944</v>
      </c>
      <c r="V23" s="158">
        <v>363803478.51421785</v>
      </c>
      <c r="W23" s="158">
        <v>8444316.0768999998</v>
      </c>
      <c r="X23" s="158">
        <v>14371089.8453</v>
      </c>
      <c r="Y23" s="158">
        <v>22815405.922200002</v>
      </c>
      <c r="Z23" s="158">
        <v>0</v>
      </c>
      <c r="AA23" s="158">
        <v>0</v>
      </c>
      <c r="AB23" s="158">
        <v>0</v>
      </c>
    </row>
    <row r="24" spans="1:28" x14ac:dyDescent="0.2">
      <c r="A24" s="100" t="s">
        <v>196</v>
      </c>
      <c r="B24" s="154">
        <v>136630663.69590002</v>
      </c>
      <c r="C24" s="154">
        <v>555523015.31611001</v>
      </c>
      <c r="D24" s="154">
        <v>692153679.0120101</v>
      </c>
      <c r="E24" s="155">
        <v>3693645.7089520502</v>
      </c>
      <c r="F24" s="155">
        <v>4159322.11190008</v>
      </c>
      <c r="G24" s="155">
        <v>7852967.8208521307</v>
      </c>
      <c r="H24" s="107">
        <v>0.121741</v>
      </c>
      <c r="I24" s="103">
        <v>9.9531970468047126E-2</v>
      </c>
      <c r="J24" s="107">
        <v>0.10399799999999999</v>
      </c>
      <c r="K24" s="104">
        <v>36.238</v>
      </c>
      <c r="L24" s="104">
        <v>50.121965162132753</v>
      </c>
      <c r="M24" s="104">
        <v>47.315300000000001</v>
      </c>
      <c r="N24" s="158">
        <v>1992976.6397000002</v>
      </c>
      <c r="O24" s="158">
        <v>10602841.387699999</v>
      </c>
      <c r="P24" s="158">
        <v>12595818.027399998</v>
      </c>
      <c r="Q24" s="158">
        <v>132900957.92300001</v>
      </c>
      <c r="R24" s="158">
        <v>532713954.64361</v>
      </c>
      <c r="S24" s="158">
        <v>665614912.5666101</v>
      </c>
      <c r="T24" s="158">
        <v>1679322.7986999999</v>
      </c>
      <c r="U24" s="158">
        <v>16171009.377299998</v>
      </c>
      <c r="V24" s="158">
        <v>17850332.175999999</v>
      </c>
      <c r="W24" s="158">
        <v>2036957.4555000002</v>
      </c>
      <c r="X24" s="158">
        <v>6465087.3392999992</v>
      </c>
      <c r="Y24" s="158">
        <v>8502044.7947999984</v>
      </c>
      <c r="Z24" s="158">
        <v>13425.518700000001</v>
      </c>
      <c r="AA24" s="158">
        <v>172963.9559</v>
      </c>
      <c r="AB24" s="158">
        <v>186389.47460000002</v>
      </c>
    </row>
    <row r="25" spans="1:28" x14ac:dyDescent="0.2">
      <c r="A25" s="100" t="s">
        <v>94</v>
      </c>
      <c r="B25" s="154">
        <v>867926885.65969992</v>
      </c>
      <c r="C25" s="154">
        <v>1674645030.2418303</v>
      </c>
      <c r="D25" s="154">
        <v>2542571915.9015303</v>
      </c>
      <c r="E25" s="155">
        <v>1507404.1695753399</v>
      </c>
      <c r="F25" s="155">
        <v>4410720.5886991499</v>
      </c>
      <c r="G25" s="155">
        <v>5918124.75827449</v>
      </c>
      <c r="H25" s="107">
        <v>0.13070799999999999</v>
      </c>
      <c r="I25" s="103">
        <v>8.7440123783367948E-2</v>
      </c>
      <c r="J25" s="107">
        <v>0.102395</v>
      </c>
      <c r="K25" s="104">
        <v>29.988</v>
      </c>
      <c r="L25" s="104">
        <v>136.47608091492413</v>
      </c>
      <c r="M25" s="104">
        <v>99.692800000000005</v>
      </c>
      <c r="N25" s="158">
        <v>36.76</v>
      </c>
      <c r="O25" s="158">
        <v>1154666.0999</v>
      </c>
      <c r="P25" s="158">
        <v>1154702.8599</v>
      </c>
      <c r="Q25" s="158">
        <v>866534961.14729989</v>
      </c>
      <c r="R25" s="158">
        <v>1661580065.0639303</v>
      </c>
      <c r="S25" s="158">
        <v>2528115026.2112303</v>
      </c>
      <c r="T25" s="158">
        <v>1390451.5098999999</v>
      </c>
      <c r="U25" s="158">
        <v>11625121.515999999</v>
      </c>
      <c r="V25" s="158">
        <v>13015573.025899999</v>
      </c>
      <c r="W25" s="158">
        <v>1473.0024999999998</v>
      </c>
      <c r="X25" s="158">
        <v>1439843.6618999999</v>
      </c>
      <c r="Y25" s="158">
        <v>1441316.6643999999</v>
      </c>
      <c r="Z25" s="158">
        <v>0</v>
      </c>
      <c r="AA25" s="158">
        <v>0</v>
      </c>
      <c r="AB25" s="158">
        <v>0</v>
      </c>
    </row>
    <row r="26" spans="1:28" x14ac:dyDescent="0.2">
      <c r="A26" s="100" t="s">
        <v>95</v>
      </c>
      <c r="B26" s="154">
        <v>55840493.751100004</v>
      </c>
      <c r="C26" s="154">
        <v>196576515.79385948</v>
      </c>
      <c r="D26" s="154">
        <v>252417009.54495949</v>
      </c>
      <c r="E26" s="155">
        <v>747754.2660027399</v>
      </c>
      <c r="F26" s="155">
        <v>658504.19552695984</v>
      </c>
      <c r="G26" s="155">
        <v>1406258.4615296996</v>
      </c>
      <c r="H26" s="107">
        <v>0.13599900000000001</v>
      </c>
      <c r="I26" s="103">
        <v>0.10082602283083035</v>
      </c>
      <c r="J26" s="107">
        <v>0.108667</v>
      </c>
      <c r="K26" s="104">
        <v>43.206600000000002</v>
      </c>
      <c r="L26" s="104">
        <v>34.299637676903572</v>
      </c>
      <c r="M26" s="104">
        <v>36.280999999999999</v>
      </c>
      <c r="N26" s="158">
        <v>369766.05370000005</v>
      </c>
      <c r="O26" s="158">
        <v>364772.34447999997</v>
      </c>
      <c r="P26" s="158">
        <v>734538.39818000002</v>
      </c>
      <c r="Q26" s="158">
        <v>53633853.939900003</v>
      </c>
      <c r="R26" s="158">
        <v>195695385.26297951</v>
      </c>
      <c r="S26" s="158">
        <v>249329239.20287949</v>
      </c>
      <c r="T26" s="158">
        <v>1497126.5387000004</v>
      </c>
      <c r="U26" s="158">
        <v>515279.32500000001</v>
      </c>
      <c r="V26" s="158">
        <v>2012405.8637000003</v>
      </c>
      <c r="W26" s="158">
        <v>709513.27249999996</v>
      </c>
      <c r="X26" s="158">
        <v>365851.20588000002</v>
      </c>
      <c r="Y26" s="158">
        <v>1075364.47838</v>
      </c>
      <c r="Z26" s="158">
        <v>0</v>
      </c>
      <c r="AA26" s="158">
        <v>0</v>
      </c>
      <c r="AB26" s="158">
        <v>0</v>
      </c>
    </row>
    <row r="27" spans="1:28" x14ac:dyDescent="0.2">
      <c r="A27" s="100" t="s">
        <v>96</v>
      </c>
      <c r="B27" s="154">
        <v>819460259.00970006</v>
      </c>
      <c r="C27" s="154">
        <v>547817152.56540561</v>
      </c>
      <c r="D27" s="154">
        <v>1367277411.5751057</v>
      </c>
      <c r="E27" s="155">
        <v>8400703.7693699803</v>
      </c>
      <c r="F27" s="155">
        <v>18203241.073530361</v>
      </c>
      <c r="G27" s="155">
        <v>26603944.842900343</v>
      </c>
      <c r="H27" s="107">
        <v>0.122285</v>
      </c>
      <c r="I27" s="103">
        <v>8.1681391646021728E-2</v>
      </c>
      <c r="J27" s="107">
        <v>0.105977</v>
      </c>
      <c r="K27" s="104">
        <v>80.121799999999993</v>
      </c>
      <c r="L27" s="104">
        <v>101.41055346277291</v>
      </c>
      <c r="M27" s="104">
        <v>88.683199999999999</v>
      </c>
      <c r="N27" s="158">
        <v>4231420.4545</v>
      </c>
      <c r="O27" s="158">
        <v>19032361.097199999</v>
      </c>
      <c r="P27" s="158">
        <v>23263781.5517</v>
      </c>
      <c r="Q27" s="158">
        <v>740486938.06589997</v>
      </c>
      <c r="R27" s="158">
        <v>463588505.6432935</v>
      </c>
      <c r="S27" s="158">
        <v>1204075443.7091937</v>
      </c>
      <c r="T27" s="158">
        <v>47719056.961899996</v>
      </c>
      <c r="U27" s="158">
        <v>49791100.513812132</v>
      </c>
      <c r="V27" s="158">
        <v>97510157.475712121</v>
      </c>
      <c r="W27" s="158">
        <v>30397404.8847</v>
      </c>
      <c r="X27" s="158">
        <v>24097989.395299997</v>
      </c>
      <c r="Y27" s="158">
        <v>54495394.280000001</v>
      </c>
      <c r="Z27" s="158">
        <v>856859.09719999996</v>
      </c>
      <c r="AA27" s="158">
        <v>10339557.013</v>
      </c>
      <c r="AB27" s="158">
        <v>11196416.110200001</v>
      </c>
    </row>
    <row r="28" spans="1:28" x14ac:dyDescent="0.2">
      <c r="A28" s="100" t="s">
        <v>97</v>
      </c>
      <c r="B28" s="154">
        <v>97647077.293799996</v>
      </c>
      <c r="C28" s="154">
        <v>87124485.868599996</v>
      </c>
      <c r="D28" s="154">
        <v>184771563.16240001</v>
      </c>
      <c r="E28" s="155">
        <v>344952.35047092999</v>
      </c>
      <c r="F28" s="155">
        <v>218051.81684131001</v>
      </c>
      <c r="G28" s="155">
        <v>563004.16731224</v>
      </c>
      <c r="H28" s="107">
        <v>0.12565200000000001</v>
      </c>
      <c r="I28" s="103">
        <v>8.0743484559988227E-2</v>
      </c>
      <c r="J28" s="107">
        <v>0.10445699999999999</v>
      </c>
      <c r="K28" s="104">
        <v>60.806800000000003</v>
      </c>
      <c r="L28" s="104">
        <v>75.821379810667935</v>
      </c>
      <c r="M28" s="104">
        <v>67.913300000000007</v>
      </c>
      <c r="N28" s="158">
        <v>19113.27</v>
      </c>
      <c r="O28" s="158">
        <v>0</v>
      </c>
      <c r="P28" s="158">
        <v>19113.27</v>
      </c>
      <c r="Q28" s="158">
        <v>96196789.651999995</v>
      </c>
      <c r="R28" s="158">
        <v>84206460.935099989</v>
      </c>
      <c r="S28" s="158">
        <v>180403250.5871</v>
      </c>
      <c r="T28" s="158">
        <v>855981.68760000006</v>
      </c>
      <c r="U28" s="158">
        <v>1736583.1147</v>
      </c>
      <c r="V28" s="158">
        <v>2592564.8023000001</v>
      </c>
      <c r="W28" s="158">
        <v>594305.95420000004</v>
      </c>
      <c r="X28" s="158">
        <v>1181441.8188</v>
      </c>
      <c r="Y28" s="158">
        <v>1775747.773</v>
      </c>
      <c r="Z28" s="158">
        <v>0</v>
      </c>
      <c r="AA28" s="158">
        <v>0</v>
      </c>
      <c r="AB28" s="158">
        <v>0</v>
      </c>
    </row>
    <row r="29" spans="1:28" x14ac:dyDescent="0.2">
      <c r="A29" s="100" t="s">
        <v>98</v>
      </c>
      <c r="B29" s="154">
        <v>96969171.950717822</v>
      </c>
      <c r="C29" s="154">
        <v>235987340.63610208</v>
      </c>
      <c r="D29" s="154">
        <v>332956512.58681989</v>
      </c>
      <c r="E29" s="155">
        <v>17446825.876044795</v>
      </c>
      <c r="F29" s="155">
        <v>504175.71990695002</v>
      </c>
      <c r="G29" s="155">
        <v>17951001.595951743</v>
      </c>
      <c r="H29" s="107">
        <v>0.116728</v>
      </c>
      <c r="I29" s="103">
        <v>0.11205585960595683</v>
      </c>
      <c r="J29" s="107">
        <v>0.113259</v>
      </c>
      <c r="K29" s="104">
        <v>66.128900000000002</v>
      </c>
      <c r="L29" s="104">
        <v>66.1133823174181</v>
      </c>
      <c r="M29" s="104">
        <v>66.117400000000004</v>
      </c>
      <c r="N29" s="158">
        <v>0</v>
      </c>
      <c r="O29" s="158">
        <v>0</v>
      </c>
      <c r="P29" s="158">
        <v>0</v>
      </c>
      <c r="Q29" s="158">
        <v>76148398.224532425</v>
      </c>
      <c r="R29" s="158">
        <v>234360876.53437117</v>
      </c>
      <c r="S29" s="158">
        <v>310509274.75890362</v>
      </c>
      <c r="T29" s="158">
        <v>9682.8510999999999</v>
      </c>
      <c r="U29" s="158">
        <v>678980.21200000006</v>
      </c>
      <c r="V29" s="158">
        <v>688663.06310000003</v>
      </c>
      <c r="W29" s="158">
        <v>20811090.875085399</v>
      </c>
      <c r="X29" s="158">
        <v>947483.88973089994</v>
      </c>
      <c r="Y29" s="158">
        <v>21758574.764816299</v>
      </c>
      <c r="Z29" s="158">
        <v>0</v>
      </c>
      <c r="AA29" s="158">
        <v>0</v>
      </c>
      <c r="AB29" s="158">
        <v>0</v>
      </c>
    </row>
    <row r="30" spans="1:28" x14ac:dyDescent="0.2">
      <c r="A30" s="100" t="s">
        <v>99</v>
      </c>
      <c r="B30" s="154">
        <v>1519721993.5013049</v>
      </c>
      <c r="C30" s="154">
        <v>2082331090.0623744</v>
      </c>
      <c r="D30" s="154">
        <v>3602053083.5636792</v>
      </c>
      <c r="E30" s="155">
        <v>33995143.651585445</v>
      </c>
      <c r="F30" s="155">
        <v>21471811.683786493</v>
      </c>
      <c r="G30" s="155">
        <v>55466955.335371941</v>
      </c>
      <c r="H30" s="107">
        <v>0.14156299999999999</v>
      </c>
      <c r="I30" s="103">
        <v>8.5819698716785714E-2</v>
      </c>
      <c r="J30" s="107">
        <v>0.109407</v>
      </c>
      <c r="K30" s="104">
        <v>72.466499999999996</v>
      </c>
      <c r="L30" s="104">
        <v>91.860856747988151</v>
      </c>
      <c r="M30" s="104">
        <v>83.660300000000007</v>
      </c>
      <c r="N30" s="158">
        <v>26988209.408099998</v>
      </c>
      <c r="O30" s="158">
        <v>47625576.983523995</v>
      </c>
      <c r="P30" s="158">
        <v>74613786.391623989</v>
      </c>
      <c r="Q30" s="158">
        <v>1409241442.424705</v>
      </c>
      <c r="R30" s="158">
        <v>1928982912.8272867</v>
      </c>
      <c r="S30" s="158">
        <v>3338224355.2519917</v>
      </c>
      <c r="T30" s="158">
        <v>72262655.130199999</v>
      </c>
      <c r="U30" s="158">
        <v>91581896.194559082</v>
      </c>
      <c r="V30" s="158">
        <v>163844551.32475907</v>
      </c>
      <c r="W30" s="158">
        <v>37805199.712699994</v>
      </c>
      <c r="X30" s="158">
        <v>56886667.091648549</v>
      </c>
      <c r="Y30" s="158">
        <v>94691866.804348543</v>
      </c>
      <c r="Z30" s="158">
        <v>412696.23369999998</v>
      </c>
      <c r="AA30" s="158">
        <v>4879613.94888</v>
      </c>
      <c r="AB30" s="158">
        <v>5292310.1825799998</v>
      </c>
    </row>
    <row r="31" spans="1:28" x14ac:dyDescent="0.2">
      <c r="A31" s="100" t="s">
        <v>100</v>
      </c>
      <c r="B31" s="154">
        <v>2828287736.0470419</v>
      </c>
      <c r="C31" s="154">
        <v>401966489.67032272</v>
      </c>
      <c r="D31" s="154">
        <v>3230254225.7173648</v>
      </c>
      <c r="E31" s="155">
        <v>88734731.515878275</v>
      </c>
      <c r="F31" s="155">
        <v>12118402.128873002</v>
      </c>
      <c r="G31" s="155">
        <v>100853133.64475128</v>
      </c>
      <c r="H31" s="107">
        <v>0.149279</v>
      </c>
      <c r="I31" s="103">
        <v>8.824856261445016E-2</v>
      </c>
      <c r="J31" s="107">
        <v>0.14197399999999999</v>
      </c>
      <c r="K31" s="104">
        <v>61.06</v>
      </c>
      <c r="L31" s="104">
        <v>81.995088706057288</v>
      </c>
      <c r="M31" s="104">
        <v>63.692</v>
      </c>
      <c r="N31" s="158">
        <v>93437242.442300007</v>
      </c>
      <c r="O31" s="158">
        <v>20149272.341764003</v>
      </c>
      <c r="P31" s="158">
        <v>113586514.78406401</v>
      </c>
      <c r="Q31" s="158">
        <v>2574014112.6804748</v>
      </c>
      <c r="R31" s="158">
        <v>349240679.09781277</v>
      </c>
      <c r="S31" s="158">
        <v>2923254791.7782874</v>
      </c>
      <c r="T31" s="158">
        <v>131604619.11876741</v>
      </c>
      <c r="U31" s="158">
        <v>24635890.672065888</v>
      </c>
      <c r="V31" s="158">
        <v>156240509.79083329</v>
      </c>
      <c r="W31" s="158">
        <v>119660751.6006</v>
      </c>
      <c r="X31" s="158">
        <v>26161490.642004006</v>
      </c>
      <c r="Y31" s="158">
        <v>145822242.24260402</v>
      </c>
      <c r="Z31" s="158">
        <v>3008252.6472</v>
      </c>
      <c r="AA31" s="158">
        <v>1928429.25844</v>
      </c>
      <c r="AB31" s="158">
        <v>4936681.9056400005</v>
      </c>
    </row>
    <row r="32" spans="1:28" x14ac:dyDescent="0.2">
      <c r="A32" s="100" t="s">
        <v>166</v>
      </c>
      <c r="B32" s="154">
        <v>111670476.94637461</v>
      </c>
      <c r="C32" s="154">
        <v>223905002.89139414</v>
      </c>
      <c r="D32" s="154">
        <v>335575479.83776873</v>
      </c>
      <c r="E32" s="155">
        <v>3853770.7058792897</v>
      </c>
      <c r="F32" s="155">
        <v>2940001.2080855505</v>
      </c>
      <c r="G32" s="155">
        <v>6793771.9139648397</v>
      </c>
      <c r="H32" s="107">
        <v>0.169048</v>
      </c>
      <c r="I32" s="103">
        <v>8.8388681181425538E-2</v>
      </c>
      <c r="J32" s="107">
        <v>0.11565599999999999</v>
      </c>
      <c r="K32" s="104">
        <v>63.249200000000002</v>
      </c>
      <c r="L32" s="104">
        <v>57.388518352090188</v>
      </c>
      <c r="M32" s="104">
        <v>59.389499999999998</v>
      </c>
      <c r="N32" s="158">
        <v>3204357.5080999997</v>
      </c>
      <c r="O32" s="158">
        <v>3483744.3638799996</v>
      </c>
      <c r="P32" s="158">
        <v>6688101.8719799994</v>
      </c>
      <c r="Q32" s="158">
        <v>99919583.487474605</v>
      </c>
      <c r="R32" s="158">
        <v>209978179.71683416</v>
      </c>
      <c r="S32" s="158">
        <v>309897763.20430875</v>
      </c>
      <c r="T32" s="158">
        <v>5139602.430399999</v>
      </c>
      <c r="U32" s="158">
        <v>6648018.0651999982</v>
      </c>
      <c r="V32" s="158">
        <v>11787620.495599996</v>
      </c>
      <c r="W32" s="158">
        <v>6603671.1584999999</v>
      </c>
      <c r="X32" s="158">
        <v>6589800.3782560006</v>
      </c>
      <c r="Y32" s="158">
        <v>13193471.536756001</v>
      </c>
      <c r="Z32" s="158">
        <v>7619.87</v>
      </c>
      <c r="AA32" s="158">
        <v>689004.73110400001</v>
      </c>
      <c r="AB32" s="158">
        <v>696624.601104</v>
      </c>
    </row>
    <row r="33" spans="1:28" x14ac:dyDescent="0.2">
      <c r="A33" s="100" t="s">
        <v>197</v>
      </c>
      <c r="B33" s="154">
        <v>187866356.673922</v>
      </c>
      <c r="C33" s="154">
        <v>473818782.11674356</v>
      </c>
      <c r="D33" s="154">
        <v>661685138.79066563</v>
      </c>
      <c r="E33" s="155">
        <v>9380338.9406839106</v>
      </c>
      <c r="F33" s="155">
        <v>39365706.156095222</v>
      </c>
      <c r="G33" s="155">
        <v>48746045.09677913</v>
      </c>
      <c r="H33" s="107">
        <v>0.12636500000000001</v>
      </c>
      <c r="I33" s="103">
        <v>9.2432624067128794E-2</v>
      </c>
      <c r="J33" s="107">
        <v>0.101964</v>
      </c>
      <c r="K33" s="104">
        <v>52.801099999999998</v>
      </c>
      <c r="L33" s="104">
        <v>75.394063728840678</v>
      </c>
      <c r="M33" s="104">
        <v>69.005600000000001</v>
      </c>
      <c r="N33" s="158">
        <v>2537152.61</v>
      </c>
      <c r="O33" s="158">
        <v>15721141.6313</v>
      </c>
      <c r="P33" s="158">
        <v>18258294.241300002</v>
      </c>
      <c r="Q33" s="158">
        <v>161890939.54232198</v>
      </c>
      <c r="R33" s="158">
        <v>362455275.23824352</v>
      </c>
      <c r="S33" s="158">
        <v>524346214.78056556</v>
      </c>
      <c r="T33" s="158">
        <v>9899748.4600000009</v>
      </c>
      <c r="U33" s="158">
        <v>36490887.563299999</v>
      </c>
      <c r="V33" s="158">
        <v>46390636.0233</v>
      </c>
      <c r="W33" s="158">
        <v>16075668.671599999</v>
      </c>
      <c r="X33" s="158">
        <v>73863347.755199999</v>
      </c>
      <c r="Y33" s="158">
        <v>89939016.426799998</v>
      </c>
      <c r="Z33" s="158">
        <v>0</v>
      </c>
      <c r="AA33" s="158">
        <v>1009271.56</v>
      </c>
      <c r="AB33" s="158">
        <v>1009271.56</v>
      </c>
    </row>
    <row r="34" spans="1:28" x14ac:dyDescent="0.2">
      <c r="A34" s="101" t="s">
        <v>101</v>
      </c>
      <c r="B34" s="154">
        <v>20902151397.163933</v>
      </c>
      <c r="C34" s="154">
        <v>5276851331.0223875</v>
      </c>
      <c r="D34" s="154">
        <v>26179002728.186325</v>
      </c>
      <c r="E34" s="155">
        <v>483547282.37227052</v>
      </c>
      <c r="F34" s="155">
        <v>37444902.606780067</v>
      </c>
      <c r="G34" s="155">
        <v>520992184.97905052</v>
      </c>
      <c r="H34" s="107">
        <v>0.15299499999999999</v>
      </c>
      <c r="I34" s="103">
        <v>7.4318280827696384E-2</v>
      </c>
      <c r="J34" s="107">
        <v>0.13744400000000001</v>
      </c>
      <c r="K34" s="104">
        <v>93.678700000000006</v>
      </c>
      <c r="L34" s="104">
        <v>143.10833675203352</v>
      </c>
      <c r="M34" s="104">
        <v>103.565</v>
      </c>
      <c r="N34" s="158">
        <v>238952612.94066101</v>
      </c>
      <c r="O34" s="158">
        <v>52162109.583243988</v>
      </c>
      <c r="P34" s="158">
        <v>291114722.52390498</v>
      </c>
      <c r="Q34" s="158">
        <v>19604258957.442661</v>
      </c>
      <c r="R34" s="158">
        <v>4940772788.7997389</v>
      </c>
      <c r="S34" s="158">
        <v>24545031746.242401</v>
      </c>
      <c r="T34" s="158">
        <v>869491689.0659821</v>
      </c>
      <c r="U34" s="158">
        <v>220301942.46997061</v>
      </c>
      <c r="V34" s="158">
        <v>1089793631.5359528</v>
      </c>
      <c r="W34" s="158">
        <v>370642295.63139129</v>
      </c>
      <c r="X34" s="158">
        <v>95958379.827577576</v>
      </c>
      <c r="Y34" s="158">
        <v>466600675.45896888</v>
      </c>
      <c r="Z34" s="158">
        <v>57758455.023900002</v>
      </c>
      <c r="AA34" s="158">
        <v>19818219.925099999</v>
      </c>
      <c r="AB34" s="158">
        <v>77576674.949000001</v>
      </c>
    </row>
    <row r="35" spans="1:28" x14ac:dyDescent="0.2">
      <c r="A35" s="100" t="s">
        <v>198</v>
      </c>
      <c r="B35" s="154">
        <v>206820632.69975638</v>
      </c>
      <c r="C35" s="154">
        <v>58419628.301043175</v>
      </c>
      <c r="D35" s="154">
        <v>265240261.00079957</v>
      </c>
      <c r="E35" s="155">
        <v>3315170.7000545803</v>
      </c>
      <c r="F35" s="155">
        <v>1471787.6037190701</v>
      </c>
      <c r="G35" s="155">
        <v>4786958.3037736509</v>
      </c>
      <c r="H35" s="107">
        <v>0.15581</v>
      </c>
      <c r="I35" s="103">
        <v>8.5551051231677624E-2</v>
      </c>
      <c r="J35" s="107">
        <v>0.136875</v>
      </c>
      <c r="K35" s="104">
        <v>56.860900000000001</v>
      </c>
      <c r="L35" s="104">
        <v>59.622590823597442</v>
      </c>
      <c r="M35" s="104">
        <v>57.605499999999999</v>
      </c>
      <c r="N35" s="158">
        <v>1628296.8619999997</v>
      </c>
      <c r="O35" s="158">
        <v>367475.31200000003</v>
      </c>
      <c r="P35" s="158">
        <v>1995772.1739999996</v>
      </c>
      <c r="Q35" s="158">
        <v>198958631.15277302</v>
      </c>
      <c r="R35" s="158">
        <v>53231521.522443175</v>
      </c>
      <c r="S35" s="158">
        <v>252190152.6752162</v>
      </c>
      <c r="T35" s="158">
        <v>5493303.6897999998</v>
      </c>
      <c r="U35" s="158">
        <v>3911300.3315000003</v>
      </c>
      <c r="V35" s="158">
        <v>9404604.0212999992</v>
      </c>
      <c r="W35" s="158">
        <v>2345082.7071833704</v>
      </c>
      <c r="X35" s="158">
        <v>1172521.3543</v>
      </c>
      <c r="Y35" s="158">
        <v>3517604.0614833701</v>
      </c>
      <c r="Z35" s="158">
        <v>23615.15</v>
      </c>
      <c r="AA35" s="158">
        <v>104285.0928</v>
      </c>
      <c r="AB35" s="158">
        <v>127900.24280000001</v>
      </c>
    </row>
    <row r="36" spans="1:28" x14ac:dyDescent="0.2">
      <c r="A36" s="100" t="s">
        <v>199</v>
      </c>
      <c r="B36" s="154">
        <v>11061767278.020327</v>
      </c>
      <c r="C36" s="154">
        <v>1047968981.3799356</v>
      </c>
      <c r="D36" s="154">
        <v>12109736259.400261</v>
      </c>
      <c r="E36" s="155">
        <v>385831476.26812154</v>
      </c>
      <c r="F36" s="155">
        <v>7385403.1645906502</v>
      </c>
      <c r="G36" s="155">
        <v>393216879.43271214</v>
      </c>
      <c r="H36" s="107">
        <v>0.170289</v>
      </c>
      <c r="I36" s="103">
        <v>7.421932569319134E-2</v>
      </c>
      <c r="J36" s="107">
        <v>0.16224</v>
      </c>
      <c r="K36" s="104">
        <v>62.731200000000001</v>
      </c>
      <c r="L36" s="104">
        <v>95.355915198449438</v>
      </c>
      <c r="M36" s="104">
        <v>65.531899999999993</v>
      </c>
      <c r="N36" s="158">
        <v>160877790.55876103</v>
      </c>
      <c r="O36" s="158">
        <v>4503373.5536000002</v>
      </c>
      <c r="P36" s="158">
        <v>165381164.11236104</v>
      </c>
      <c r="Q36" s="158">
        <v>10292469276.917501</v>
      </c>
      <c r="R36" s="158">
        <v>994633675.92646158</v>
      </c>
      <c r="S36" s="158">
        <v>11287102952.843962</v>
      </c>
      <c r="T36" s="158">
        <v>499210428.31591833</v>
      </c>
      <c r="U36" s="158">
        <v>33516759.126236472</v>
      </c>
      <c r="V36" s="158">
        <v>532727187.44215482</v>
      </c>
      <c r="W36" s="158">
        <v>247419000.89810783</v>
      </c>
      <c r="X36" s="158">
        <v>14374730.005937569</v>
      </c>
      <c r="Y36" s="158">
        <v>261793730.9040454</v>
      </c>
      <c r="Z36" s="158">
        <v>22668571.888800003</v>
      </c>
      <c r="AA36" s="158">
        <v>5443816.3213</v>
      </c>
      <c r="AB36" s="158">
        <v>28112388.210100003</v>
      </c>
    </row>
    <row r="37" spans="1:28" x14ac:dyDescent="0.2">
      <c r="A37" s="100" t="s">
        <v>200</v>
      </c>
      <c r="B37" s="154">
        <v>2978967.6453867699</v>
      </c>
      <c r="C37" s="154">
        <v>532780.36059924029</v>
      </c>
      <c r="D37" s="154">
        <v>3511748.0059860102</v>
      </c>
      <c r="E37" s="155">
        <v>24812.028137149999</v>
      </c>
      <c r="F37" s="155">
        <v>0</v>
      </c>
      <c r="G37" s="155">
        <v>24812.028137149999</v>
      </c>
      <c r="H37" s="107">
        <v>0.30566700000000002</v>
      </c>
      <c r="I37" s="103" t="s">
        <v>269</v>
      </c>
      <c r="J37" s="107">
        <v>0.30566700000000002</v>
      </c>
      <c r="K37" s="104">
        <v>41.6843</v>
      </c>
      <c r="L37" s="104" t="s">
        <v>269</v>
      </c>
      <c r="M37" s="104">
        <v>41.6843</v>
      </c>
      <c r="N37" s="158">
        <v>3977.5623000000001</v>
      </c>
      <c r="O37" s="158">
        <v>0</v>
      </c>
      <c r="P37" s="158">
        <v>3977.5623000000001</v>
      </c>
      <c r="Q37" s="158">
        <v>2910664.6915867697</v>
      </c>
      <c r="R37" s="158">
        <v>532780.36059924029</v>
      </c>
      <c r="S37" s="158">
        <v>3443445.0521860099</v>
      </c>
      <c r="T37" s="158">
        <v>37054.317300000002</v>
      </c>
      <c r="U37" s="158">
        <v>0</v>
      </c>
      <c r="V37" s="158">
        <v>37054.317300000002</v>
      </c>
      <c r="W37" s="158">
        <v>29377.1165</v>
      </c>
      <c r="X37" s="158">
        <v>0</v>
      </c>
      <c r="Y37" s="158">
        <v>29377.1165</v>
      </c>
      <c r="Z37" s="158">
        <v>1871.52</v>
      </c>
      <c r="AA37" s="158">
        <v>0</v>
      </c>
      <c r="AB37" s="158">
        <v>1871.52</v>
      </c>
    </row>
    <row r="38" spans="1:28" x14ac:dyDescent="0.2">
      <c r="A38" s="100" t="s">
        <v>102</v>
      </c>
      <c r="B38" s="154">
        <v>526394672.52033818</v>
      </c>
      <c r="C38" s="154">
        <v>15.3537</v>
      </c>
      <c r="D38" s="154">
        <v>526394687.87403816</v>
      </c>
      <c r="E38" s="155">
        <v>21393677.071926542</v>
      </c>
      <c r="F38" s="155">
        <v>0</v>
      </c>
      <c r="G38" s="155">
        <v>21393677.071926542</v>
      </c>
      <c r="H38" s="107">
        <v>0.13548399999999999</v>
      </c>
      <c r="I38" s="103" t="s">
        <v>269</v>
      </c>
      <c r="J38" s="107">
        <v>0.13548399999999999</v>
      </c>
      <c r="K38" s="104">
        <v>18.703099999999999</v>
      </c>
      <c r="L38" s="104" t="s">
        <v>269</v>
      </c>
      <c r="M38" s="104">
        <v>18.703099999999999</v>
      </c>
      <c r="N38" s="158">
        <v>8232643.9266999988</v>
      </c>
      <c r="O38" s="158">
        <v>0</v>
      </c>
      <c r="P38" s="158">
        <v>8232643.9266999988</v>
      </c>
      <c r="Q38" s="158">
        <v>501289623.63433814</v>
      </c>
      <c r="R38" s="158">
        <v>15.3537</v>
      </c>
      <c r="S38" s="158">
        <v>501289638.98803812</v>
      </c>
      <c r="T38" s="158">
        <v>15791915.614700001</v>
      </c>
      <c r="U38" s="158">
        <v>0</v>
      </c>
      <c r="V38" s="158">
        <v>15791915.614700001</v>
      </c>
      <c r="W38" s="158">
        <v>9313133.2712999992</v>
      </c>
      <c r="X38" s="158">
        <v>0</v>
      </c>
      <c r="Y38" s="158">
        <v>9313133.2712999992</v>
      </c>
      <c r="Z38" s="158">
        <v>0</v>
      </c>
      <c r="AA38" s="158">
        <v>0</v>
      </c>
      <c r="AB38" s="158">
        <v>0</v>
      </c>
    </row>
    <row r="39" spans="1:28" x14ac:dyDescent="0.2">
      <c r="A39" s="100" t="s">
        <v>103</v>
      </c>
      <c r="B39" s="154">
        <v>69093679.281599998</v>
      </c>
      <c r="C39" s="154">
        <v>9434802.6746459994</v>
      </c>
      <c r="D39" s="154">
        <v>78528481.956246004</v>
      </c>
      <c r="E39" s="155">
        <v>11635389.8384424</v>
      </c>
      <c r="F39" s="155">
        <v>4697162.4223872004</v>
      </c>
      <c r="G39" s="155">
        <v>16332552.260829601</v>
      </c>
      <c r="H39" s="107">
        <v>0.145152</v>
      </c>
      <c r="I39" s="103">
        <v>9.6220544874361921E-2</v>
      </c>
      <c r="J39" s="107">
        <v>0.140208</v>
      </c>
      <c r="K39" s="104">
        <v>209.68100000000001</v>
      </c>
      <c r="L39" s="104">
        <v>63.455294755073986</v>
      </c>
      <c r="M39" s="104">
        <v>194.73599999999999</v>
      </c>
      <c r="N39" s="158">
        <v>3464884.3586999997</v>
      </c>
      <c r="O39" s="158">
        <v>2667421.3541000001</v>
      </c>
      <c r="P39" s="158">
        <v>6132305.7127999999</v>
      </c>
      <c r="Q39" s="158">
        <v>53106897.542500004</v>
      </c>
      <c r="R39" s="158">
        <v>4343430.8928759992</v>
      </c>
      <c r="S39" s="158">
        <v>57450328.435376003</v>
      </c>
      <c r="T39" s="158">
        <v>6321502.9404999996</v>
      </c>
      <c r="U39" s="158">
        <v>400305.9644</v>
      </c>
      <c r="V39" s="158">
        <v>6721808.9048999995</v>
      </c>
      <c r="W39" s="158">
        <v>9665278.7985999975</v>
      </c>
      <c r="X39" s="158">
        <v>4691065.8173699994</v>
      </c>
      <c r="Y39" s="158">
        <v>14356344.615969997</v>
      </c>
      <c r="Z39" s="158">
        <v>0</v>
      </c>
      <c r="AA39" s="158">
        <v>0</v>
      </c>
      <c r="AB39" s="158">
        <v>0</v>
      </c>
    </row>
    <row r="40" spans="1:28" x14ac:dyDescent="0.2">
      <c r="A40" s="100" t="s">
        <v>104</v>
      </c>
      <c r="B40" s="154">
        <v>490726786.59816623</v>
      </c>
      <c r="C40" s="154">
        <v>5393073.984464</v>
      </c>
      <c r="D40" s="154">
        <v>496119860.58263022</v>
      </c>
      <c r="E40" s="155">
        <v>22697564.475965578</v>
      </c>
      <c r="F40" s="155">
        <v>1473875.9008160199</v>
      </c>
      <c r="G40" s="155">
        <v>24171440.376781598</v>
      </c>
      <c r="H40" s="107">
        <v>0.33330799999999999</v>
      </c>
      <c r="I40" s="103">
        <v>0.34990485048366515</v>
      </c>
      <c r="J40" s="107">
        <v>0.33348800000000001</v>
      </c>
      <c r="K40" s="104">
        <v>208.55</v>
      </c>
      <c r="L40" s="104">
        <v>95.437333825303554</v>
      </c>
      <c r="M40" s="104">
        <v>207.32499999999999</v>
      </c>
      <c r="N40" s="158">
        <v>11876311.736800002</v>
      </c>
      <c r="O40" s="158">
        <v>1364813.9247999999</v>
      </c>
      <c r="P40" s="158">
        <v>13241125.661600001</v>
      </c>
      <c r="Q40" s="158">
        <v>449632348.3903662</v>
      </c>
      <c r="R40" s="158">
        <v>3851225.5805640002</v>
      </c>
      <c r="S40" s="158">
        <v>453483573.97093022</v>
      </c>
      <c r="T40" s="158">
        <v>27353736.708499998</v>
      </c>
      <c r="U40" s="158">
        <v>152181.70030000003</v>
      </c>
      <c r="V40" s="158">
        <v>27505918.408799998</v>
      </c>
      <c r="W40" s="158">
        <v>12182485.509299999</v>
      </c>
      <c r="X40" s="158">
        <v>1389666.7036000001</v>
      </c>
      <c r="Y40" s="158">
        <v>13572152.2129</v>
      </c>
      <c r="Z40" s="158">
        <v>1558215.99</v>
      </c>
      <c r="AA40" s="158">
        <v>0</v>
      </c>
      <c r="AB40" s="158">
        <v>1558215.99</v>
      </c>
    </row>
    <row r="41" spans="1:28" x14ac:dyDescent="0.2">
      <c r="A41" s="100" t="s">
        <v>105</v>
      </c>
      <c r="B41" s="154">
        <v>8080458455.0032511</v>
      </c>
      <c r="C41" s="154">
        <v>4154073785.0070424</v>
      </c>
      <c r="D41" s="154">
        <v>12234532240.010294</v>
      </c>
      <c r="E41" s="155">
        <v>36666708.183380604</v>
      </c>
      <c r="F41" s="155">
        <v>22353400.789367143</v>
      </c>
      <c r="G41" s="155">
        <v>59020108.972747743</v>
      </c>
      <c r="H41" s="107">
        <v>0.11773699999999999</v>
      </c>
      <c r="I41" s="103">
        <v>7.3787267874398099E-2</v>
      </c>
      <c r="J41" s="107">
        <v>0.103057</v>
      </c>
      <c r="K41" s="104">
        <v>137.38300000000001</v>
      </c>
      <c r="L41" s="104">
        <v>156.72367815684191</v>
      </c>
      <c r="M41" s="104">
        <v>143.87299999999999</v>
      </c>
      <c r="N41" s="158">
        <v>48955819.948999994</v>
      </c>
      <c r="O41" s="158">
        <v>43178004.354674004</v>
      </c>
      <c r="P41" s="158">
        <v>92133824.303673998</v>
      </c>
      <c r="Q41" s="158">
        <v>7655489680.0650883</v>
      </c>
      <c r="R41" s="158">
        <v>3883249330.1988082</v>
      </c>
      <c r="S41" s="158">
        <v>11538739010.263897</v>
      </c>
      <c r="T41" s="158">
        <v>307151333.58306354</v>
      </c>
      <c r="U41" s="158">
        <v>182310507.33843416</v>
      </c>
      <c r="V41" s="158">
        <v>489461840.9214977</v>
      </c>
      <c r="W41" s="158">
        <v>84311260.88000001</v>
      </c>
      <c r="X41" s="158">
        <v>74243828.958800003</v>
      </c>
      <c r="Y41" s="158">
        <v>158555089.83880001</v>
      </c>
      <c r="Z41" s="158">
        <v>33506180.475099999</v>
      </c>
      <c r="AA41" s="158">
        <v>14270118.511</v>
      </c>
      <c r="AB41" s="158">
        <v>47776298.986100003</v>
      </c>
    </row>
    <row r="42" spans="1:28" s="113" customFormat="1" x14ac:dyDescent="0.2">
      <c r="A42" s="109" t="s">
        <v>201</v>
      </c>
      <c r="B42" s="156">
        <v>5989502722.7232113</v>
      </c>
      <c r="C42" s="156">
        <v>3452843177.1232982</v>
      </c>
      <c r="D42" s="156">
        <v>9442345899.8465099</v>
      </c>
      <c r="E42" s="157">
        <v>29644186.922594797</v>
      </c>
      <c r="F42" s="157">
        <v>18920633.125832312</v>
      </c>
      <c r="G42" s="157">
        <v>48564820.048427105</v>
      </c>
      <c r="H42" s="110">
        <v>0.116554</v>
      </c>
      <c r="I42" s="111">
        <v>7.3663465362391448E-2</v>
      </c>
      <c r="J42" s="110">
        <v>0.10113800000000001</v>
      </c>
      <c r="K42" s="112">
        <v>140.48500000000001</v>
      </c>
      <c r="L42" s="112">
        <v>158.83527115085994</v>
      </c>
      <c r="M42" s="112">
        <v>147.119</v>
      </c>
      <c r="N42" s="159">
        <v>40763143.770199999</v>
      </c>
      <c r="O42" s="159">
        <v>37853431.401473999</v>
      </c>
      <c r="P42" s="159">
        <v>78616575.171673998</v>
      </c>
      <c r="Q42" s="159">
        <v>5644476189.4926109</v>
      </c>
      <c r="R42" s="159">
        <v>3222011571.0053062</v>
      </c>
      <c r="S42" s="159">
        <v>8866487760.4979172</v>
      </c>
      <c r="T42" s="159">
        <v>240600345.66820005</v>
      </c>
      <c r="U42" s="159">
        <v>150901967.60081199</v>
      </c>
      <c r="V42" s="159">
        <v>391502313.26901203</v>
      </c>
      <c r="W42" s="159">
        <v>71498854.311100006</v>
      </c>
      <c r="X42" s="159">
        <v>66048647.762180001</v>
      </c>
      <c r="Y42" s="159">
        <v>137547502.07328001</v>
      </c>
      <c r="Z42" s="159">
        <v>32927333.2513</v>
      </c>
      <c r="AA42" s="159">
        <v>13880990.754999999</v>
      </c>
      <c r="AB42" s="159">
        <v>46808324.006300002</v>
      </c>
    </row>
    <row r="43" spans="1:28" s="113" customFormat="1" x14ac:dyDescent="0.2">
      <c r="A43" s="109" t="s">
        <v>202</v>
      </c>
      <c r="B43" s="156">
        <v>1322550538.2853098</v>
      </c>
      <c r="C43" s="156">
        <v>486957672.63678926</v>
      </c>
      <c r="D43" s="156">
        <v>1809508210.9220991</v>
      </c>
      <c r="E43" s="157">
        <v>2763622.6997996401</v>
      </c>
      <c r="F43" s="157">
        <v>2008735.6402614103</v>
      </c>
      <c r="G43" s="157">
        <v>4772358.3400610499</v>
      </c>
      <c r="H43" s="110">
        <v>0.11544500000000001</v>
      </c>
      <c r="I43" s="111">
        <v>7.4246143866269071E-2</v>
      </c>
      <c r="J43" s="110">
        <v>0.104507</v>
      </c>
      <c r="K43" s="112">
        <v>138.553</v>
      </c>
      <c r="L43" s="112">
        <v>138.63406321872679</v>
      </c>
      <c r="M43" s="112">
        <v>138.57400000000001</v>
      </c>
      <c r="N43" s="159">
        <v>4168357.6025</v>
      </c>
      <c r="O43" s="159">
        <v>4482002.1072999993</v>
      </c>
      <c r="P43" s="159">
        <v>8650359.7097999994</v>
      </c>
      <c r="Q43" s="159">
        <v>1276420966.4309096</v>
      </c>
      <c r="R43" s="159">
        <v>460678055.4705171</v>
      </c>
      <c r="S43" s="159">
        <v>1737099021.901427</v>
      </c>
      <c r="T43" s="159">
        <v>38992762.448799998</v>
      </c>
      <c r="U43" s="159">
        <v>19904630.925272152</v>
      </c>
      <c r="V43" s="159">
        <v>58897393.374072149</v>
      </c>
      <c r="W43" s="159">
        <v>6766343.2312000003</v>
      </c>
      <c r="X43" s="159">
        <v>5985858.4849999994</v>
      </c>
      <c r="Y43" s="159">
        <v>12752201.7162</v>
      </c>
      <c r="Z43" s="159">
        <v>370466.17440000002</v>
      </c>
      <c r="AA43" s="159">
        <v>389127.75599999999</v>
      </c>
      <c r="AB43" s="159">
        <v>759593.93039999995</v>
      </c>
    </row>
    <row r="44" spans="1:28" s="113" customFormat="1" x14ac:dyDescent="0.2">
      <c r="A44" s="109" t="s">
        <v>203</v>
      </c>
      <c r="B44" s="156">
        <v>768405193.99472904</v>
      </c>
      <c r="C44" s="156">
        <v>214272935.24705598</v>
      </c>
      <c r="D44" s="156">
        <v>982678129.24178505</v>
      </c>
      <c r="E44" s="157">
        <v>4258898.5608861595</v>
      </c>
      <c r="F44" s="157">
        <v>1424032.0232734301</v>
      </c>
      <c r="G44" s="157">
        <v>5682930.5841595894</v>
      </c>
      <c r="H44" s="110">
        <v>0.13020000000000001</v>
      </c>
      <c r="I44" s="111">
        <v>7.4494060751602836E-2</v>
      </c>
      <c r="J44" s="110">
        <v>0.11737499999999999</v>
      </c>
      <c r="K44" s="112">
        <v>111.008</v>
      </c>
      <c r="L44" s="112">
        <v>163.81420164100871</v>
      </c>
      <c r="M44" s="112">
        <v>122.40600000000001</v>
      </c>
      <c r="N44" s="159">
        <v>4024318.5763999997</v>
      </c>
      <c r="O44" s="159">
        <v>842570.84590000007</v>
      </c>
      <c r="P44" s="159">
        <v>4866889.4222999997</v>
      </c>
      <c r="Q44" s="159">
        <v>734592524.14156544</v>
      </c>
      <c r="R44" s="159">
        <v>200559703.72308597</v>
      </c>
      <c r="S44" s="159">
        <v>935152227.86465156</v>
      </c>
      <c r="T44" s="159">
        <v>27558225.465963572</v>
      </c>
      <c r="U44" s="159">
        <v>11503908.812349999</v>
      </c>
      <c r="V44" s="159">
        <v>39062134.27831357</v>
      </c>
      <c r="W44" s="159">
        <v>6046063.3378000008</v>
      </c>
      <c r="X44" s="159">
        <v>2209322.7116200002</v>
      </c>
      <c r="Y44" s="159">
        <v>8255386.049420001</v>
      </c>
      <c r="Z44" s="159">
        <v>208381.04940000002</v>
      </c>
      <c r="AA44" s="159">
        <v>0</v>
      </c>
      <c r="AB44" s="159">
        <v>208381.04940000002</v>
      </c>
    </row>
    <row r="45" spans="1:28" x14ac:dyDescent="0.2">
      <c r="A45" s="100" t="s">
        <v>204</v>
      </c>
      <c r="B45" s="154">
        <v>360373303.80690002</v>
      </c>
      <c r="C45" s="154">
        <v>972972.19148400007</v>
      </c>
      <c r="D45" s="154">
        <v>361346275.998384</v>
      </c>
      <c r="E45" s="155">
        <v>1812214.1588999999</v>
      </c>
      <c r="F45" s="155">
        <v>63196.331699999995</v>
      </c>
      <c r="G45" s="155">
        <v>1875410.4905999999</v>
      </c>
      <c r="H45" s="107">
        <v>0.19876099999999999</v>
      </c>
      <c r="I45" s="103">
        <v>0.195352</v>
      </c>
      <c r="J45" s="107">
        <v>0.19873299999999999</v>
      </c>
      <c r="K45" s="104">
        <v>15.828099999999999</v>
      </c>
      <c r="L45" s="104">
        <v>134.64400000000001</v>
      </c>
      <c r="M45" s="104">
        <v>16.1418</v>
      </c>
      <c r="N45" s="158">
        <v>3862909.2262000004</v>
      </c>
      <c r="O45" s="158">
        <v>81021.083970000007</v>
      </c>
      <c r="P45" s="158">
        <v>3943930.3101700004</v>
      </c>
      <c r="Q45" s="158">
        <v>346979387.13030005</v>
      </c>
      <c r="R45" s="158">
        <v>875517.20481400006</v>
      </c>
      <c r="S45" s="158">
        <v>347854904.335114</v>
      </c>
      <c r="T45" s="158">
        <v>8074649.1162</v>
      </c>
      <c r="U45" s="158">
        <v>10887.999099999999</v>
      </c>
      <c r="V45" s="158">
        <v>8085537.1152999997</v>
      </c>
      <c r="W45" s="158">
        <v>5319267.5603999998</v>
      </c>
      <c r="X45" s="158">
        <v>86566.987569999998</v>
      </c>
      <c r="Y45" s="158">
        <v>5405834.5479699997</v>
      </c>
      <c r="Z45" s="158">
        <v>0</v>
      </c>
      <c r="AA45" s="158">
        <v>0</v>
      </c>
      <c r="AB45" s="158">
        <v>0</v>
      </c>
    </row>
    <row r="46" spans="1:28" x14ac:dyDescent="0.2">
      <c r="A46" s="100" t="s">
        <v>205</v>
      </c>
      <c r="B46" s="154">
        <v>8380006.1886</v>
      </c>
      <c r="C46" s="154">
        <v>32095.452499999999</v>
      </c>
      <c r="D46" s="154">
        <v>8412101.6411000006</v>
      </c>
      <c r="E46" s="155">
        <v>170071.90724212001</v>
      </c>
      <c r="F46" s="155">
        <v>76.394300000000001</v>
      </c>
      <c r="G46" s="155">
        <v>170148.30154212003</v>
      </c>
      <c r="H46" s="107">
        <v>4.3048900000000001E-2</v>
      </c>
      <c r="I46" s="103">
        <v>7.0000000000000007E-2</v>
      </c>
      <c r="J46" s="107">
        <v>4.3036600000000001E-2</v>
      </c>
      <c r="K46" s="104">
        <v>61.923900000000003</v>
      </c>
      <c r="L46" s="104">
        <v>121.733</v>
      </c>
      <c r="M46" s="104">
        <v>62.1646</v>
      </c>
      <c r="N46" s="158">
        <v>49978.76</v>
      </c>
      <c r="O46" s="158">
        <v>0</v>
      </c>
      <c r="P46" s="158">
        <v>49978.76</v>
      </c>
      <c r="Q46" s="158">
        <v>8264832.5585999992</v>
      </c>
      <c r="R46" s="158">
        <v>32095.452499999999</v>
      </c>
      <c r="S46" s="158">
        <v>8296928.0110999998</v>
      </c>
      <c r="T46" s="158">
        <v>57764.73</v>
      </c>
      <c r="U46" s="158">
        <v>0</v>
      </c>
      <c r="V46" s="158">
        <v>57764.73</v>
      </c>
      <c r="W46" s="158">
        <v>57408.899999999994</v>
      </c>
      <c r="X46" s="158">
        <v>0</v>
      </c>
      <c r="Y46" s="158">
        <v>57408.899999999994</v>
      </c>
      <c r="Z46" s="158">
        <v>0</v>
      </c>
      <c r="AA46" s="158">
        <v>0</v>
      </c>
      <c r="AB46" s="158">
        <v>0</v>
      </c>
    </row>
    <row r="47" spans="1:28" x14ac:dyDescent="0.2">
      <c r="A47" s="101" t="s">
        <v>266</v>
      </c>
      <c r="B47" s="154">
        <v>36916323865.572502</v>
      </c>
      <c r="C47" s="154">
        <v>27411053471.020557</v>
      </c>
      <c r="D47" s="154">
        <v>64327377336.593056</v>
      </c>
      <c r="E47" s="155">
        <v>800667580.15244329</v>
      </c>
      <c r="F47" s="155">
        <v>323572573.97456259</v>
      </c>
      <c r="G47" s="155">
        <v>1124240154.1270061</v>
      </c>
      <c r="H47" s="107">
        <v>0.14650299999999999</v>
      </c>
      <c r="I47" s="103">
        <v>9.0359800918739491E-2</v>
      </c>
      <c r="J47" s="107">
        <v>0.120633</v>
      </c>
      <c r="K47" s="104">
        <v>80.218100000000007</v>
      </c>
      <c r="L47" s="104">
        <v>94.765135351271852</v>
      </c>
      <c r="M47" s="104">
        <v>86.447699999999998</v>
      </c>
      <c r="N47" s="158">
        <v>547080351.60234976</v>
      </c>
      <c r="O47" s="158">
        <v>559096464.02193999</v>
      </c>
      <c r="P47" s="158">
        <v>1106176815.6242898</v>
      </c>
      <c r="Q47" s="158">
        <v>34317556877.265526</v>
      </c>
      <c r="R47" s="158">
        <v>25000525357.290169</v>
      </c>
      <c r="S47" s="158">
        <v>59318082234.555695</v>
      </c>
      <c r="T47" s="158">
        <v>1691969297.8225152</v>
      </c>
      <c r="U47" s="158">
        <v>1557223040.9076962</v>
      </c>
      <c r="V47" s="158">
        <v>3249192338.7302113</v>
      </c>
      <c r="W47" s="158">
        <v>842927905.51316369</v>
      </c>
      <c r="X47" s="158">
        <v>803633483.17826712</v>
      </c>
      <c r="Y47" s="158">
        <v>1646561388.6914308</v>
      </c>
      <c r="Z47" s="158">
        <v>63869784.971299998</v>
      </c>
      <c r="AA47" s="158">
        <v>49671589.644423999</v>
      </c>
      <c r="AB47" s="158">
        <v>113541374.615724</v>
      </c>
    </row>
    <row r="48" spans="1:28" x14ac:dyDescent="0.2">
      <c r="A48" s="102" t="s">
        <v>206</v>
      </c>
      <c r="B48" s="154">
        <v>7356054250.7799139</v>
      </c>
      <c r="C48" s="154">
        <v>15149578763.335632</v>
      </c>
      <c r="D48" s="154">
        <v>22505633014.115547</v>
      </c>
      <c r="E48" s="155">
        <v>105518407.85990259</v>
      </c>
      <c r="F48" s="155">
        <v>165887344.19771495</v>
      </c>
      <c r="G48" s="155">
        <v>271405752.05761755</v>
      </c>
      <c r="H48" s="107">
        <v>0.126278</v>
      </c>
      <c r="I48" s="103">
        <v>9.6204047218246755E-2</v>
      </c>
      <c r="J48" s="107">
        <v>0.106034</v>
      </c>
      <c r="K48" s="104">
        <v>60.235700000000001</v>
      </c>
      <c r="L48" s="104">
        <v>80.236816676135575</v>
      </c>
      <c r="M48" s="104">
        <v>73.718100000000007</v>
      </c>
      <c r="N48" s="158">
        <v>77199559.541879997</v>
      </c>
      <c r="O48" s="158">
        <v>209717754.95142043</v>
      </c>
      <c r="P48" s="158">
        <v>286917314.49330044</v>
      </c>
      <c r="Q48" s="158">
        <v>6782414009.7609806</v>
      </c>
      <c r="R48" s="158">
        <v>13832813731.787243</v>
      </c>
      <c r="S48" s="158">
        <v>20615227741.548222</v>
      </c>
      <c r="T48" s="158">
        <v>423730480.32565129</v>
      </c>
      <c r="U48" s="158">
        <v>1020061863.3480232</v>
      </c>
      <c r="V48" s="158">
        <v>1443792343.6736746</v>
      </c>
      <c r="W48" s="158">
        <v>149909760.69328189</v>
      </c>
      <c r="X48" s="158">
        <v>282597825.30576742</v>
      </c>
      <c r="Y48" s="158">
        <v>432507585.99904931</v>
      </c>
      <c r="Z48" s="158">
        <v>0</v>
      </c>
      <c r="AA48" s="158">
        <v>14105342.894599998</v>
      </c>
      <c r="AB48" s="158">
        <v>14105342.894599998</v>
      </c>
    </row>
    <row r="49" spans="1:28" x14ac:dyDescent="0.2">
      <c r="A49" s="102" t="s">
        <v>207</v>
      </c>
      <c r="B49" s="154">
        <v>4014325366.8734841</v>
      </c>
      <c r="C49" s="154">
        <v>6023384857.8699322</v>
      </c>
      <c r="D49" s="154">
        <v>10037710224.743416</v>
      </c>
      <c r="E49" s="155">
        <v>83923996.056211069</v>
      </c>
      <c r="F49" s="155">
        <v>104243728.35601583</v>
      </c>
      <c r="G49" s="155">
        <v>188167724.41222692</v>
      </c>
      <c r="H49" s="107">
        <v>0.12867000000000001</v>
      </c>
      <c r="I49" s="103">
        <v>8.0763077783127524E-2</v>
      </c>
      <c r="J49" s="107">
        <v>0.10001400000000001</v>
      </c>
      <c r="K49" s="104">
        <v>72.877499999999998</v>
      </c>
      <c r="L49" s="104">
        <v>89.880343335217603</v>
      </c>
      <c r="M49" s="104">
        <v>83.101900000000001</v>
      </c>
      <c r="N49" s="158">
        <v>119943365.28420877</v>
      </c>
      <c r="O49" s="158">
        <v>269651340.93687558</v>
      </c>
      <c r="P49" s="158">
        <v>389594706.22108436</v>
      </c>
      <c r="Q49" s="158">
        <v>3661209151.7239118</v>
      </c>
      <c r="R49" s="158">
        <v>5360175589.7402573</v>
      </c>
      <c r="S49" s="158">
        <v>9021384741.4641685</v>
      </c>
      <c r="T49" s="158">
        <v>165656011.6566819</v>
      </c>
      <c r="U49" s="158">
        <v>258286944.85776907</v>
      </c>
      <c r="V49" s="158">
        <v>423942956.51445097</v>
      </c>
      <c r="W49" s="158">
        <v>183661026.75409046</v>
      </c>
      <c r="X49" s="158">
        <v>389134942.30978209</v>
      </c>
      <c r="Y49" s="158">
        <v>572795969.06387258</v>
      </c>
      <c r="Z49" s="158">
        <v>3799176.7387999999</v>
      </c>
      <c r="AA49" s="158">
        <v>15787380.962123999</v>
      </c>
      <c r="AB49" s="158">
        <v>19586557.700923998</v>
      </c>
    </row>
    <row r="50" spans="1:28" x14ac:dyDescent="0.2">
      <c r="A50" s="102" t="s">
        <v>208</v>
      </c>
      <c r="B50" s="154">
        <v>6673878832.6921177</v>
      </c>
      <c r="C50" s="154">
        <v>1380503943.9117498</v>
      </c>
      <c r="D50" s="154">
        <v>8054382776.6038675</v>
      </c>
      <c r="E50" s="155">
        <v>191009262.71386507</v>
      </c>
      <c r="F50" s="155">
        <v>19028578.978697691</v>
      </c>
      <c r="G50" s="155">
        <v>210037841.69256276</v>
      </c>
      <c r="H50" s="107">
        <v>0.162134</v>
      </c>
      <c r="I50" s="103">
        <v>7.9493279401845751E-2</v>
      </c>
      <c r="J50" s="107">
        <v>0.14818600000000001</v>
      </c>
      <c r="K50" s="104">
        <v>62.680500000000002</v>
      </c>
      <c r="L50" s="104">
        <v>102.00284567630918</v>
      </c>
      <c r="M50" s="104">
        <v>69.414100000000005</v>
      </c>
      <c r="N50" s="158">
        <v>145264115.8533617</v>
      </c>
      <c r="O50" s="158">
        <v>30384026.318799999</v>
      </c>
      <c r="P50" s="158">
        <v>175648142.1721617</v>
      </c>
      <c r="Q50" s="158">
        <v>6163471371.6593285</v>
      </c>
      <c r="R50" s="158">
        <v>1263070753.6702499</v>
      </c>
      <c r="S50" s="158">
        <v>7426542125.3295784</v>
      </c>
      <c r="T50" s="158">
        <v>325985161.25132728</v>
      </c>
      <c r="U50" s="158">
        <v>75896748.35180001</v>
      </c>
      <c r="V50" s="158">
        <v>401881909.6031273</v>
      </c>
      <c r="W50" s="158">
        <v>181373007.94026172</v>
      </c>
      <c r="X50" s="158">
        <v>40663415.747199997</v>
      </c>
      <c r="Y50" s="158">
        <v>222036423.68746173</v>
      </c>
      <c r="Z50" s="158">
        <v>3049291.8412000001</v>
      </c>
      <c r="AA50" s="158">
        <v>873026.14249999996</v>
      </c>
      <c r="AB50" s="158">
        <v>3922317.9837000002</v>
      </c>
    </row>
    <row r="51" spans="1:28" x14ac:dyDescent="0.2">
      <c r="A51" s="102" t="s">
        <v>209</v>
      </c>
      <c r="B51" s="154">
        <v>18872065415.226982</v>
      </c>
      <c r="C51" s="154">
        <v>4857585905.9029512</v>
      </c>
      <c r="D51" s="154">
        <v>23729651321.129929</v>
      </c>
      <c r="E51" s="155">
        <v>420215913.52256441</v>
      </c>
      <c r="F51" s="155">
        <v>34412922.442334101</v>
      </c>
      <c r="G51" s="155">
        <v>454628835.96489847</v>
      </c>
      <c r="H51" s="107">
        <v>0.14982699999999999</v>
      </c>
      <c r="I51" s="103">
        <v>7.4148898093912063E-2</v>
      </c>
      <c r="J51" s="107">
        <v>0.13414200000000001</v>
      </c>
      <c r="K51" s="104">
        <v>96.1755</v>
      </c>
      <c r="L51" s="104">
        <v>144.63685039027956</v>
      </c>
      <c r="M51" s="104">
        <v>106.20699999999999</v>
      </c>
      <c r="N51" s="158">
        <v>204673310.93299928</v>
      </c>
      <c r="O51" s="158">
        <v>49343341.814844005</v>
      </c>
      <c r="P51" s="158">
        <v>254016652.7478433</v>
      </c>
      <c r="Q51" s="158">
        <v>17710462344.131298</v>
      </c>
      <c r="R51" s="158">
        <v>4544465282.0820293</v>
      </c>
      <c r="S51" s="158">
        <v>22254927626.213322</v>
      </c>
      <c r="T51" s="158">
        <v>776597644.53885448</v>
      </c>
      <c r="U51" s="158">
        <v>202977484.36010414</v>
      </c>
      <c r="V51" s="158">
        <v>979575128.89895868</v>
      </c>
      <c r="W51" s="158">
        <v>327984110.16552949</v>
      </c>
      <c r="X51" s="158">
        <v>91237299.815617576</v>
      </c>
      <c r="Y51" s="158">
        <v>419221409.98114705</v>
      </c>
      <c r="Z51" s="158">
        <v>57021316.3913</v>
      </c>
      <c r="AA51" s="158">
        <v>18905839.645199999</v>
      </c>
      <c r="AB51" s="158">
        <v>75927156.036500007</v>
      </c>
    </row>
    <row r="53" spans="1:28" x14ac:dyDescent="0.2">
      <c r="B53" s="163">
        <f>D7+D47-BS!E31</f>
        <v>-52.618644714355469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109375" defaultRowHeight="12.75" x14ac:dyDescent="0.2"/>
  <cols>
    <col min="1" max="1" width="75" style="105" bestFit="1" customWidth="1"/>
    <col min="2" max="2" width="14.7109375" style="105" customWidth="1"/>
    <col min="3" max="4" width="9.85546875" style="105" bestFit="1" customWidth="1"/>
    <col min="5" max="16" width="8.7109375" style="105"/>
    <col min="17" max="19" width="9.85546875" style="105" bestFit="1" customWidth="1"/>
    <col min="20" max="16384" width="8.7109375" style="105"/>
  </cols>
  <sheetData>
    <row r="1" spans="1:28" x14ac:dyDescent="0.2">
      <c r="A1" s="108" t="s">
        <v>106</v>
      </c>
    </row>
    <row r="2" spans="1:28" x14ac:dyDescent="0.2">
      <c r="A2" s="67"/>
    </row>
    <row r="3" spans="1:28" x14ac:dyDescent="0.2">
      <c r="A3" s="76">
        <f>BS!B3</f>
        <v>45716</v>
      </c>
    </row>
    <row r="4" spans="1:28" x14ac:dyDescent="0.2">
      <c r="A4" s="162" t="s">
        <v>274</v>
      </c>
    </row>
    <row r="5" spans="1:28" ht="54.95" customHeight="1" x14ac:dyDescent="0.2">
      <c r="A5" s="212" t="s">
        <v>212</v>
      </c>
      <c r="B5" s="213" t="s">
        <v>225</v>
      </c>
      <c r="C5" s="213"/>
      <c r="D5" s="213"/>
      <c r="E5" s="213" t="s">
        <v>224</v>
      </c>
      <c r="F5" s="213"/>
      <c r="G5" s="213"/>
      <c r="H5" s="213" t="s">
        <v>226</v>
      </c>
      <c r="I5" s="213"/>
      <c r="J5" s="213"/>
      <c r="K5" s="213" t="s">
        <v>227</v>
      </c>
      <c r="L5" s="213"/>
      <c r="M5" s="213"/>
      <c r="N5" s="213" t="s">
        <v>228</v>
      </c>
      <c r="O5" s="213"/>
      <c r="P5" s="213"/>
      <c r="Q5" s="213" t="s">
        <v>229</v>
      </c>
      <c r="R5" s="213"/>
      <c r="S5" s="213"/>
      <c r="T5" s="213" t="s">
        <v>230</v>
      </c>
      <c r="U5" s="213"/>
      <c r="V5" s="213"/>
      <c r="W5" s="213" t="s">
        <v>231</v>
      </c>
      <c r="X5" s="213"/>
      <c r="Y5" s="213"/>
      <c r="Z5" s="213" t="s">
        <v>232</v>
      </c>
      <c r="AA5" s="213"/>
      <c r="AB5" s="213"/>
    </row>
    <row r="6" spans="1:28" x14ac:dyDescent="0.2">
      <c r="A6" s="212"/>
      <c r="B6" s="106" t="s">
        <v>22</v>
      </c>
      <c r="C6" s="106" t="s">
        <v>23</v>
      </c>
      <c r="D6" s="106" t="s">
        <v>13</v>
      </c>
      <c r="E6" s="106" t="s">
        <v>22</v>
      </c>
      <c r="F6" s="106" t="s">
        <v>23</v>
      </c>
      <c r="G6" s="106" t="s">
        <v>13</v>
      </c>
      <c r="H6" s="106" t="s">
        <v>22</v>
      </c>
      <c r="I6" s="106" t="s">
        <v>23</v>
      </c>
      <c r="J6" s="106" t="s">
        <v>13</v>
      </c>
      <c r="K6" s="106" t="s">
        <v>22</v>
      </c>
      <c r="L6" s="106" t="s">
        <v>23</v>
      </c>
      <c r="M6" s="106" t="s">
        <v>13</v>
      </c>
      <c r="N6" s="106" t="s">
        <v>22</v>
      </c>
      <c r="O6" s="106" t="s">
        <v>23</v>
      </c>
      <c r="P6" s="106" t="s">
        <v>13</v>
      </c>
      <c r="Q6" s="106" t="s">
        <v>22</v>
      </c>
      <c r="R6" s="106" t="s">
        <v>23</v>
      </c>
      <c r="S6" s="106" t="s">
        <v>13</v>
      </c>
      <c r="T6" s="106" t="s">
        <v>22</v>
      </c>
      <c r="U6" s="106" t="s">
        <v>23</v>
      </c>
      <c r="V6" s="106" t="s">
        <v>13</v>
      </c>
      <c r="W6" s="106" t="s">
        <v>22</v>
      </c>
      <c r="X6" s="106" t="s">
        <v>23</v>
      </c>
      <c r="Y6" s="106" t="s">
        <v>13</v>
      </c>
      <c r="Z6" s="106" t="s">
        <v>22</v>
      </c>
      <c r="AA6" s="106" t="s">
        <v>23</v>
      </c>
      <c r="AB6" s="106" t="s">
        <v>13</v>
      </c>
    </row>
    <row r="7" spans="1:28" x14ac:dyDescent="0.2">
      <c r="A7" s="101" t="s">
        <v>264</v>
      </c>
      <c r="B7" s="154">
        <f>Sectors_I!B7</f>
        <v>184313356.9905</v>
      </c>
      <c r="C7" s="154">
        <f>Sectors_I!C7</f>
        <v>335195.93599999999</v>
      </c>
      <c r="D7" s="154">
        <f>Sectors_I!D7</f>
        <v>184648552.92649999</v>
      </c>
      <c r="E7" s="155">
        <f>Sectors_I!E7</f>
        <v>268518.71077397</v>
      </c>
      <c r="F7" s="155">
        <f>Sectors_I!F7</f>
        <v>860.61760000000004</v>
      </c>
      <c r="G7" s="155">
        <f>Sectors_I!G7</f>
        <v>269379.32837397</v>
      </c>
      <c r="H7" s="107">
        <f>Sectors_I!H7</f>
        <v>0.117379</v>
      </c>
      <c r="I7" s="103">
        <f>Sectors_I!I7</f>
        <v>7.4899999999999994E-2</v>
      </c>
      <c r="J7" s="107">
        <f>Sectors_I!J7</f>
        <v>0.117288</v>
      </c>
      <c r="K7" s="104">
        <f>Sectors_I!K7</f>
        <v>14.566000000000001</v>
      </c>
      <c r="L7" s="104">
        <f>Sectors_I!L7</f>
        <v>19.366599999999998</v>
      </c>
      <c r="M7" s="104">
        <f>Sectors_I!M7</f>
        <v>14.5754</v>
      </c>
      <c r="N7" s="158">
        <f>Sectors_I!N7</f>
        <v>0</v>
      </c>
      <c r="O7" s="158">
        <f>Sectors_I!O7</f>
        <v>0</v>
      </c>
      <c r="P7" s="158">
        <f>Sectors_I!P7</f>
        <v>0</v>
      </c>
      <c r="Q7" s="158">
        <f>Sectors_I!Q7</f>
        <v>184313356.9905</v>
      </c>
      <c r="R7" s="158">
        <f>Sectors_I!R7</f>
        <v>335195.93599999999</v>
      </c>
      <c r="S7" s="158">
        <f>Sectors_I!S7</f>
        <v>184648552.92649999</v>
      </c>
      <c r="T7" s="158">
        <f>Sectors_I!T7</f>
        <v>0</v>
      </c>
      <c r="U7" s="158">
        <f>Sectors_I!U7</f>
        <v>0</v>
      </c>
      <c r="V7" s="158">
        <f>Sectors_I!V7</f>
        <v>0</v>
      </c>
      <c r="W7" s="158">
        <f>Sectors_I!W7</f>
        <v>0</v>
      </c>
      <c r="X7" s="158">
        <f>Sectors_I!X7</f>
        <v>0</v>
      </c>
      <c r="Y7" s="158">
        <f>Sectors_I!Y7</f>
        <v>0</v>
      </c>
      <c r="Z7" s="158">
        <f>Sectors_I!Z7</f>
        <v>0</v>
      </c>
      <c r="AA7" s="158">
        <f>Sectors_I!AA7</f>
        <v>0</v>
      </c>
      <c r="AB7" s="158">
        <f>Sectors_I!AB7</f>
        <v>0</v>
      </c>
    </row>
    <row r="8" spans="1:28" x14ac:dyDescent="0.2">
      <c r="A8" s="100" t="s">
        <v>107</v>
      </c>
      <c r="B8" s="154">
        <f>Sectors_I!B8</f>
        <v>6256075.2829</v>
      </c>
      <c r="C8" s="154">
        <f>Sectors_I!C8</f>
        <v>31306258.191255119</v>
      </c>
      <c r="D8" s="154">
        <f>Sectors_I!D8</f>
        <v>37562333.474155121</v>
      </c>
      <c r="E8" s="155">
        <f>Sectors_I!E8</f>
        <v>152630.18918581001</v>
      </c>
      <c r="F8" s="155">
        <f>Sectors_I!F8</f>
        <v>280632.48700999998</v>
      </c>
      <c r="G8" s="155">
        <f>Sectors_I!G8</f>
        <v>433262.67619580997</v>
      </c>
      <c r="H8" s="107">
        <f>Sectors_I!H8</f>
        <v>0.15515499999999999</v>
      </c>
      <c r="I8" s="103">
        <f>Sectors_I!I8</f>
        <v>9.5242604889005503E-2</v>
      </c>
      <c r="J8" s="107">
        <f>Sectors_I!J8</f>
        <v>0.105055</v>
      </c>
      <c r="K8" s="104">
        <f>Sectors_I!K8</f>
        <v>46.322499999999998</v>
      </c>
      <c r="L8" s="104">
        <f>Sectors_I!L8</f>
        <v>52.332235430513308</v>
      </c>
      <c r="M8" s="104">
        <f>Sectors_I!M8</f>
        <v>51.347999999999999</v>
      </c>
      <c r="N8" s="158">
        <f>Sectors_I!N8</f>
        <v>2183.0300000000002</v>
      </c>
      <c r="O8" s="158">
        <f>Sectors_I!O8</f>
        <v>0</v>
      </c>
      <c r="P8" s="158">
        <f>Sectors_I!P8</f>
        <v>2183.0300000000002</v>
      </c>
      <c r="Q8" s="158">
        <f>Sectors_I!Q8</f>
        <v>5812265.3328999998</v>
      </c>
      <c r="R8" s="158">
        <f>Sectors_I!R8</f>
        <v>31306210.59165512</v>
      </c>
      <c r="S8" s="158">
        <f>Sectors_I!S8</f>
        <v>37118475.924555123</v>
      </c>
      <c r="T8" s="158">
        <f>Sectors_I!T8</f>
        <v>433502.12</v>
      </c>
      <c r="U8" s="158">
        <f>Sectors_I!U8</f>
        <v>0</v>
      </c>
      <c r="V8" s="158">
        <f>Sectors_I!V8</f>
        <v>433502.12</v>
      </c>
      <c r="W8" s="158">
        <f>Sectors_I!W8</f>
        <v>10307.83</v>
      </c>
      <c r="X8" s="158">
        <f>Sectors_I!X8</f>
        <v>47.599600000000002</v>
      </c>
      <c r="Y8" s="158">
        <f>Sectors_I!Y8</f>
        <v>10355.429599999999</v>
      </c>
      <c r="Z8" s="158">
        <f>Sectors_I!Z8</f>
        <v>0</v>
      </c>
      <c r="AA8" s="158">
        <f>Sectors_I!AA8</f>
        <v>0</v>
      </c>
      <c r="AB8" s="158">
        <f>Sectors_I!AB8</f>
        <v>0</v>
      </c>
    </row>
    <row r="9" spans="1:28" x14ac:dyDescent="0.2">
      <c r="A9" s="100" t="s">
        <v>108</v>
      </c>
      <c r="B9" s="154">
        <f>Sectors_I!B9</f>
        <v>670065280.60259986</v>
      </c>
      <c r="C9" s="154">
        <f>Sectors_I!C9</f>
        <v>74466918.854359999</v>
      </c>
      <c r="D9" s="154">
        <f>Sectors_I!D9</f>
        <v>744532199.45695984</v>
      </c>
      <c r="E9" s="155">
        <f>Sectors_I!E9</f>
        <v>2494016.0315392297</v>
      </c>
      <c r="F9" s="155">
        <f>Sectors_I!F9</f>
        <v>477029.89887167001</v>
      </c>
      <c r="G9" s="155">
        <f>Sectors_I!G9</f>
        <v>2971045.9304108997</v>
      </c>
      <c r="H9" s="107">
        <f>Sectors_I!H9</f>
        <v>0.13059499999999999</v>
      </c>
      <c r="I9" s="103">
        <f>Sectors_I!I9</f>
        <v>8.2229581402195273E-2</v>
      </c>
      <c r="J9" s="107">
        <f>Sectors_I!J9</f>
        <v>0.125747</v>
      </c>
      <c r="K9" s="104">
        <f>Sectors_I!K9</f>
        <v>29.707899999999999</v>
      </c>
      <c r="L9" s="104">
        <f>Sectors_I!L9</f>
        <v>24.430717115473758</v>
      </c>
      <c r="M9" s="104">
        <f>Sectors_I!M9</f>
        <v>29.1767</v>
      </c>
      <c r="N9" s="158">
        <f>Sectors_I!N9</f>
        <v>1512747.82</v>
      </c>
      <c r="O9" s="158">
        <f>Sectors_I!O9</f>
        <v>402544.08999999997</v>
      </c>
      <c r="P9" s="158">
        <f>Sectors_I!P9</f>
        <v>1915291.9100000001</v>
      </c>
      <c r="Q9" s="158">
        <f>Sectors_I!Q9</f>
        <v>666547045.83419991</v>
      </c>
      <c r="R9" s="158">
        <f>Sectors_I!R9</f>
        <v>73854670.294359997</v>
      </c>
      <c r="S9" s="158">
        <f>Sectors_I!S9</f>
        <v>740401716.12855983</v>
      </c>
      <c r="T9" s="158">
        <f>Sectors_I!T9</f>
        <v>1687011.6937000002</v>
      </c>
      <c r="U9" s="158">
        <f>Sectors_I!U9</f>
        <v>150509.81150000001</v>
      </c>
      <c r="V9" s="158">
        <f>Sectors_I!V9</f>
        <v>1837521.5052000002</v>
      </c>
      <c r="W9" s="158">
        <f>Sectors_I!W9</f>
        <v>1516163.03</v>
      </c>
      <c r="X9" s="158">
        <f>Sectors_I!X9</f>
        <v>399605.56850000005</v>
      </c>
      <c r="Y9" s="158">
        <f>Sectors_I!Y9</f>
        <v>1915768.5985000001</v>
      </c>
      <c r="Z9" s="158">
        <f>Sectors_I!Z9</f>
        <v>315060.04470000003</v>
      </c>
      <c r="AA9" s="158">
        <f>Sectors_I!AA9</f>
        <v>62133.18</v>
      </c>
      <c r="AB9" s="158">
        <f>Sectors_I!AB9</f>
        <v>377193.22470000002</v>
      </c>
    </row>
    <row r="10" spans="1:28" x14ac:dyDescent="0.2">
      <c r="A10" s="100" t="s">
        <v>219</v>
      </c>
      <c r="B10" s="154">
        <f>Sectors_I!B10</f>
        <v>234104061.98180002</v>
      </c>
      <c r="C10" s="154">
        <f>Sectors_I!C10</f>
        <v>1504325.3007999999</v>
      </c>
      <c r="D10" s="154">
        <f>Sectors_I!D10</f>
        <v>235608387.28260002</v>
      </c>
      <c r="E10" s="155">
        <f>Sectors_I!E10</f>
        <v>949956.23474083003</v>
      </c>
      <c r="F10" s="155">
        <f>Sectors_I!F10</f>
        <v>5447.6167999999998</v>
      </c>
      <c r="G10" s="155">
        <f>Sectors_I!G10</f>
        <v>955403.85154082999</v>
      </c>
      <c r="H10" s="107">
        <f>Sectors_I!H10</f>
        <v>0.14141599999999999</v>
      </c>
      <c r="I10" s="103">
        <f>Sectors_I!I10</f>
        <v>0.106763</v>
      </c>
      <c r="J10" s="107">
        <f>Sectors_I!J10</f>
        <v>0.14124500000000001</v>
      </c>
      <c r="K10" s="104">
        <f>Sectors_I!K10</f>
        <v>23.568000000000001</v>
      </c>
      <c r="L10" s="104">
        <f>Sectors_I!L10</f>
        <v>63.6556</v>
      </c>
      <c r="M10" s="104">
        <f>Sectors_I!M10</f>
        <v>23.8247</v>
      </c>
      <c r="N10" s="158">
        <f>Sectors_I!N10</f>
        <v>160050</v>
      </c>
      <c r="O10" s="158">
        <f>Sectors_I!O10</f>
        <v>0</v>
      </c>
      <c r="P10" s="158">
        <f>Sectors_I!P10</f>
        <v>160050</v>
      </c>
      <c r="Q10" s="158">
        <f>Sectors_I!Q10</f>
        <v>233910316.23180002</v>
      </c>
      <c r="R10" s="158">
        <f>Sectors_I!R10</f>
        <v>1504325.3007999999</v>
      </c>
      <c r="S10" s="158">
        <f>Sectors_I!S10</f>
        <v>235414641.53260002</v>
      </c>
      <c r="T10" s="158">
        <f>Sectors_I!T10</f>
        <v>817.44</v>
      </c>
      <c r="U10" s="158">
        <f>Sectors_I!U10</f>
        <v>0</v>
      </c>
      <c r="V10" s="158">
        <f>Sectors_I!V10</f>
        <v>817.44</v>
      </c>
      <c r="W10" s="158">
        <f>Sectors_I!W10</f>
        <v>192928.31</v>
      </c>
      <c r="X10" s="158">
        <f>Sectors_I!X10</f>
        <v>0</v>
      </c>
      <c r="Y10" s="158">
        <f>Sectors_I!Y10</f>
        <v>192928.31</v>
      </c>
      <c r="Z10" s="158">
        <f>Sectors_I!Z10</f>
        <v>0</v>
      </c>
      <c r="AA10" s="158">
        <f>Sectors_I!AA10</f>
        <v>0</v>
      </c>
      <c r="AB10" s="158">
        <f>Sectors_I!AB10</f>
        <v>0</v>
      </c>
    </row>
    <row r="11" spans="1:28" x14ac:dyDescent="0.2">
      <c r="A11" s="100" t="s">
        <v>233</v>
      </c>
      <c r="B11" s="154">
        <f>Sectors_I!B11</f>
        <v>354076148.03429079</v>
      </c>
      <c r="C11" s="154">
        <f>Sectors_I!C11</f>
        <v>3697248669.6502151</v>
      </c>
      <c r="D11" s="154">
        <f>Sectors_I!D11</f>
        <v>4051324817.6845059</v>
      </c>
      <c r="E11" s="155">
        <f>Sectors_I!E11</f>
        <v>15770129.90373127</v>
      </c>
      <c r="F11" s="155">
        <f>Sectors_I!F11</f>
        <v>29168377.149869755</v>
      </c>
      <c r="G11" s="155">
        <f>Sectors_I!G11</f>
        <v>44938507.053601027</v>
      </c>
      <c r="H11" s="107">
        <f>Sectors_I!H11</f>
        <v>0.12582399999999999</v>
      </c>
      <c r="I11" s="103">
        <f>Sectors_I!I11</f>
        <v>0.10490030146601341</v>
      </c>
      <c r="J11" s="107">
        <f>Sectors_I!J11</f>
        <v>0.10669099999999999</v>
      </c>
      <c r="K11" s="104">
        <f>Sectors_I!K11</f>
        <v>40.8245</v>
      </c>
      <c r="L11" s="104">
        <f>Sectors_I!L11</f>
        <v>37.984530377676336</v>
      </c>
      <c r="M11" s="104">
        <f>Sectors_I!M11</f>
        <v>38.227400000000003</v>
      </c>
      <c r="N11" s="158">
        <f>Sectors_I!N11</f>
        <v>15718191.783400001</v>
      </c>
      <c r="O11" s="158">
        <f>Sectors_I!O11</f>
        <v>70888242.5355528</v>
      </c>
      <c r="P11" s="158">
        <f>Sectors_I!P11</f>
        <v>86606434.318952799</v>
      </c>
      <c r="Q11" s="158">
        <f>Sectors_I!Q11</f>
        <v>308870468.51769125</v>
      </c>
      <c r="R11" s="158">
        <f>Sectors_I!R11</f>
        <v>3449189890.6456499</v>
      </c>
      <c r="S11" s="158">
        <f>Sectors_I!S11</f>
        <v>3758060359.1633415</v>
      </c>
      <c r="T11" s="158">
        <f>Sectors_I!T11</f>
        <v>13969534.42200301</v>
      </c>
      <c r="U11" s="158">
        <f>Sectors_I!U11</f>
        <v>162548629.4088439</v>
      </c>
      <c r="V11" s="158">
        <f>Sectors_I!V11</f>
        <v>176518163.83084691</v>
      </c>
      <c r="W11" s="158">
        <f>Sectors_I!W11</f>
        <v>31236145.094596498</v>
      </c>
      <c r="X11" s="158">
        <f>Sectors_I!X11</f>
        <v>78858426.841321319</v>
      </c>
      <c r="Y11" s="158">
        <f>Sectors_I!Y11</f>
        <v>110094571.93591782</v>
      </c>
      <c r="Z11" s="158">
        <f>Sectors_I!Z11</f>
        <v>0</v>
      </c>
      <c r="AA11" s="158">
        <f>Sectors_I!AA11</f>
        <v>6651722.7544</v>
      </c>
      <c r="AB11" s="158">
        <f>Sectors_I!AB11</f>
        <v>6651722.7544</v>
      </c>
    </row>
    <row r="12" spans="1:28" x14ac:dyDescent="0.2">
      <c r="A12" s="100" t="s">
        <v>109</v>
      </c>
      <c r="B12" s="154">
        <f>Sectors_I!B12</f>
        <v>680828093.09261847</v>
      </c>
      <c r="C12" s="154">
        <f>Sectors_I!C12</f>
        <v>2722523493.1979985</v>
      </c>
      <c r="D12" s="154">
        <f>Sectors_I!D12</f>
        <v>3403351586.290617</v>
      </c>
      <c r="E12" s="155">
        <f>Sectors_I!E12</f>
        <v>6255293.9795892797</v>
      </c>
      <c r="F12" s="155">
        <f>Sectors_I!F12</f>
        <v>21433707.631646063</v>
      </c>
      <c r="G12" s="155">
        <f>Sectors_I!G12</f>
        <v>27689001.611235343</v>
      </c>
      <c r="H12" s="107">
        <f>Sectors_I!H12</f>
        <v>0.12460300000000001</v>
      </c>
      <c r="I12" s="103">
        <f>Sectors_I!I12</f>
        <v>8.7223013863685278E-2</v>
      </c>
      <c r="J12" s="107">
        <f>Sectors_I!J12</f>
        <v>9.4645699999999999E-2</v>
      </c>
      <c r="K12" s="104">
        <f>Sectors_I!K12</f>
        <v>97.192499999999995</v>
      </c>
      <c r="L12" s="104">
        <f>Sectors_I!L12</f>
        <v>118.07916504238815</v>
      </c>
      <c r="M12" s="104">
        <f>Sectors_I!M12</f>
        <v>113.934</v>
      </c>
      <c r="N12" s="158">
        <f>Sectors_I!N12</f>
        <v>8672720.6906000003</v>
      </c>
      <c r="O12" s="158">
        <f>Sectors_I!O12</f>
        <v>44669403.250946</v>
      </c>
      <c r="P12" s="158">
        <f>Sectors_I!P12</f>
        <v>53342123.941546001</v>
      </c>
      <c r="Q12" s="158">
        <f>Sectors_I!Q12</f>
        <v>628682857.57758057</v>
      </c>
      <c r="R12" s="158">
        <f>Sectors_I!R12</f>
        <v>2523594998.7832422</v>
      </c>
      <c r="S12" s="158">
        <f>Sectors_I!S12</f>
        <v>3152277856.3608227</v>
      </c>
      <c r="T12" s="158">
        <f>Sectors_I!T12</f>
        <v>27763243.93643789</v>
      </c>
      <c r="U12" s="158">
        <f>Sectors_I!U12</f>
        <v>136529895.31726646</v>
      </c>
      <c r="V12" s="158">
        <f>Sectors_I!V12</f>
        <v>164293139.25370437</v>
      </c>
      <c r="W12" s="158">
        <f>Sectors_I!W12</f>
        <v>24381991.578600001</v>
      </c>
      <c r="X12" s="158">
        <f>Sectors_I!X12</f>
        <v>61062340.484889999</v>
      </c>
      <c r="Y12" s="158">
        <f>Sectors_I!Y12</f>
        <v>85444332.063490003</v>
      </c>
      <c r="Z12" s="158">
        <f>Sectors_I!Z12</f>
        <v>0</v>
      </c>
      <c r="AA12" s="158">
        <f>Sectors_I!AA12</f>
        <v>1336258.6126000001</v>
      </c>
      <c r="AB12" s="158">
        <f>Sectors_I!AB12</f>
        <v>1336258.6126000001</v>
      </c>
    </row>
    <row r="13" spans="1:28" x14ac:dyDescent="0.2">
      <c r="A13" s="100" t="s">
        <v>110</v>
      </c>
      <c r="B13" s="154">
        <f>Sectors_I!B13</f>
        <v>502284425.62662989</v>
      </c>
      <c r="C13" s="154">
        <f>Sectors_I!C13</f>
        <v>475550434.06297159</v>
      </c>
      <c r="D13" s="154">
        <f>Sectors_I!D13</f>
        <v>977834859.68960142</v>
      </c>
      <c r="E13" s="155">
        <f>Sectors_I!E13</f>
        <v>14229242.423473129</v>
      </c>
      <c r="F13" s="155">
        <f>Sectors_I!F13</f>
        <v>6282967.3855252694</v>
      </c>
      <c r="G13" s="155">
        <f>Sectors_I!G13</f>
        <v>20512209.808998398</v>
      </c>
      <c r="H13" s="107">
        <f>Sectors_I!H13</f>
        <v>0.14021800000000001</v>
      </c>
      <c r="I13" s="103">
        <f>Sectors_I!I13</f>
        <v>9.2747868055831933E-2</v>
      </c>
      <c r="J13" s="107">
        <f>Sectors_I!J13</f>
        <v>0.117066</v>
      </c>
      <c r="K13" s="104">
        <f>Sectors_I!K13</f>
        <v>40.648400000000002</v>
      </c>
      <c r="L13" s="104">
        <f>Sectors_I!L13</f>
        <v>50.844371690817709</v>
      </c>
      <c r="M13" s="104">
        <f>Sectors_I!M13</f>
        <v>45.621699999999997</v>
      </c>
      <c r="N13" s="158">
        <f>Sectors_I!N13</f>
        <v>26043402.984099999</v>
      </c>
      <c r="O13" s="158">
        <f>Sectors_I!O13</f>
        <v>13053486.9142</v>
      </c>
      <c r="P13" s="158">
        <f>Sectors_I!P13</f>
        <v>39096889.8983</v>
      </c>
      <c r="Q13" s="158">
        <f>Sectors_I!Q13</f>
        <v>421408035.19242984</v>
      </c>
      <c r="R13" s="158">
        <f>Sectors_I!R13</f>
        <v>428833633.23967594</v>
      </c>
      <c r="S13" s="158">
        <f>Sectors_I!S13</f>
        <v>850241668.43210578</v>
      </c>
      <c r="T13" s="158">
        <f>Sectors_I!T13</f>
        <v>49331527.042499997</v>
      </c>
      <c r="U13" s="158">
        <f>Sectors_I!U13</f>
        <v>28421277.385925628</v>
      </c>
      <c r="V13" s="158">
        <f>Sectors_I!V13</f>
        <v>77752804.428425625</v>
      </c>
      <c r="W13" s="158">
        <f>Sectors_I!W13</f>
        <v>31520310.021999996</v>
      </c>
      <c r="X13" s="158">
        <f>Sectors_I!X13</f>
        <v>18295523.437370002</v>
      </c>
      <c r="Y13" s="158">
        <f>Sectors_I!Y13</f>
        <v>49815833.459370002</v>
      </c>
      <c r="Z13" s="158">
        <f>Sectors_I!Z13</f>
        <v>24553.369699999999</v>
      </c>
      <c r="AA13" s="158">
        <f>Sectors_I!AA13</f>
        <v>0</v>
      </c>
      <c r="AB13" s="158">
        <f>Sectors_I!AB13</f>
        <v>24553.369699999999</v>
      </c>
    </row>
    <row r="14" spans="1:28" x14ac:dyDescent="0.2">
      <c r="A14" s="100" t="s">
        <v>111</v>
      </c>
      <c r="B14" s="154">
        <f>Sectors_I!B14</f>
        <v>718828860.69239998</v>
      </c>
      <c r="C14" s="154">
        <f>Sectors_I!C14</f>
        <v>1384900825.3577294</v>
      </c>
      <c r="D14" s="154">
        <f>Sectors_I!D14</f>
        <v>2103729686.0501294</v>
      </c>
      <c r="E14" s="155">
        <f>Sectors_I!E14</f>
        <v>11526784.098465241</v>
      </c>
      <c r="F14" s="155">
        <f>Sectors_I!F14</f>
        <v>10791027.71460722</v>
      </c>
      <c r="G14" s="155">
        <f>Sectors_I!G14</f>
        <v>22317811.813072462</v>
      </c>
      <c r="H14" s="107">
        <f>Sectors_I!H14</f>
        <v>0.12989700000000001</v>
      </c>
      <c r="I14" s="103">
        <f>Sectors_I!I14</f>
        <v>0.10319444755599085</v>
      </c>
      <c r="J14" s="107">
        <f>Sectors_I!J14</f>
        <v>0.112321</v>
      </c>
      <c r="K14" s="104">
        <f>Sectors_I!K14</f>
        <v>60.471600000000002</v>
      </c>
      <c r="L14" s="104">
        <f>Sectors_I!L14</f>
        <v>71.384931997649929</v>
      </c>
      <c r="M14" s="104">
        <f>Sectors_I!M14</f>
        <v>67.652900000000002</v>
      </c>
      <c r="N14" s="158">
        <f>Sectors_I!N14</f>
        <v>7910759.7658000002</v>
      </c>
      <c r="O14" s="158">
        <f>Sectors_I!O14</f>
        <v>25624013.479848001</v>
      </c>
      <c r="P14" s="158">
        <f>Sectors_I!P14</f>
        <v>33534773.245648</v>
      </c>
      <c r="Q14" s="158">
        <f>Sectors_I!Q14</f>
        <v>595667622.71490002</v>
      </c>
      <c r="R14" s="158">
        <f>Sectors_I!R14</f>
        <v>1312004885.5166316</v>
      </c>
      <c r="S14" s="158">
        <f>Sectors_I!S14</f>
        <v>1907672508.2315314</v>
      </c>
      <c r="T14" s="158">
        <f>Sectors_I!T14</f>
        <v>109639548.04360001</v>
      </c>
      <c r="U14" s="158">
        <f>Sectors_I!U14</f>
        <v>41036542.35825</v>
      </c>
      <c r="V14" s="158">
        <f>Sectors_I!V14</f>
        <v>150676090.40185001</v>
      </c>
      <c r="W14" s="158">
        <f>Sectors_I!W14</f>
        <v>13521689.933900001</v>
      </c>
      <c r="X14" s="158">
        <f>Sectors_I!X14</f>
        <v>31859397.482848004</v>
      </c>
      <c r="Y14" s="158">
        <f>Sectors_I!Y14</f>
        <v>45381087.416748002</v>
      </c>
      <c r="Z14" s="158">
        <f>Sectors_I!Z14</f>
        <v>0</v>
      </c>
      <c r="AA14" s="158">
        <f>Sectors_I!AA14</f>
        <v>0</v>
      </c>
      <c r="AB14" s="158">
        <f>Sectors_I!AB14</f>
        <v>0</v>
      </c>
    </row>
    <row r="15" spans="1:28" x14ac:dyDescent="0.2">
      <c r="A15" s="100" t="s">
        <v>112</v>
      </c>
      <c r="B15" s="154">
        <f>Sectors_I!B15</f>
        <v>1486423392.7924974</v>
      </c>
      <c r="C15" s="154">
        <f>Sectors_I!C15</f>
        <v>1011232984.1641241</v>
      </c>
      <c r="D15" s="154">
        <f>Sectors_I!D15</f>
        <v>2497656376.9566216</v>
      </c>
      <c r="E15" s="155">
        <f>Sectors_I!E15</f>
        <v>20095570.993614718</v>
      </c>
      <c r="F15" s="155">
        <f>Sectors_I!F15</f>
        <v>6644281.4669391699</v>
      </c>
      <c r="G15" s="155">
        <f>Sectors_I!G15</f>
        <v>26739852.460553888</v>
      </c>
      <c r="H15" s="107">
        <f>Sectors_I!H15</f>
        <v>0.12587999999999999</v>
      </c>
      <c r="I15" s="103">
        <f>Sectors_I!I15</f>
        <v>8.6574143544753068E-2</v>
      </c>
      <c r="J15" s="107">
        <f>Sectors_I!J15</f>
        <v>0.110115</v>
      </c>
      <c r="K15" s="104">
        <f>Sectors_I!K15</f>
        <v>57.231400000000001</v>
      </c>
      <c r="L15" s="104">
        <f>Sectors_I!L15</f>
        <v>69.016445887712365</v>
      </c>
      <c r="M15" s="104">
        <f>Sectors_I!M15</f>
        <v>61.933500000000002</v>
      </c>
      <c r="N15" s="158">
        <f>Sectors_I!N15</f>
        <v>27534654.31498</v>
      </c>
      <c r="O15" s="158">
        <f>Sectors_I!O15</f>
        <v>43340755.595551774</v>
      </c>
      <c r="P15" s="158">
        <f>Sectors_I!P15</f>
        <v>70875409.910531774</v>
      </c>
      <c r="Q15" s="158">
        <f>Sectors_I!Q15</f>
        <v>1439360932.4083207</v>
      </c>
      <c r="R15" s="158">
        <f>Sectors_I!R15</f>
        <v>964666043.28662229</v>
      </c>
      <c r="S15" s="158">
        <f>Sectors_I!S15</f>
        <v>2404026975.694943</v>
      </c>
      <c r="T15" s="158">
        <f>Sectors_I!T15</f>
        <v>32518428.408376604</v>
      </c>
      <c r="U15" s="158">
        <f>Sectors_I!U15</f>
        <v>27203285.668449998</v>
      </c>
      <c r="V15" s="158">
        <f>Sectors_I!V15</f>
        <v>59721714.076826602</v>
      </c>
      <c r="W15" s="158">
        <f>Sectors_I!W15</f>
        <v>13851230.620600002</v>
      </c>
      <c r="X15" s="158">
        <f>Sectors_I!X15</f>
        <v>18980151.216151781</v>
      </c>
      <c r="Y15" s="158">
        <f>Sectors_I!Y15</f>
        <v>32831381.836751781</v>
      </c>
      <c r="Z15" s="158">
        <f>Sectors_I!Z15</f>
        <v>692801.35519999999</v>
      </c>
      <c r="AA15" s="158">
        <f>Sectors_I!AA15</f>
        <v>383503.99289999995</v>
      </c>
      <c r="AB15" s="158">
        <f>Sectors_I!AB15</f>
        <v>1076305.3481000001</v>
      </c>
    </row>
    <row r="16" spans="1:28" x14ac:dyDescent="0.2">
      <c r="A16" s="100" t="s">
        <v>113</v>
      </c>
      <c r="B16" s="154">
        <f>Sectors_I!B16</f>
        <v>1118165628.3862412</v>
      </c>
      <c r="C16" s="154">
        <f>Sectors_I!C16</f>
        <v>742597131.8255831</v>
      </c>
      <c r="D16" s="154">
        <f>Sectors_I!D16</f>
        <v>1860762760.2118244</v>
      </c>
      <c r="E16" s="155">
        <f>Sectors_I!E16</f>
        <v>20241720.124781873</v>
      </c>
      <c r="F16" s="155">
        <f>Sectors_I!F16</f>
        <v>66171545.6399597</v>
      </c>
      <c r="G16" s="155">
        <f>Sectors_I!G16</f>
        <v>86413265.76474157</v>
      </c>
      <c r="H16" s="107">
        <f>Sectors_I!H16</f>
        <v>0.12590000000000001</v>
      </c>
      <c r="I16" s="103">
        <f>Sectors_I!I16</f>
        <v>8.9886562265385092E-2</v>
      </c>
      <c r="J16" s="107">
        <f>Sectors_I!J16</f>
        <v>0.11156199999999999</v>
      </c>
      <c r="K16" s="104">
        <f>Sectors_I!K16</f>
        <v>56.711100000000002</v>
      </c>
      <c r="L16" s="104">
        <f>Sectors_I!L16</f>
        <v>87.217596550785629</v>
      </c>
      <c r="M16" s="104">
        <f>Sectors_I!M16</f>
        <v>68.849800000000002</v>
      </c>
      <c r="N16" s="158">
        <f>Sectors_I!N16</f>
        <v>10461064.0999</v>
      </c>
      <c r="O16" s="158">
        <f>Sectors_I!O16</f>
        <v>21469874.199156769</v>
      </c>
      <c r="P16" s="158">
        <f>Sectors_I!P16</f>
        <v>31930938.299056768</v>
      </c>
      <c r="Q16" s="158">
        <f>Sectors_I!Q16</f>
        <v>1020922505.2559618</v>
      </c>
      <c r="R16" s="158">
        <f>Sectors_I!R16</f>
        <v>583350292.01721644</v>
      </c>
      <c r="S16" s="158">
        <f>Sectors_I!S16</f>
        <v>1604272797.2731783</v>
      </c>
      <c r="T16" s="158">
        <f>Sectors_I!T16</f>
        <v>72941912.308699995</v>
      </c>
      <c r="U16" s="158">
        <f>Sectors_I!U16</f>
        <v>50789109.597209901</v>
      </c>
      <c r="V16" s="158">
        <f>Sectors_I!V16</f>
        <v>123731021.9059099</v>
      </c>
      <c r="W16" s="158">
        <f>Sectors_I!W16</f>
        <v>24262555.967179451</v>
      </c>
      <c r="X16" s="158">
        <f>Sectors_I!X16</f>
        <v>108457730.21115679</v>
      </c>
      <c r="Y16" s="158">
        <f>Sectors_I!Y16</f>
        <v>132720286.17833623</v>
      </c>
      <c r="Z16" s="158">
        <f>Sectors_I!Z16</f>
        <v>38654.854399999997</v>
      </c>
      <c r="AA16" s="158">
        <f>Sectors_I!AA16</f>
        <v>0</v>
      </c>
      <c r="AB16" s="158">
        <f>Sectors_I!AB16</f>
        <v>38654.854399999997</v>
      </c>
    </row>
    <row r="17" spans="1:28" x14ac:dyDescent="0.2">
      <c r="A17" s="100" t="s">
        <v>114</v>
      </c>
      <c r="B17" s="154">
        <f>Sectors_I!B17</f>
        <v>326100470.06859899</v>
      </c>
      <c r="C17" s="154">
        <f>Sectors_I!C17</f>
        <v>388936194.51673996</v>
      </c>
      <c r="D17" s="154">
        <f>Sectors_I!D17</f>
        <v>715036664.58533895</v>
      </c>
      <c r="E17" s="155">
        <f>Sectors_I!E17</f>
        <v>3473307.2271051295</v>
      </c>
      <c r="F17" s="155">
        <f>Sectors_I!F17</f>
        <v>2850922.28477953</v>
      </c>
      <c r="G17" s="155">
        <f>Sectors_I!G17</f>
        <v>6324229.5118846595</v>
      </c>
      <c r="H17" s="107">
        <f>Sectors_I!H17</f>
        <v>0.12634999999999999</v>
      </c>
      <c r="I17" s="103">
        <f>Sectors_I!I17</f>
        <v>7.8592044633038247E-2</v>
      </c>
      <c r="J17" s="107">
        <f>Sectors_I!J17</f>
        <v>0.100368</v>
      </c>
      <c r="K17" s="104">
        <f>Sectors_I!K17</f>
        <v>57.939500000000002</v>
      </c>
      <c r="L17" s="104">
        <f>Sectors_I!L17</f>
        <v>61.109009504447364</v>
      </c>
      <c r="M17" s="104">
        <f>Sectors_I!M17</f>
        <v>59.663400000000003</v>
      </c>
      <c r="N17" s="158">
        <f>Sectors_I!N17</f>
        <v>3811661.0227000001</v>
      </c>
      <c r="O17" s="158">
        <f>Sectors_I!O17</f>
        <v>4236092.3016999997</v>
      </c>
      <c r="P17" s="158">
        <f>Sectors_I!P17</f>
        <v>8047753.3244000003</v>
      </c>
      <c r="Q17" s="158">
        <f>Sectors_I!Q17</f>
        <v>313885811.62369901</v>
      </c>
      <c r="R17" s="158">
        <f>Sectors_I!R17</f>
        <v>377474174.21683198</v>
      </c>
      <c r="S17" s="158">
        <f>Sectors_I!S17</f>
        <v>691359985.84053099</v>
      </c>
      <c r="T17" s="158">
        <f>Sectors_I!T17</f>
        <v>7910256.9676000001</v>
      </c>
      <c r="U17" s="158">
        <f>Sectors_I!U17</f>
        <v>5814371.4903079998</v>
      </c>
      <c r="V17" s="158">
        <f>Sectors_I!V17</f>
        <v>13724628.457908001</v>
      </c>
      <c r="W17" s="158">
        <f>Sectors_I!W17</f>
        <v>4297906.3683999991</v>
      </c>
      <c r="X17" s="158">
        <f>Sectors_I!X17</f>
        <v>5647648.8095999993</v>
      </c>
      <c r="Y17" s="158">
        <f>Sectors_I!Y17</f>
        <v>9945555.1779999994</v>
      </c>
      <c r="Z17" s="158">
        <f>Sectors_I!Z17</f>
        <v>6495.1089000000002</v>
      </c>
      <c r="AA17" s="158">
        <f>Sectors_I!AA17</f>
        <v>0</v>
      </c>
      <c r="AB17" s="158">
        <f>Sectors_I!AB17</f>
        <v>6495.1089000000002</v>
      </c>
    </row>
    <row r="18" spans="1:28" x14ac:dyDescent="0.2">
      <c r="A18" s="100" t="s">
        <v>115</v>
      </c>
      <c r="B18" s="154">
        <f>Sectors_I!B18</f>
        <v>265580970.20994702</v>
      </c>
      <c r="C18" s="154">
        <f>Sectors_I!C18</f>
        <v>382421520.46774995</v>
      </c>
      <c r="D18" s="154">
        <f>Sectors_I!D18</f>
        <v>648002490.67769694</v>
      </c>
      <c r="E18" s="155">
        <f>Sectors_I!E18</f>
        <v>4602266.7676036702</v>
      </c>
      <c r="F18" s="155">
        <f>Sectors_I!F18</f>
        <v>2091386.89868588</v>
      </c>
      <c r="G18" s="155">
        <f>Sectors_I!G18</f>
        <v>6693653.6662895503</v>
      </c>
      <c r="H18" s="107">
        <f>Sectors_I!H18</f>
        <v>0.13914099999999999</v>
      </c>
      <c r="I18" s="103">
        <f>Sectors_I!I18</f>
        <v>8.3248217417468393E-2</v>
      </c>
      <c r="J18" s="107">
        <f>Sectors_I!J18</f>
        <v>0.106137</v>
      </c>
      <c r="K18" s="104">
        <f>Sectors_I!K18</f>
        <v>52.053600000000003</v>
      </c>
      <c r="L18" s="104">
        <f>Sectors_I!L18</f>
        <v>57.077205682399267</v>
      </c>
      <c r="M18" s="104">
        <f>Sectors_I!M18</f>
        <v>55.018999999999998</v>
      </c>
      <c r="N18" s="158">
        <f>Sectors_I!N18</f>
        <v>2075999.9482</v>
      </c>
      <c r="O18" s="158">
        <f>Sectors_I!O18</f>
        <v>1434521.6468</v>
      </c>
      <c r="P18" s="158">
        <f>Sectors_I!P18</f>
        <v>3510521.5949999997</v>
      </c>
      <c r="Q18" s="158">
        <f>Sectors_I!Q18</f>
        <v>234985185.31804702</v>
      </c>
      <c r="R18" s="158">
        <f>Sectors_I!R18</f>
        <v>321998679.49834991</v>
      </c>
      <c r="S18" s="158">
        <f>Sectors_I!S18</f>
        <v>556983864.81639683</v>
      </c>
      <c r="T18" s="158">
        <f>Sectors_I!T18</f>
        <v>27879709.134200003</v>
      </c>
      <c r="U18" s="158">
        <f>Sectors_I!U18</f>
        <v>58646934.688699998</v>
      </c>
      <c r="V18" s="158">
        <f>Sectors_I!V18</f>
        <v>86526643.822899997</v>
      </c>
      <c r="W18" s="158">
        <f>Sectors_I!W18</f>
        <v>2647159.6486999998</v>
      </c>
      <c r="X18" s="158">
        <f>Sectors_I!X18</f>
        <v>1577416.1021</v>
      </c>
      <c r="Y18" s="158">
        <f>Sectors_I!Y18</f>
        <v>4224575.7507999996</v>
      </c>
      <c r="Z18" s="158">
        <f>Sectors_I!Z18</f>
        <v>68916.108999999997</v>
      </c>
      <c r="AA18" s="158">
        <f>Sectors_I!AA18</f>
        <v>198490.17860000001</v>
      </c>
      <c r="AB18" s="158">
        <f>Sectors_I!AB18</f>
        <v>267406.28760000004</v>
      </c>
    </row>
    <row r="19" spans="1:28" x14ac:dyDescent="0.2">
      <c r="A19" s="100" t="s">
        <v>116</v>
      </c>
      <c r="B19" s="154">
        <f>Sectors_I!B19</f>
        <v>1018360641.8553035</v>
      </c>
      <c r="C19" s="154">
        <f>Sectors_I!C19</f>
        <v>1194290324.3805645</v>
      </c>
      <c r="D19" s="154">
        <f>Sectors_I!D19</f>
        <v>2212650966.235868</v>
      </c>
      <c r="E19" s="155">
        <f>Sectors_I!E19</f>
        <v>21301918.06123393</v>
      </c>
      <c r="F19" s="155">
        <f>Sectors_I!F19</f>
        <v>26573075.779218424</v>
      </c>
      <c r="G19" s="155">
        <f>Sectors_I!G19</f>
        <v>47874993.840452358</v>
      </c>
      <c r="H19" s="107">
        <f>Sectors_I!H19</f>
        <v>0.13333200000000001</v>
      </c>
      <c r="I19" s="103">
        <f>Sectors_I!I19</f>
        <v>8.1496201880228505E-2</v>
      </c>
      <c r="J19" s="107">
        <f>Sectors_I!J19</f>
        <v>0.104584</v>
      </c>
      <c r="K19" s="104">
        <f>Sectors_I!K19</f>
        <v>59.836799999999997</v>
      </c>
      <c r="L19" s="104">
        <f>Sectors_I!L19</f>
        <v>69.986543872680713</v>
      </c>
      <c r="M19" s="104">
        <f>Sectors_I!M19</f>
        <v>65.443799999999996</v>
      </c>
      <c r="N19" s="158">
        <f>Sectors_I!N19</f>
        <v>25613745.067000002</v>
      </c>
      <c r="O19" s="158">
        <f>Sectors_I!O19</f>
        <v>54590711.844896197</v>
      </c>
      <c r="P19" s="158">
        <f>Sectors_I!P19</f>
        <v>80204456.911896199</v>
      </c>
      <c r="Q19" s="158">
        <f>Sectors_I!Q19</f>
        <v>947161111.85130358</v>
      </c>
      <c r="R19" s="158">
        <f>Sectors_I!R19</f>
        <v>1045964661.8776882</v>
      </c>
      <c r="S19" s="158">
        <f>Sectors_I!S19</f>
        <v>1993125773.7289915</v>
      </c>
      <c r="T19" s="158">
        <f>Sectors_I!T19</f>
        <v>39486362.784599997</v>
      </c>
      <c r="U19" s="158">
        <f>Sectors_I!U19</f>
        <v>81977724.322096005</v>
      </c>
      <c r="V19" s="158">
        <f>Sectors_I!V19</f>
        <v>121464087.10669601</v>
      </c>
      <c r="W19" s="158">
        <f>Sectors_I!W19</f>
        <v>31581364.341699999</v>
      </c>
      <c r="X19" s="158">
        <f>Sectors_I!X19</f>
        <v>65337338.170780197</v>
      </c>
      <c r="Y19" s="158">
        <f>Sectors_I!Y19</f>
        <v>96918702.512480199</v>
      </c>
      <c r="Z19" s="158">
        <f>Sectors_I!Z19</f>
        <v>131802.87770000001</v>
      </c>
      <c r="AA19" s="158">
        <f>Sectors_I!AA19</f>
        <v>1010600.01</v>
      </c>
      <c r="AB19" s="158">
        <f>Sectors_I!AB19</f>
        <v>1142402.8877000001</v>
      </c>
    </row>
    <row r="20" spans="1:28" x14ac:dyDescent="0.2">
      <c r="A20" s="100" t="s">
        <v>117</v>
      </c>
      <c r="B20" s="154">
        <f>Sectors_I!B20</f>
        <v>431117013.35933328</v>
      </c>
      <c r="C20" s="154">
        <f>Sectors_I!C20</f>
        <v>496852963.59371269</v>
      </c>
      <c r="D20" s="154">
        <f>Sectors_I!D20</f>
        <v>927969976.95304596</v>
      </c>
      <c r="E20" s="155">
        <f>Sectors_I!E20</f>
        <v>9676154.1715059895</v>
      </c>
      <c r="F20" s="155">
        <f>Sectors_I!F20</f>
        <v>5993521.6672393698</v>
      </c>
      <c r="G20" s="155">
        <f>Sectors_I!G20</f>
        <v>15669675.838745359</v>
      </c>
      <c r="H20" s="107">
        <f>Sectors_I!H20</f>
        <v>0.12770400000000001</v>
      </c>
      <c r="I20" s="103">
        <f>Sectors_I!I20</f>
        <v>8.4673401121939634E-2</v>
      </c>
      <c r="J20" s="107">
        <f>Sectors_I!J20</f>
        <v>0.104702</v>
      </c>
      <c r="K20" s="104">
        <f>Sectors_I!K20</f>
        <v>72.921800000000005</v>
      </c>
      <c r="L20" s="104">
        <f>Sectors_I!L20</f>
        <v>57.588581794840202</v>
      </c>
      <c r="M20" s="104">
        <f>Sectors_I!M20</f>
        <v>64.757800000000003</v>
      </c>
      <c r="N20" s="158">
        <f>Sectors_I!N20</f>
        <v>10809716.803408761</v>
      </c>
      <c r="O20" s="158">
        <f>Sectors_I!O20</f>
        <v>10659351.983266119</v>
      </c>
      <c r="P20" s="158">
        <f>Sectors_I!P20</f>
        <v>21469068.786674879</v>
      </c>
      <c r="Q20" s="158">
        <f>Sectors_I!Q20</f>
        <v>386299898.54652232</v>
      </c>
      <c r="R20" s="158">
        <f>Sectors_I!R20</f>
        <v>461876223.79590654</v>
      </c>
      <c r="S20" s="158">
        <f>Sectors_I!S20</f>
        <v>848176122.3424288</v>
      </c>
      <c r="T20" s="158">
        <f>Sectors_I!T20</f>
        <v>21844568.2159</v>
      </c>
      <c r="U20" s="158">
        <f>Sectors_I!U20</f>
        <v>17495462.70169</v>
      </c>
      <c r="V20" s="158">
        <f>Sectors_I!V20</f>
        <v>39340030.91759</v>
      </c>
      <c r="W20" s="158">
        <f>Sectors_I!W20</f>
        <v>22970874.886211008</v>
      </c>
      <c r="X20" s="158">
        <f>Sectors_I!X20</f>
        <v>17481277.096116118</v>
      </c>
      <c r="Y20" s="158">
        <f>Sectors_I!Y20</f>
        <v>40452151.982327126</v>
      </c>
      <c r="Z20" s="158">
        <f>Sectors_I!Z20</f>
        <v>1671.7107000000001</v>
      </c>
      <c r="AA20" s="158">
        <f>Sectors_I!AA20</f>
        <v>0</v>
      </c>
      <c r="AB20" s="158">
        <f>Sectors_I!AB20</f>
        <v>1671.7107000000001</v>
      </c>
    </row>
    <row r="21" spans="1:28" x14ac:dyDescent="0.2">
      <c r="A21" s="100" t="s">
        <v>118</v>
      </c>
      <c r="B21" s="154">
        <f>Sectors_I!B21</f>
        <v>802631879.976179</v>
      </c>
      <c r="C21" s="154">
        <f>Sectors_I!C21</f>
        <v>2236420799.4978657</v>
      </c>
      <c r="D21" s="154">
        <f>Sectors_I!D21</f>
        <v>3039052679.4740448</v>
      </c>
      <c r="E21" s="155">
        <f>Sectors_I!E21</f>
        <v>12818454.320485607</v>
      </c>
      <c r="F21" s="155">
        <f>Sectors_I!F21</f>
        <v>19916128.908458889</v>
      </c>
      <c r="G21" s="155">
        <f>Sectors_I!G21</f>
        <v>32734583.228944495</v>
      </c>
      <c r="H21" s="107">
        <f>Sectors_I!H21</f>
        <v>0.132106</v>
      </c>
      <c r="I21" s="103">
        <f>Sectors_I!I21</f>
        <v>8.7118496906851653E-2</v>
      </c>
      <c r="J21" s="107">
        <f>Sectors_I!J21</f>
        <v>9.8621899999999998E-2</v>
      </c>
      <c r="K21" s="104">
        <f>Sectors_I!K21</f>
        <v>111.54</v>
      </c>
      <c r="L21" s="104">
        <f>Sectors_I!L21</f>
        <v>124.81097025757981</v>
      </c>
      <c r="M21" s="104">
        <f>Sectors_I!M21</f>
        <v>121.38500000000001</v>
      </c>
      <c r="N21" s="158">
        <f>Sectors_I!N21</f>
        <v>18824059.446400002</v>
      </c>
      <c r="O21" s="158">
        <f>Sectors_I!O21</f>
        <v>59272879.1432584</v>
      </c>
      <c r="P21" s="158">
        <f>Sectors_I!P21</f>
        <v>78096938.589658409</v>
      </c>
      <c r="Q21" s="158">
        <f>Sectors_I!Q21</f>
        <v>711838011.09737897</v>
      </c>
      <c r="R21" s="158">
        <f>Sectors_I!R21</f>
        <v>1906828783.7538424</v>
      </c>
      <c r="S21" s="158">
        <f>Sectors_I!S21</f>
        <v>2618666794.8512216</v>
      </c>
      <c r="T21" s="158">
        <f>Sectors_I!T21</f>
        <v>62040087.210200004</v>
      </c>
      <c r="U21" s="158">
        <f>Sectors_I!U21</f>
        <v>204069978.37555921</v>
      </c>
      <c r="V21" s="158">
        <f>Sectors_I!V21</f>
        <v>266110065.58575922</v>
      </c>
      <c r="W21" s="158">
        <f>Sectors_I!W21</f>
        <v>28221260.518300001</v>
      </c>
      <c r="X21" s="158">
        <f>Sectors_I!X21</f>
        <v>124677828.404964</v>
      </c>
      <c r="Y21" s="158">
        <f>Sectors_I!Y21</f>
        <v>152899088.923264</v>
      </c>
      <c r="Z21" s="158">
        <f>Sectors_I!Z21</f>
        <v>532521.15029999998</v>
      </c>
      <c r="AA21" s="158">
        <f>Sectors_I!AA21</f>
        <v>844208.96349999995</v>
      </c>
      <c r="AB21" s="158">
        <f>Sectors_I!AB21</f>
        <v>1376730.1137999999</v>
      </c>
    </row>
    <row r="22" spans="1:28" x14ac:dyDescent="0.2">
      <c r="A22" s="100" t="s">
        <v>119</v>
      </c>
      <c r="B22" s="154">
        <f>Sectors_I!B22</f>
        <v>366185771.01689005</v>
      </c>
      <c r="C22" s="154">
        <f>Sectors_I!C22</f>
        <v>506192740.50407195</v>
      </c>
      <c r="D22" s="154">
        <f>Sectors_I!D22</f>
        <v>872378511.520962</v>
      </c>
      <c r="E22" s="155">
        <f>Sectors_I!E22</f>
        <v>5644519.6250571497</v>
      </c>
      <c r="F22" s="155">
        <f>Sectors_I!F22</f>
        <v>6257026.7898066202</v>
      </c>
      <c r="G22" s="155">
        <f>Sectors_I!G22</f>
        <v>11901546.414863769</v>
      </c>
      <c r="H22" s="107">
        <f>Sectors_I!H22</f>
        <v>0.127995</v>
      </c>
      <c r="I22" s="103">
        <f>Sectors_I!I22</f>
        <v>7.9971449421707377E-2</v>
      </c>
      <c r="J22" s="107">
        <f>Sectors_I!J22</f>
        <v>0.100061</v>
      </c>
      <c r="K22" s="104">
        <f>Sectors_I!K22</f>
        <v>89.230199999999996</v>
      </c>
      <c r="L22" s="104">
        <f>Sectors_I!L22</f>
        <v>109.93461682108436</v>
      </c>
      <c r="M22" s="104">
        <f>Sectors_I!M22</f>
        <v>101.22799999999999</v>
      </c>
      <c r="N22" s="158">
        <f>Sectors_I!N22</f>
        <v>10925567.373600001</v>
      </c>
      <c r="O22" s="158">
        <f>Sectors_I!O22</f>
        <v>26391898.637971997</v>
      </c>
      <c r="P22" s="158">
        <f>Sectors_I!P22</f>
        <v>37317466.011571996</v>
      </c>
      <c r="Q22" s="158">
        <f>Sectors_I!Q22</f>
        <v>320728230.28959006</v>
      </c>
      <c r="R22" s="158">
        <f>Sectors_I!R22</f>
        <v>450828113.90757996</v>
      </c>
      <c r="S22" s="158">
        <f>Sectors_I!S22</f>
        <v>771556344.1971699</v>
      </c>
      <c r="T22" s="158">
        <f>Sectors_I!T22</f>
        <v>30448502.989100002</v>
      </c>
      <c r="U22" s="158">
        <f>Sectors_I!U22</f>
        <v>17474116.819219999</v>
      </c>
      <c r="V22" s="158">
        <f>Sectors_I!V22</f>
        <v>47922619.808320001</v>
      </c>
      <c r="W22" s="158">
        <f>Sectors_I!W22</f>
        <v>15009037.7382</v>
      </c>
      <c r="X22" s="158">
        <f>Sectors_I!X22</f>
        <v>36533626.657271996</v>
      </c>
      <c r="Y22" s="158">
        <f>Sectors_I!Y22</f>
        <v>51542664.395471998</v>
      </c>
      <c r="Z22" s="158">
        <f>Sectors_I!Z22</f>
        <v>0</v>
      </c>
      <c r="AA22" s="158">
        <f>Sectors_I!AA22</f>
        <v>1356883.12</v>
      </c>
      <c r="AB22" s="158">
        <f>Sectors_I!AB22</f>
        <v>1356883.12</v>
      </c>
    </row>
    <row r="23" spans="1:28" x14ac:dyDescent="0.2">
      <c r="A23" s="100" t="s">
        <v>120</v>
      </c>
      <c r="B23" s="154">
        <f>Sectors_I!B23</f>
        <v>133265301.6775483</v>
      </c>
      <c r="C23" s="154">
        <f>Sectors_I!C23</f>
        <v>781270946.65797949</v>
      </c>
      <c r="D23" s="154">
        <f>Sectors_I!D23</f>
        <v>914536248.33552778</v>
      </c>
      <c r="E23" s="155">
        <f>Sectors_I!E23</f>
        <v>9163401.6145010311</v>
      </c>
      <c r="F23" s="155">
        <f>Sectors_I!F23</f>
        <v>16506361.521715119</v>
      </c>
      <c r="G23" s="155">
        <f>Sectors_I!G23</f>
        <v>25669763.136216149</v>
      </c>
      <c r="H23" s="107">
        <f>Sectors_I!H23</f>
        <v>0.12773100000000001</v>
      </c>
      <c r="I23" s="103">
        <f>Sectors_I!I23</f>
        <v>9.5386035980375178E-2</v>
      </c>
      <c r="J23" s="107">
        <f>Sectors_I!J23</f>
        <v>9.9973500000000007E-2</v>
      </c>
      <c r="K23" s="104">
        <f>Sectors_I!K23</f>
        <v>54.117699999999999</v>
      </c>
      <c r="L23" s="104">
        <f>Sectors_I!L23</f>
        <v>68.035602251513737</v>
      </c>
      <c r="M23" s="104">
        <f>Sectors_I!M23</f>
        <v>66.052999999999997</v>
      </c>
      <c r="N23" s="158">
        <f>Sectors_I!N23</f>
        <v>7808091.9750999995</v>
      </c>
      <c r="O23" s="158">
        <f>Sectors_I!O23</f>
        <v>28487344.1972</v>
      </c>
      <c r="P23" s="158">
        <f>Sectors_I!P23</f>
        <v>36295436.172299996</v>
      </c>
      <c r="Q23" s="158">
        <f>Sectors_I!Q23</f>
        <v>62396888.588299923</v>
      </c>
      <c r="R23" s="158">
        <f>Sectors_I!R23</f>
        <v>465520475.31081003</v>
      </c>
      <c r="S23" s="158">
        <f>Sectors_I!S23</f>
        <v>527917363.8991099</v>
      </c>
      <c r="T23" s="158">
        <f>Sectors_I!T23</f>
        <v>62424097.012348384</v>
      </c>
      <c r="U23" s="158">
        <f>Sectors_I!U23</f>
        <v>301379381.50186944</v>
      </c>
      <c r="V23" s="158">
        <f>Sectors_I!V23</f>
        <v>363803478.51421785</v>
      </c>
      <c r="W23" s="158">
        <f>Sectors_I!W23</f>
        <v>8444316.0768999998</v>
      </c>
      <c r="X23" s="158">
        <f>Sectors_I!X23</f>
        <v>14371089.8453</v>
      </c>
      <c r="Y23" s="158">
        <f>Sectors_I!Y23</f>
        <v>22815405.922200002</v>
      </c>
      <c r="Z23" s="158">
        <f>Sectors_I!Z23</f>
        <v>0</v>
      </c>
      <c r="AA23" s="158">
        <f>Sectors_I!AA23</f>
        <v>0</v>
      </c>
      <c r="AB23" s="158">
        <f>Sectors_I!AB23</f>
        <v>0</v>
      </c>
    </row>
    <row r="24" spans="1:28" x14ac:dyDescent="0.2">
      <c r="A24" s="100" t="s">
        <v>213</v>
      </c>
      <c r="B24" s="154">
        <f>Sectors_I!B24</f>
        <v>136630663.69590002</v>
      </c>
      <c r="C24" s="154">
        <f>Sectors_I!C24</f>
        <v>555523015.31611001</v>
      </c>
      <c r="D24" s="154">
        <f>Sectors_I!D24</f>
        <v>692153679.0120101</v>
      </c>
      <c r="E24" s="155">
        <f>Sectors_I!E24</f>
        <v>3693645.7089520502</v>
      </c>
      <c r="F24" s="155">
        <f>Sectors_I!F24</f>
        <v>4159322.11190008</v>
      </c>
      <c r="G24" s="155">
        <f>Sectors_I!G24</f>
        <v>7852967.8208521307</v>
      </c>
      <c r="H24" s="107">
        <f>Sectors_I!H24</f>
        <v>0.121741</v>
      </c>
      <c r="I24" s="103">
        <f>Sectors_I!I24</f>
        <v>9.9531970468047126E-2</v>
      </c>
      <c r="J24" s="107">
        <f>Sectors_I!J24</f>
        <v>0.10399799999999999</v>
      </c>
      <c r="K24" s="104">
        <f>Sectors_I!K24</f>
        <v>36.238</v>
      </c>
      <c r="L24" s="104">
        <f>Sectors_I!L24</f>
        <v>50.121965162132753</v>
      </c>
      <c r="M24" s="104">
        <f>Sectors_I!M24</f>
        <v>47.315300000000001</v>
      </c>
      <c r="N24" s="158">
        <f>Sectors_I!N24</f>
        <v>1992976.6397000002</v>
      </c>
      <c r="O24" s="158">
        <f>Sectors_I!O24</f>
        <v>10602841.387699999</v>
      </c>
      <c r="P24" s="158">
        <f>Sectors_I!P24</f>
        <v>12595818.027399998</v>
      </c>
      <c r="Q24" s="158">
        <f>Sectors_I!Q24</f>
        <v>132900957.92300001</v>
      </c>
      <c r="R24" s="158">
        <f>Sectors_I!R24</f>
        <v>532713954.64361</v>
      </c>
      <c r="S24" s="158">
        <f>Sectors_I!S24</f>
        <v>665614912.5666101</v>
      </c>
      <c r="T24" s="158">
        <f>Sectors_I!T24</f>
        <v>1679322.7986999999</v>
      </c>
      <c r="U24" s="158">
        <f>Sectors_I!U24</f>
        <v>16171009.377299998</v>
      </c>
      <c r="V24" s="158">
        <f>Sectors_I!V24</f>
        <v>17850332.175999999</v>
      </c>
      <c r="W24" s="158">
        <f>Sectors_I!W24</f>
        <v>2036957.4555000002</v>
      </c>
      <c r="X24" s="158">
        <f>Sectors_I!X24</f>
        <v>6465087.3392999992</v>
      </c>
      <c r="Y24" s="158">
        <f>Sectors_I!Y24</f>
        <v>8502044.7947999984</v>
      </c>
      <c r="Z24" s="158">
        <f>Sectors_I!Z24</f>
        <v>13425.518700000001</v>
      </c>
      <c r="AA24" s="158">
        <f>Sectors_I!AA24</f>
        <v>172963.9559</v>
      </c>
      <c r="AB24" s="158">
        <f>Sectors_I!AB24</f>
        <v>186389.47460000002</v>
      </c>
    </row>
    <row r="25" spans="1:28" x14ac:dyDescent="0.2">
      <c r="A25" s="100" t="s">
        <v>121</v>
      </c>
      <c r="B25" s="154">
        <f>Sectors_I!B25</f>
        <v>867926885.65969992</v>
      </c>
      <c r="C25" s="154">
        <f>Sectors_I!C25</f>
        <v>1674645030.2418303</v>
      </c>
      <c r="D25" s="154">
        <f>Sectors_I!D25</f>
        <v>2542571915.9015303</v>
      </c>
      <c r="E25" s="155">
        <f>Sectors_I!E25</f>
        <v>1507404.1695753399</v>
      </c>
      <c r="F25" s="155">
        <f>Sectors_I!F25</f>
        <v>4410720.5886991499</v>
      </c>
      <c r="G25" s="155">
        <f>Sectors_I!G25</f>
        <v>5918124.75827449</v>
      </c>
      <c r="H25" s="107">
        <f>Sectors_I!H25</f>
        <v>0.13070799999999999</v>
      </c>
      <c r="I25" s="103">
        <f>Sectors_I!I25</f>
        <v>8.7440123783367948E-2</v>
      </c>
      <c r="J25" s="107">
        <f>Sectors_I!J25</f>
        <v>0.102395</v>
      </c>
      <c r="K25" s="104">
        <f>Sectors_I!K25</f>
        <v>29.988</v>
      </c>
      <c r="L25" s="104">
        <f>Sectors_I!L25</f>
        <v>136.47608091492413</v>
      </c>
      <c r="M25" s="104">
        <f>Sectors_I!M25</f>
        <v>99.692800000000005</v>
      </c>
      <c r="N25" s="158">
        <f>Sectors_I!N25</f>
        <v>36.76</v>
      </c>
      <c r="O25" s="158">
        <f>Sectors_I!O25</f>
        <v>1154666.0999</v>
      </c>
      <c r="P25" s="158">
        <f>Sectors_I!P25</f>
        <v>1154702.8599</v>
      </c>
      <c r="Q25" s="158">
        <f>Sectors_I!Q25</f>
        <v>866534961.14729989</v>
      </c>
      <c r="R25" s="158">
        <f>Sectors_I!R25</f>
        <v>1661580065.0639303</v>
      </c>
      <c r="S25" s="158">
        <f>Sectors_I!S25</f>
        <v>2528115026.2112303</v>
      </c>
      <c r="T25" s="158">
        <f>Sectors_I!T25</f>
        <v>1390451.5098999999</v>
      </c>
      <c r="U25" s="158">
        <f>Sectors_I!U25</f>
        <v>11625121.515999999</v>
      </c>
      <c r="V25" s="158">
        <f>Sectors_I!V25</f>
        <v>13015573.025899999</v>
      </c>
      <c r="W25" s="158">
        <f>Sectors_I!W25</f>
        <v>1473.0024999999998</v>
      </c>
      <c r="X25" s="158">
        <f>Sectors_I!X25</f>
        <v>1439843.6618999999</v>
      </c>
      <c r="Y25" s="158">
        <f>Sectors_I!Y25</f>
        <v>1441316.6643999999</v>
      </c>
      <c r="Z25" s="158">
        <f>Sectors_I!Z25</f>
        <v>0</v>
      </c>
      <c r="AA25" s="158">
        <f>Sectors_I!AA25</f>
        <v>0</v>
      </c>
      <c r="AB25" s="158">
        <f>Sectors_I!AB25</f>
        <v>0</v>
      </c>
    </row>
    <row r="26" spans="1:28" x14ac:dyDescent="0.2">
      <c r="A26" s="100" t="s">
        <v>122</v>
      </c>
      <c r="B26" s="154">
        <f>Sectors_I!B26</f>
        <v>55840493.751100004</v>
      </c>
      <c r="C26" s="154">
        <f>Sectors_I!C26</f>
        <v>196576515.79385948</v>
      </c>
      <c r="D26" s="154">
        <f>Sectors_I!D26</f>
        <v>252417009.54495949</v>
      </c>
      <c r="E26" s="155">
        <f>Sectors_I!E26</f>
        <v>747754.2660027399</v>
      </c>
      <c r="F26" s="155">
        <f>Sectors_I!F26</f>
        <v>658504.19552695984</v>
      </c>
      <c r="G26" s="155">
        <f>Sectors_I!G26</f>
        <v>1406258.4615296996</v>
      </c>
      <c r="H26" s="107">
        <f>Sectors_I!H26</f>
        <v>0.13599900000000001</v>
      </c>
      <c r="I26" s="103">
        <f>Sectors_I!I26</f>
        <v>0.10082602283083035</v>
      </c>
      <c r="J26" s="107">
        <f>Sectors_I!J26</f>
        <v>0.108667</v>
      </c>
      <c r="K26" s="104">
        <f>Sectors_I!K26</f>
        <v>43.206600000000002</v>
      </c>
      <c r="L26" s="104">
        <f>Sectors_I!L26</f>
        <v>34.299637676903572</v>
      </c>
      <c r="M26" s="104">
        <f>Sectors_I!M26</f>
        <v>36.280999999999999</v>
      </c>
      <c r="N26" s="158">
        <f>Sectors_I!N26</f>
        <v>369766.05370000005</v>
      </c>
      <c r="O26" s="158">
        <f>Sectors_I!O26</f>
        <v>364772.34447999997</v>
      </c>
      <c r="P26" s="158">
        <f>Sectors_I!P26</f>
        <v>734538.39818000002</v>
      </c>
      <c r="Q26" s="158">
        <f>Sectors_I!Q26</f>
        <v>53633853.939900003</v>
      </c>
      <c r="R26" s="158">
        <f>Sectors_I!R26</f>
        <v>195695385.26297951</v>
      </c>
      <c r="S26" s="158">
        <f>Sectors_I!S26</f>
        <v>249329239.20287949</v>
      </c>
      <c r="T26" s="158">
        <f>Sectors_I!T26</f>
        <v>1497126.5387000004</v>
      </c>
      <c r="U26" s="158">
        <f>Sectors_I!U26</f>
        <v>515279.32500000001</v>
      </c>
      <c r="V26" s="158">
        <f>Sectors_I!V26</f>
        <v>2012405.8637000003</v>
      </c>
      <c r="W26" s="158">
        <f>Sectors_I!W26</f>
        <v>709513.27249999996</v>
      </c>
      <c r="X26" s="158">
        <f>Sectors_I!X26</f>
        <v>365851.20588000002</v>
      </c>
      <c r="Y26" s="158">
        <f>Sectors_I!Y26</f>
        <v>1075364.47838</v>
      </c>
      <c r="Z26" s="158">
        <f>Sectors_I!Z26</f>
        <v>0</v>
      </c>
      <c r="AA26" s="158">
        <f>Sectors_I!AA26</f>
        <v>0</v>
      </c>
      <c r="AB26" s="158">
        <f>Sectors_I!AB26</f>
        <v>0</v>
      </c>
    </row>
    <row r="27" spans="1:28" x14ac:dyDescent="0.2">
      <c r="A27" s="100" t="s">
        <v>123</v>
      </c>
      <c r="B27" s="154">
        <f>Sectors_I!B27</f>
        <v>819460259.00970006</v>
      </c>
      <c r="C27" s="154">
        <f>Sectors_I!C27</f>
        <v>547817152.56540561</v>
      </c>
      <c r="D27" s="154">
        <f>Sectors_I!D27</f>
        <v>1367277411.5751057</v>
      </c>
      <c r="E27" s="155">
        <f>Sectors_I!E27</f>
        <v>8400703.7693699803</v>
      </c>
      <c r="F27" s="155">
        <f>Sectors_I!F27</f>
        <v>18203241.073530361</v>
      </c>
      <c r="G27" s="155">
        <f>Sectors_I!G27</f>
        <v>26603944.842900343</v>
      </c>
      <c r="H27" s="107">
        <f>Sectors_I!H27</f>
        <v>0.122285</v>
      </c>
      <c r="I27" s="103">
        <f>Sectors_I!I27</f>
        <v>8.1681391646021728E-2</v>
      </c>
      <c r="J27" s="107">
        <f>Sectors_I!J27</f>
        <v>0.105977</v>
      </c>
      <c r="K27" s="104">
        <f>Sectors_I!K27</f>
        <v>80.121799999999993</v>
      </c>
      <c r="L27" s="104">
        <f>Sectors_I!L27</f>
        <v>101.41055346277291</v>
      </c>
      <c r="M27" s="104">
        <f>Sectors_I!M27</f>
        <v>88.683199999999999</v>
      </c>
      <c r="N27" s="158">
        <f>Sectors_I!N27</f>
        <v>4231420.4545</v>
      </c>
      <c r="O27" s="158">
        <f>Sectors_I!O27</f>
        <v>19032361.097199999</v>
      </c>
      <c r="P27" s="158">
        <f>Sectors_I!P27</f>
        <v>23263781.5517</v>
      </c>
      <c r="Q27" s="158">
        <f>Sectors_I!Q27</f>
        <v>740486938.06589997</v>
      </c>
      <c r="R27" s="158">
        <f>Sectors_I!R27</f>
        <v>463588505.6432935</v>
      </c>
      <c r="S27" s="158">
        <f>Sectors_I!S27</f>
        <v>1204075443.7091937</v>
      </c>
      <c r="T27" s="158">
        <f>Sectors_I!T27</f>
        <v>47719056.961899996</v>
      </c>
      <c r="U27" s="158">
        <f>Sectors_I!U27</f>
        <v>49791100.513812132</v>
      </c>
      <c r="V27" s="158">
        <f>Sectors_I!V27</f>
        <v>97510157.475712121</v>
      </c>
      <c r="W27" s="158">
        <f>Sectors_I!W27</f>
        <v>30397404.8847</v>
      </c>
      <c r="X27" s="158">
        <f>Sectors_I!X27</f>
        <v>24097989.395299997</v>
      </c>
      <c r="Y27" s="158">
        <f>Sectors_I!Y27</f>
        <v>54495394.280000001</v>
      </c>
      <c r="Z27" s="158">
        <f>Sectors_I!Z27</f>
        <v>856859.09719999996</v>
      </c>
      <c r="AA27" s="158">
        <f>Sectors_I!AA27</f>
        <v>10339557.013</v>
      </c>
      <c r="AB27" s="158">
        <f>Sectors_I!AB27</f>
        <v>11196416.110200001</v>
      </c>
    </row>
    <row r="28" spans="1:28" x14ac:dyDescent="0.2">
      <c r="A28" s="100" t="s">
        <v>124</v>
      </c>
      <c r="B28" s="154">
        <f>Sectors_I!B28</f>
        <v>97647077.293799996</v>
      </c>
      <c r="C28" s="154">
        <f>Sectors_I!C28</f>
        <v>87124485.868599996</v>
      </c>
      <c r="D28" s="154">
        <f>Sectors_I!D28</f>
        <v>184771563.16240001</v>
      </c>
      <c r="E28" s="155">
        <f>Sectors_I!E28</f>
        <v>344952.35047092999</v>
      </c>
      <c r="F28" s="155">
        <f>Sectors_I!F28</f>
        <v>218051.81684131001</v>
      </c>
      <c r="G28" s="155">
        <f>Sectors_I!G28</f>
        <v>563004.16731224</v>
      </c>
      <c r="H28" s="107">
        <f>Sectors_I!H28</f>
        <v>0.12565200000000001</v>
      </c>
      <c r="I28" s="103">
        <f>Sectors_I!I28</f>
        <v>8.0743484559988227E-2</v>
      </c>
      <c r="J28" s="107">
        <f>Sectors_I!J28</f>
        <v>0.10445699999999999</v>
      </c>
      <c r="K28" s="104">
        <f>Sectors_I!K28</f>
        <v>60.806800000000003</v>
      </c>
      <c r="L28" s="104">
        <f>Sectors_I!L28</f>
        <v>75.821379810667935</v>
      </c>
      <c r="M28" s="104">
        <f>Sectors_I!M28</f>
        <v>67.913300000000007</v>
      </c>
      <c r="N28" s="158">
        <f>Sectors_I!N28</f>
        <v>19113.27</v>
      </c>
      <c r="O28" s="158">
        <f>Sectors_I!O28</f>
        <v>0</v>
      </c>
      <c r="P28" s="158">
        <f>Sectors_I!P28</f>
        <v>19113.27</v>
      </c>
      <c r="Q28" s="158">
        <f>Sectors_I!Q28</f>
        <v>96196789.651999995</v>
      </c>
      <c r="R28" s="158">
        <f>Sectors_I!R28</f>
        <v>84206460.935099989</v>
      </c>
      <c r="S28" s="158">
        <f>Sectors_I!S28</f>
        <v>180403250.5871</v>
      </c>
      <c r="T28" s="158">
        <f>Sectors_I!T28</f>
        <v>855981.68760000006</v>
      </c>
      <c r="U28" s="158">
        <f>Sectors_I!U28</f>
        <v>1736583.1147</v>
      </c>
      <c r="V28" s="158">
        <f>Sectors_I!V28</f>
        <v>2592564.8023000001</v>
      </c>
      <c r="W28" s="158">
        <f>Sectors_I!W28</f>
        <v>594305.95420000004</v>
      </c>
      <c r="X28" s="158">
        <f>Sectors_I!X28</f>
        <v>1181441.8188</v>
      </c>
      <c r="Y28" s="158">
        <f>Sectors_I!Y28</f>
        <v>1775747.773</v>
      </c>
      <c r="Z28" s="158">
        <f>Sectors_I!Z28</f>
        <v>0</v>
      </c>
      <c r="AA28" s="158">
        <f>Sectors_I!AA28</f>
        <v>0</v>
      </c>
      <c r="AB28" s="158">
        <f>Sectors_I!AB28</f>
        <v>0</v>
      </c>
    </row>
    <row r="29" spans="1:28" x14ac:dyDescent="0.2">
      <c r="A29" s="100" t="s">
        <v>125</v>
      </c>
      <c r="B29" s="154">
        <f>Sectors_I!B29</f>
        <v>96969171.950717822</v>
      </c>
      <c r="C29" s="154">
        <f>Sectors_I!C29</f>
        <v>235987340.63610208</v>
      </c>
      <c r="D29" s="154">
        <f>Sectors_I!D29</f>
        <v>332956512.58681989</v>
      </c>
      <c r="E29" s="155">
        <f>Sectors_I!E29</f>
        <v>17446825.876044795</v>
      </c>
      <c r="F29" s="155">
        <f>Sectors_I!F29</f>
        <v>504175.71990695002</v>
      </c>
      <c r="G29" s="155">
        <f>Sectors_I!G29</f>
        <v>17951001.595951743</v>
      </c>
      <c r="H29" s="107">
        <f>Sectors_I!H29</f>
        <v>0.116728</v>
      </c>
      <c r="I29" s="103">
        <f>Sectors_I!I29</f>
        <v>0.11205585960595683</v>
      </c>
      <c r="J29" s="107">
        <f>Sectors_I!J29</f>
        <v>0.113259</v>
      </c>
      <c r="K29" s="104">
        <f>Sectors_I!K29</f>
        <v>66.128900000000002</v>
      </c>
      <c r="L29" s="104">
        <f>Sectors_I!L29</f>
        <v>66.1133823174181</v>
      </c>
      <c r="M29" s="104">
        <f>Sectors_I!M29</f>
        <v>66.117400000000004</v>
      </c>
      <c r="N29" s="158">
        <f>Sectors_I!N29</f>
        <v>0</v>
      </c>
      <c r="O29" s="158">
        <f>Sectors_I!O29</f>
        <v>0</v>
      </c>
      <c r="P29" s="158">
        <f>Sectors_I!P29</f>
        <v>0</v>
      </c>
      <c r="Q29" s="158">
        <f>Sectors_I!Q29</f>
        <v>76148398.224532425</v>
      </c>
      <c r="R29" s="158">
        <f>Sectors_I!R29</f>
        <v>234360876.53437117</v>
      </c>
      <c r="S29" s="158">
        <f>Sectors_I!S29</f>
        <v>310509274.75890362</v>
      </c>
      <c r="T29" s="158">
        <f>Sectors_I!T29</f>
        <v>9682.8510999999999</v>
      </c>
      <c r="U29" s="158">
        <f>Sectors_I!U29</f>
        <v>678980.21200000006</v>
      </c>
      <c r="V29" s="158">
        <f>Sectors_I!V29</f>
        <v>688663.06310000003</v>
      </c>
      <c r="W29" s="158">
        <f>Sectors_I!W29</f>
        <v>20811090.875085399</v>
      </c>
      <c r="X29" s="158">
        <f>Sectors_I!X29</f>
        <v>947483.88973089994</v>
      </c>
      <c r="Y29" s="158">
        <f>Sectors_I!Y29</f>
        <v>21758574.764816299</v>
      </c>
      <c r="Z29" s="158">
        <f>Sectors_I!Z29</f>
        <v>0</v>
      </c>
      <c r="AA29" s="158">
        <f>Sectors_I!AA29</f>
        <v>0</v>
      </c>
      <c r="AB29" s="158">
        <f>Sectors_I!AB29</f>
        <v>0</v>
      </c>
    </row>
    <row r="30" spans="1:28" x14ac:dyDescent="0.2">
      <c r="A30" s="100" t="s">
        <v>126</v>
      </c>
      <c r="B30" s="154">
        <f>Sectors_I!B30</f>
        <v>1519721993.5013049</v>
      </c>
      <c r="C30" s="154">
        <f>Sectors_I!C30</f>
        <v>2082331090.0623744</v>
      </c>
      <c r="D30" s="154">
        <f>Sectors_I!D30</f>
        <v>3602053083.5636792</v>
      </c>
      <c r="E30" s="155">
        <f>Sectors_I!E30</f>
        <v>33995143.651585445</v>
      </c>
      <c r="F30" s="155">
        <f>Sectors_I!F30</f>
        <v>21471811.683786493</v>
      </c>
      <c r="G30" s="155">
        <f>Sectors_I!G30</f>
        <v>55466955.335371941</v>
      </c>
      <c r="H30" s="107">
        <f>Sectors_I!H30</f>
        <v>0.14156299999999999</v>
      </c>
      <c r="I30" s="103">
        <f>Sectors_I!I30</f>
        <v>8.5819698716785714E-2</v>
      </c>
      <c r="J30" s="107">
        <f>Sectors_I!J30</f>
        <v>0.109407</v>
      </c>
      <c r="K30" s="104">
        <f>Sectors_I!K30</f>
        <v>72.466499999999996</v>
      </c>
      <c r="L30" s="104">
        <f>Sectors_I!L30</f>
        <v>91.860856747988151</v>
      </c>
      <c r="M30" s="104">
        <f>Sectors_I!M30</f>
        <v>83.660300000000007</v>
      </c>
      <c r="N30" s="158">
        <f>Sectors_I!N30</f>
        <v>26988209.408099998</v>
      </c>
      <c r="O30" s="158">
        <f>Sectors_I!O30</f>
        <v>47625576.983523995</v>
      </c>
      <c r="P30" s="158">
        <f>Sectors_I!P30</f>
        <v>74613786.391623989</v>
      </c>
      <c r="Q30" s="158">
        <f>Sectors_I!Q30</f>
        <v>1409241442.424705</v>
      </c>
      <c r="R30" s="158">
        <f>Sectors_I!R30</f>
        <v>1928982912.8272867</v>
      </c>
      <c r="S30" s="158">
        <f>Sectors_I!S30</f>
        <v>3338224355.2519917</v>
      </c>
      <c r="T30" s="158">
        <f>Sectors_I!T30</f>
        <v>72262655.130199999</v>
      </c>
      <c r="U30" s="158">
        <f>Sectors_I!U30</f>
        <v>91581896.194559082</v>
      </c>
      <c r="V30" s="158">
        <f>Sectors_I!V30</f>
        <v>163844551.32475907</v>
      </c>
      <c r="W30" s="158">
        <f>Sectors_I!W30</f>
        <v>37805199.712699994</v>
      </c>
      <c r="X30" s="158">
        <f>Sectors_I!X30</f>
        <v>56886667.091648549</v>
      </c>
      <c r="Y30" s="158">
        <f>Sectors_I!Y30</f>
        <v>94691866.804348543</v>
      </c>
      <c r="Z30" s="158">
        <f>Sectors_I!Z30</f>
        <v>412696.23369999998</v>
      </c>
      <c r="AA30" s="158">
        <f>Sectors_I!AA30</f>
        <v>4879613.94888</v>
      </c>
      <c r="AB30" s="158">
        <f>Sectors_I!AB30</f>
        <v>5292310.1825799998</v>
      </c>
    </row>
    <row r="31" spans="1:28" x14ac:dyDescent="0.2">
      <c r="A31" s="100" t="s">
        <v>127</v>
      </c>
      <c r="B31" s="154">
        <f>Sectors_I!B31</f>
        <v>2828287736.0470419</v>
      </c>
      <c r="C31" s="154">
        <f>Sectors_I!C31</f>
        <v>401966489.67032272</v>
      </c>
      <c r="D31" s="154">
        <f>Sectors_I!D31</f>
        <v>3230254225.7173648</v>
      </c>
      <c r="E31" s="155">
        <f>Sectors_I!E31</f>
        <v>88734731.515878275</v>
      </c>
      <c r="F31" s="155">
        <f>Sectors_I!F31</f>
        <v>12118402.128873002</v>
      </c>
      <c r="G31" s="155">
        <f>Sectors_I!G31</f>
        <v>100853133.64475128</v>
      </c>
      <c r="H31" s="107">
        <f>Sectors_I!H31</f>
        <v>0.149279</v>
      </c>
      <c r="I31" s="103">
        <f>Sectors_I!I31</f>
        <v>8.824856261445016E-2</v>
      </c>
      <c r="J31" s="107">
        <f>Sectors_I!J31</f>
        <v>0.14197399999999999</v>
      </c>
      <c r="K31" s="104">
        <f>Sectors_I!K31</f>
        <v>61.06</v>
      </c>
      <c r="L31" s="104">
        <f>Sectors_I!L31</f>
        <v>81.995088706057288</v>
      </c>
      <c r="M31" s="104">
        <f>Sectors_I!M31</f>
        <v>63.692</v>
      </c>
      <c r="N31" s="158">
        <f>Sectors_I!N31</f>
        <v>93437242.442300007</v>
      </c>
      <c r="O31" s="158">
        <f>Sectors_I!O31</f>
        <v>20149272.341764003</v>
      </c>
      <c r="P31" s="158">
        <f>Sectors_I!P31</f>
        <v>113586514.78406401</v>
      </c>
      <c r="Q31" s="158">
        <f>Sectors_I!Q31</f>
        <v>2574014112.6804748</v>
      </c>
      <c r="R31" s="158">
        <f>Sectors_I!R31</f>
        <v>349240679.09781277</v>
      </c>
      <c r="S31" s="158">
        <f>Sectors_I!S31</f>
        <v>2923254791.7782874</v>
      </c>
      <c r="T31" s="158">
        <f>Sectors_I!T31</f>
        <v>131604619.11876741</v>
      </c>
      <c r="U31" s="158">
        <f>Sectors_I!U31</f>
        <v>24635890.672065888</v>
      </c>
      <c r="V31" s="158">
        <f>Sectors_I!V31</f>
        <v>156240509.79083329</v>
      </c>
      <c r="W31" s="158">
        <f>Sectors_I!W31</f>
        <v>119660751.6006</v>
      </c>
      <c r="X31" s="158">
        <f>Sectors_I!X31</f>
        <v>26161490.642004006</v>
      </c>
      <c r="Y31" s="158">
        <f>Sectors_I!Y31</f>
        <v>145822242.24260402</v>
      </c>
      <c r="Z31" s="158">
        <f>Sectors_I!Z31</f>
        <v>3008252.6472</v>
      </c>
      <c r="AA31" s="158">
        <f>Sectors_I!AA31</f>
        <v>1928429.25844</v>
      </c>
      <c r="AB31" s="158">
        <f>Sectors_I!AB31</f>
        <v>4936681.9056400005</v>
      </c>
    </row>
    <row r="32" spans="1:28" x14ac:dyDescent="0.2">
      <c r="A32" s="100" t="s">
        <v>182</v>
      </c>
      <c r="B32" s="154">
        <f>Sectors_I!B32</f>
        <v>111670476.94637461</v>
      </c>
      <c r="C32" s="154">
        <f>Sectors_I!C32</f>
        <v>223905002.89139414</v>
      </c>
      <c r="D32" s="154">
        <f>Sectors_I!D32</f>
        <v>335575479.83776873</v>
      </c>
      <c r="E32" s="155">
        <f>Sectors_I!E32</f>
        <v>3853770.7058792897</v>
      </c>
      <c r="F32" s="155">
        <f>Sectors_I!F32</f>
        <v>2940001.2080855505</v>
      </c>
      <c r="G32" s="155">
        <f>Sectors_I!G32</f>
        <v>6793771.9139648397</v>
      </c>
      <c r="H32" s="107">
        <f>Sectors_I!H32</f>
        <v>0.169048</v>
      </c>
      <c r="I32" s="103">
        <f>Sectors_I!I32</f>
        <v>8.8388681181425538E-2</v>
      </c>
      <c r="J32" s="107">
        <f>Sectors_I!J32</f>
        <v>0.11565599999999999</v>
      </c>
      <c r="K32" s="104">
        <f>Sectors_I!K32</f>
        <v>63.249200000000002</v>
      </c>
      <c r="L32" s="104">
        <f>Sectors_I!L32</f>
        <v>57.388518352090188</v>
      </c>
      <c r="M32" s="104">
        <f>Sectors_I!M32</f>
        <v>59.389499999999998</v>
      </c>
      <c r="N32" s="158">
        <f>Sectors_I!N32</f>
        <v>3204357.5080999997</v>
      </c>
      <c r="O32" s="158">
        <f>Sectors_I!O32</f>
        <v>3483744.3638799996</v>
      </c>
      <c r="P32" s="158">
        <f>Sectors_I!P32</f>
        <v>6688101.8719799994</v>
      </c>
      <c r="Q32" s="158">
        <f>Sectors_I!Q32</f>
        <v>99919583.487474605</v>
      </c>
      <c r="R32" s="158">
        <f>Sectors_I!R32</f>
        <v>209978179.71683416</v>
      </c>
      <c r="S32" s="158">
        <f>Sectors_I!S32</f>
        <v>309897763.20430875</v>
      </c>
      <c r="T32" s="158">
        <f>Sectors_I!T32</f>
        <v>5139602.430399999</v>
      </c>
      <c r="U32" s="158">
        <f>Sectors_I!U32</f>
        <v>6648018.0651999982</v>
      </c>
      <c r="V32" s="158">
        <f>Sectors_I!V32</f>
        <v>11787620.495599996</v>
      </c>
      <c r="W32" s="158">
        <f>Sectors_I!W32</f>
        <v>6603671.1584999999</v>
      </c>
      <c r="X32" s="158">
        <f>Sectors_I!X32</f>
        <v>6589800.3782560006</v>
      </c>
      <c r="Y32" s="158">
        <f>Sectors_I!Y32</f>
        <v>13193471.536756001</v>
      </c>
      <c r="Z32" s="158">
        <f>Sectors_I!Z32</f>
        <v>7619.87</v>
      </c>
      <c r="AA32" s="158">
        <f>Sectors_I!AA32</f>
        <v>689004.73110400001</v>
      </c>
      <c r="AB32" s="158">
        <f>Sectors_I!AB32</f>
        <v>696624.601104</v>
      </c>
    </row>
    <row r="33" spans="1:28" x14ac:dyDescent="0.2">
      <c r="A33" s="109" t="s">
        <v>214</v>
      </c>
      <c r="B33" s="154">
        <f>Sectors_I!B33</f>
        <v>187866356.673922</v>
      </c>
      <c r="C33" s="154">
        <f>Sectors_I!C33</f>
        <v>473818782.11674356</v>
      </c>
      <c r="D33" s="154">
        <f>Sectors_I!D33</f>
        <v>661685138.79066563</v>
      </c>
      <c r="E33" s="155">
        <f>Sectors_I!E33</f>
        <v>9380338.9406839106</v>
      </c>
      <c r="F33" s="155">
        <f>Sectors_I!F33</f>
        <v>39365706.156095222</v>
      </c>
      <c r="G33" s="155">
        <f>Sectors_I!G33</f>
        <v>48746045.09677913</v>
      </c>
      <c r="H33" s="107">
        <f>Sectors_I!H33</f>
        <v>0.12636500000000001</v>
      </c>
      <c r="I33" s="103">
        <f>Sectors_I!I33</f>
        <v>9.2432624067128794E-2</v>
      </c>
      <c r="J33" s="107">
        <f>Sectors_I!J33</f>
        <v>0.101964</v>
      </c>
      <c r="K33" s="104">
        <f>Sectors_I!K33</f>
        <v>52.801099999999998</v>
      </c>
      <c r="L33" s="104">
        <f>Sectors_I!L33</f>
        <v>75.394063728840678</v>
      </c>
      <c r="M33" s="104">
        <f>Sectors_I!M33</f>
        <v>69.005600000000001</v>
      </c>
      <c r="N33" s="158">
        <f>Sectors_I!N33</f>
        <v>2537152.61</v>
      </c>
      <c r="O33" s="158">
        <f>Sectors_I!O33</f>
        <v>15721141.6313</v>
      </c>
      <c r="P33" s="158">
        <f>Sectors_I!P33</f>
        <v>18258294.241300002</v>
      </c>
      <c r="Q33" s="158">
        <f>Sectors_I!Q33</f>
        <v>161890939.54232198</v>
      </c>
      <c r="R33" s="158">
        <f>Sectors_I!R33</f>
        <v>362455275.23824352</v>
      </c>
      <c r="S33" s="158">
        <f>Sectors_I!S33</f>
        <v>524346214.78056556</v>
      </c>
      <c r="T33" s="158">
        <f>Sectors_I!T33</f>
        <v>9899748.4600000009</v>
      </c>
      <c r="U33" s="158">
        <f>Sectors_I!U33</f>
        <v>36490887.563299999</v>
      </c>
      <c r="V33" s="158">
        <f>Sectors_I!V33</f>
        <v>46390636.0233</v>
      </c>
      <c r="W33" s="158">
        <f>Sectors_I!W33</f>
        <v>16075668.671599999</v>
      </c>
      <c r="X33" s="158">
        <f>Sectors_I!X33</f>
        <v>73863347.755199999</v>
      </c>
      <c r="Y33" s="158">
        <f>Sectors_I!Y33</f>
        <v>89939016.426799998</v>
      </c>
      <c r="Z33" s="158">
        <f>Sectors_I!Z33</f>
        <v>0</v>
      </c>
      <c r="AA33" s="158">
        <f>Sectors_I!AA33</f>
        <v>1009271.56</v>
      </c>
      <c r="AB33" s="158">
        <f>Sectors_I!AB33</f>
        <v>1009271.56</v>
      </c>
    </row>
    <row r="34" spans="1:28" x14ac:dyDescent="0.2">
      <c r="A34" s="101" t="s">
        <v>128</v>
      </c>
      <c r="B34" s="154">
        <f>Sectors_I!B34</f>
        <v>20902151397.163933</v>
      </c>
      <c r="C34" s="154">
        <f>Sectors_I!C34</f>
        <v>5276851331.0223875</v>
      </c>
      <c r="D34" s="154">
        <f>Sectors_I!D34</f>
        <v>26179002728.186325</v>
      </c>
      <c r="E34" s="155">
        <f>Sectors_I!E34</f>
        <v>483547282.37227052</v>
      </c>
      <c r="F34" s="155">
        <f>Sectors_I!F34</f>
        <v>37444902.606780067</v>
      </c>
      <c r="G34" s="155">
        <f>Sectors_I!G34</f>
        <v>520992184.97905052</v>
      </c>
      <c r="H34" s="107">
        <f>Sectors_I!H34</f>
        <v>0.15299499999999999</v>
      </c>
      <c r="I34" s="103">
        <f>Sectors_I!I34</f>
        <v>7.4318280827696384E-2</v>
      </c>
      <c r="J34" s="107">
        <f>Sectors_I!J34</f>
        <v>0.13744400000000001</v>
      </c>
      <c r="K34" s="104">
        <f>Sectors_I!K34</f>
        <v>93.678700000000006</v>
      </c>
      <c r="L34" s="104">
        <f>Sectors_I!L34</f>
        <v>143.10833675203352</v>
      </c>
      <c r="M34" s="104">
        <f>Sectors_I!M34</f>
        <v>103.565</v>
      </c>
      <c r="N34" s="158">
        <f>Sectors_I!N34</f>
        <v>238952612.94066101</v>
      </c>
      <c r="O34" s="158">
        <f>Sectors_I!O34</f>
        <v>52162109.583243988</v>
      </c>
      <c r="P34" s="158">
        <f>Sectors_I!P34</f>
        <v>291114722.52390498</v>
      </c>
      <c r="Q34" s="158">
        <f>Sectors_I!Q34</f>
        <v>19604258957.442661</v>
      </c>
      <c r="R34" s="158">
        <f>Sectors_I!R34</f>
        <v>4940772788.7997389</v>
      </c>
      <c r="S34" s="158">
        <f>Sectors_I!S34</f>
        <v>24545031746.242401</v>
      </c>
      <c r="T34" s="158">
        <f>Sectors_I!T34</f>
        <v>869491689.0659821</v>
      </c>
      <c r="U34" s="158">
        <f>Sectors_I!U34</f>
        <v>220301942.46997061</v>
      </c>
      <c r="V34" s="158">
        <f>Sectors_I!V34</f>
        <v>1089793631.5359528</v>
      </c>
      <c r="W34" s="158">
        <f>Sectors_I!W34</f>
        <v>370642295.63139129</v>
      </c>
      <c r="X34" s="158">
        <f>Sectors_I!X34</f>
        <v>95958379.827577576</v>
      </c>
      <c r="Y34" s="158">
        <f>Sectors_I!Y34</f>
        <v>466600675.45896888</v>
      </c>
      <c r="Z34" s="158">
        <f>Sectors_I!Z34</f>
        <v>57758455.023900002</v>
      </c>
      <c r="AA34" s="158">
        <f>Sectors_I!AA34</f>
        <v>19818219.925099999</v>
      </c>
      <c r="AB34" s="158">
        <f>Sectors_I!AB34</f>
        <v>77576674.949000001</v>
      </c>
    </row>
    <row r="35" spans="1:28" x14ac:dyDescent="0.2">
      <c r="A35" s="100" t="s">
        <v>129</v>
      </c>
      <c r="B35" s="154">
        <f>Sectors_I!B35</f>
        <v>206820632.69975638</v>
      </c>
      <c r="C35" s="154">
        <f>Sectors_I!C35</f>
        <v>58419628.301043175</v>
      </c>
      <c r="D35" s="154">
        <f>Sectors_I!D35</f>
        <v>265240261.00079957</v>
      </c>
      <c r="E35" s="155">
        <f>Sectors_I!E35</f>
        <v>3315170.7000545803</v>
      </c>
      <c r="F35" s="155">
        <f>Sectors_I!F35</f>
        <v>1471787.6037190701</v>
      </c>
      <c r="G35" s="155">
        <f>Sectors_I!G35</f>
        <v>4786958.3037736509</v>
      </c>
      <c r="H35" s="107">
        <f>Sectors_I!H35</f>
        <v>0.15581</v>
      </c>
      <c r="I35" s="103">
        <f>Sectors_I!I35</f>
        <v>8.5551051231677624E-2</v>
      </c>
      <c r="J35" s="107">
        <f>Sectors_I!J35</f>
        <v>0.136875</v>
      </c>
      <c r="K35" s="104">
        <f>Sectors_I!K35</f>
        <v>56.860900000000001</v>
      </c>
      <c r="L35" s="104">
        <f>Sectors_I!L35</f>
        <v>59.622590823597442</v>
      </c>
      <c r="M35" s="104">
        <f>Sectors_I!M35</f>
        <v>57.605499999999999</v>
      </c>
      <c r="N35" s="158">
        <f>Sectors_I!N35</f>
        <v>1628296.8619999997</v>
      </c>
      <c r="O35" s="158">
        <f>Sectors_I!O35</f>
        <v>367475.31200000003</v>
      </c>
      <c r="P35" s="158">
        <f>Sectors_I!P35</f>
        <v>1995772.1739999996</v>
      </c>
      <c r="Q35" s="158">
        <f>Sectors_I!Q35</f>
        <v>198958631.15277302</v>
      </c>
      <c r="R35" s="158">
        <f>Sectors_I!R35</f>
        <v>53231521.522443175</v>
      </c>
      <c r="S35" s="158">
        <f>Sectors_I!S35</f>
        <v>252190152.6752162</v>
      </c>
      <c r="T35" s="158">
        <f>Sectors_I!T35</f>
        <v>5493303.6897999998</v>
      </c>
      <c r="U35" s="158">
        <f>Sectors_I!U35</f>
        <v>3911300.3315000003</v>
      </c>
      <c r="V35" s="158">
        <f>Sectors_I!V35</f>
        <v>9404604.0212999992</v>
      </c>
      <c r="W35" s="158">
        <f>Sectors_I!W35</f>
        <v>2345082.7071833704</v>
      </c>
      <c r="X35" s="158">
        <f>Sectors_I!X35</f>
        <v>1172521.3543</v>
      </c>
      <c r="Y35" s="158">
        <f>Sectors_I!Y35</f>
        <v>3517604.0614833701</v>
      </c>
      <c r="Z35" s="158">
        <f>Sectors_I!Z35</f>
        <v>23615.15</v>
      </c>
      <c r="AA35" s="158">
        <f>Sectors_I!AA35</f>
        <v>104285.0928</v>
      </c>
      <c r="AB35" s="158">
        <f>Sectors_I!AB35</f>
        <v>127900.24280000001</v>
      </c>
    </row>
    <row r="36" spans="1:28" x14ac:dyDescent="0.2">
      <c r="A36" s="100" t="s">
        <v>130</v>
      </c>
      <c r="B36" s="154">
        <f>Sectors_I!B36</f>
        <v>11061767278.020327</v>
      </c>
      <c r="C36" s="154">
        <f>Sectors_I!C36</f>
        <v>1047968981.3799356</v>
      </c>
      <c r="D36" s="154">
        <f>Sectors_I!D36</f>
        <v>12109736259.400261</v>
      </c>
      <c r="E36" s="155">
        <f>Sectors_I!E36</f>
        <v>385831476.26812154</v>
      </c>
      <c r="F36" s="155">
        <f>Sectors_I!F36</f>
        <v>7385403.1645906502</v>
      </c>
      <c r="G36" s="155">
        <f>Sectors_I!G36</f>
        <v>393216879.43271214</v>
      </c>
      <c r="H36" s="107">
        <f>Sectors_I!H36</f>
        <v>0.170289</v>
      </c>
      <c r="I36" s="103">
        <f>Sectors_I!I36</f>
        <v>7.421932569319134E-2</v>
      </c>
      <c r="J36" s="107">
        <f>Sectors_I!J36</f>
        <v>0.16224</v>
      </c>
      <c r="K36" s="104">
        <f>Sectors_I!K36</f>
        <v>62.731200000000001</v>
      </c>
      <c r="L36" s="104">
        <f>Sectors_I!L36</f>
        <v>95.355915198449438</v>
      </c>
      <c r="M36" s="104">
        <f>Sectors_I!M36</f>
        <v>65.531899999999993</v>
      </c>
      <c r="N36" s="158">
        <f>Sectors_I!N36</f>
        <v>160877790.55876103</v>
      </c>
      <c r="O36" s="158">
        <f>Sectors_I!O36</f>
        <v>4503373.5536000002</v>
      </c>
      <c r="P36" s="158">
        <f>Sectors_I!P36</f>
        <v>165381164.11236104</v>
      </c>
      <c r="Q36" s="158">
        <f>Sectors_I!Q36</f>
        <v>10292469276.917501</v>
      </c>
      <c r="R36" s="158">
        <f>Sectors_I!R36</f>
        <v>994633675.92646158</v>
      </c>
      <c r="S36" s="158">
        <f>Sectors_I!S36</f>
        <v>11287102952.843962</v>
      </c>
      <c r="T36" s="158">
        <f>Sectors_I!T36</f>
        <v>499210428.31591833</v>
      </c>
      <c r="U36" s="158">
        <f>Sectors_I!U36</f>
        <v>33516759.126236472</v>
      </c>
      <c r="V36" s="158">
        <f>Sectors_I!V36</f>
        <v>532727187.44215482</v>
      </c>
      <c r="W36" s="158">
        <f>Sectors_I!W36</f>
        <v>247419000.89810783</v>
      </c>
      <c r="X36" s="158">
        <f>Sectors_I!X36</f>
        <v>14374730.005937569</v>
      </c>
      <c r="Y36" s="158">
        <f>Sectors_I!Y36</f>
        <v>261793730.9040454</v>
      </c>
      <c r="Z36" s="158">
        <f>Sectors_I!Z36</f>
        <v>22668571.888800003</v>
      </c>
      <c r="AA36" s="158">
        <f>Sectors_I!AA36</f>
        <v>5443816.3213</v>
      </c>
      <c r="AB36" s="158">
        <f>Sectors_I!AB36</f>
        <v>28112388.210100003</v>
      </c>
    </row>
    <row r="37" spans="1:28" x14ac:dyDescent="0.2">
      <c r="A37" s="100" t="s">
        <v>215</v>
      </c>
      <c r="B37" s="154">
        <f>Sectors_I!B37</f>
        <v>2978967.6453867699</v>
      </c>
      <c r="C37" s="154">
        <f>Sectors_I!C37</f>
        <v>532780.36059924029</v>
      </c>
      <c r="D37" s="154">
        <f>Sectors_I!D37</f>
        <v>3511748.0059860102</v>
      </c>
      <c r="E37" s="155">
        <f>Sectors_I!E37</f>
        <v>24812.028137149999</v>
      </c>
      <c r="F37" s="155">
        <f>Sectors_I!F37</f>
        <v>0</v>
      </c>
      <c r="G37" s="155">
        <f>Sectors_I!G37</f>
        <v>24812.028137149999</v>
      </c>
      <c r="H37" s="107">
        <f>Sectors_I!H37</f>
        <v>0.30566700000000002</v>
      </c>
      <c r="I37" s="103" t="str">
        <f>Sectors_I!I37</f>
        <v/>
      </c>
      <c r="J37" s="107">
        <f>Sectors_I!J37</f>
        <v>0.30566700000000002</v>
      </c>
      <c r="K37" s="104">
        <f>Sectors_I!K37</f>
        <v>41.6843</v>
      </c>
      <c r="L37" s="104" t="str">
        <f>Sectors_I!L37</f>
        <v/>
      </c>
      <c r="M37" s="104">
        <f>Sectors_I!M37</f>
        <v>41.6843</v>
      </c>
      <c r="N37" s="158">
        <f>Sectors_I!N37</f>
        <v>3977.5623000000001</v>
      </c>
      <c r="O37" s="158">
        <f>Sectors_I!O37</f>
        <v>0</v>
      </c>
      <c r="P37" s="158">
        <f>Sectors_I!P37</f>
        <v>3977.5623000000001</v>
      </c>
      <c r="Q37" s="158">
        <f>Sectors_I!Q37</f>
        <v>2910664.6915867697</v>
      </c>
      <c r="R37" s="158">
        <f>Sectors_I!R37</f>
        <v>532780.36059924029</v>
      </c>
      <c r="S37" s="158">
        <f>Sectors_I!S37</f>
        <v>3443445.0521860099</v>
      </c>
      <c r="T37" s="158">
        <f>Sectors_I!T37</f>
        <v>37054.317300000002</v>
      </c>
      <c r="U37" s="158">
        <f>Sectors_I!U37</f>
        <v>0</v>
      </c>
      <c r="V37" s="158">
        <f>Sectors_I!V37</f>
        <v>37054.317300000002</v>
      </c>
      <c r="W37" s="158">
        <f>Sectors_I!W37</f>
        <v>29377.1165</v>
      </c>
      <c r="X37" s="158">
        <f>Sectors_I!X37</f>
        <v>0</v>
      </c>
      <c r="Y37" s="158">
        <f>Sectors_I!Y37</f>
        <v>29377.1165</v>
      </c>
      <c r="Z37" s="158">
        <f>Sectors_I!Z37</f>
        <v>1871.52</v>
      </c>
      <c r="AA37" s="158">
        <f>Sectors_I!AA37</f>
        <v>0</v>
      </c>
      <c r="AB37" s="158">
        <f>Sectors_I!AB37</f>
        <v>1871.52</v>
      </c>
    </row>
    <row r="38" spans="1:28" x14ac:dyDescent="0.2">
      <c r="A38" s="100" t="s">
        <v>131</v>
      </c>
      <c r="B38" s="154">
        <f>Sectors_I!B38</f>
        <v>526394672.52033818</v>
      </c>
      <c r="C38" s="154">
        <f>Sectors_I!C38</f>
        <v>15.3537</v>
      </c>
      <c r="D38" s="154">
        <f>Sectors_I!D38</f>
        <v>526394687.87403816</v>
      </c>
      <c r="E38" s="155">
        <f>Sectors_I!E38</f>
        <v>21393677.071926542</v>
      </c>
      <c r="F38" s="155">
        <f>Sectors_I!F38</f>
        <v>0</v>
      </c>
      <c r="G38" s="155">
        <f>Sectors_I!G38</f>
        <v>21393677.071926542</v>
      </c>
      <c r="H38" s="107">
        <f>Sectors_I!H38</f>
        <v>0.13548399999999999</v>
      </c>
      <c r="I38" s="103" t="str">
        <f>Sectors_I!I38</f>
        <v/>
      </c>
      <c r="J38" s="107">
        <f>Sectors_I!J38</f>
        <v>0.13548399999999999</v>
      </c>
      <c r="K38" s="104">
        <f>Sectors_I!K38</f>
        <v>18.703099999999999</v>
      </c>
      <c r="L38" s="104" t="str">
        <f>Sectors_I!L38</f>
        <v/>
      </c>
      <c r="M38" s="104">
        <f>Sectors_I!M38</f>
        <v>18.703099999999999</v>
      </c>
      <c r="N38" s="158">
        <f>Sectors_I!N38</f>
        <v>8232643.9266999988</v>
      </c>
      <c r="O38" s="158">
        <f>Sectors_I!O38</f>
        <v>0</v>
      </c>
      <c r="P38" s="158">
        <f>Sectors_I!P38</f>
        <v>8232643.9266999988</v>
      </c>
      <c r="Q38" s="158">
        <f>Sectors_I!Q38</f>
        <v>501289623.63433814</v>
      </c>
      <c r="R38" s="158">
        <f>Sectors_I!R38</f>
        <v>15.3537</v>
      </c>
      <c r="S38" s="158">
        <f>Sectors_I!S38</f>
        <v>501289638.98803812</v>
      </c>
      <c r="T38" s="158">
        <f>Sectors_I!T38</f>
        <v>15791915.614700001</v>
      </c>
      <c r="U38" s="158">
        <f>Sectors_I!U38</f>
        <v>0</v>
      </c>
      <c r="V38" s="158">
        <f>Sectors_I!V38</f>
        <v>15791915.614700001</v>
      </c>
      <c r="W38" s="158">
        <f>Sectors_I!W38</f>
        <v>9313133.2712999992</v>
      </c>
      <c r="X38" s="158">
        <f>Sectors_I!X38</f>
        <v>0</v>
      </c>
      <c r="Y38" s="158">
        <f>Sectors_I!Y38</f>
        <v>9313133.2712999992</v>
      </c>
      <c r="Z38" s="158">
        <f>Sectors_I!Z38</f>
        <v>0</v>
      </c>
      <c r="AA38" s="158">
        <f>Sectors_I!AA38</f>
        <v>0</v>
      </c>
      <c r="AB38" s="158">
        <f>Sectors_I!AB38</f>
        <v>0</v>
      </c>
    </row>
    <row r="39" spans="1:28" x14ac:dyDescent="0.2">
      <c r="A39" s="100" t="s">
        <v>132</v>
      </c>
      <c r="B39" s="154">
        <f>Sectors_I!B39</f>
        <v>69093679.281599998</v>
      </c>
      <c r="C39" s="154">
        <f>Sectors_I!C39</f>
        <v>9434802.6746459994</v>
      </c>
      <c r="D39" s="154">
        <f>Sectors_I!D39</f>
        <v>78528481.956246004</v>
      </c>
      <c r="E39" s="155">
        <f>Sectors_I!E39</f>
        <v>11635389.8384424</v>
      </c>
      <c r="F39" s="155">
        <f>Sectors_I!F39</f>
        <v>4697162.4223872004</v>
      </c>
      <c r="G39" s="155">
        <f>Sectors_I!G39</f>
        <v>16332552.260829601</v>
      </c>
      <c r="H39" s="107">
        <f>Sectors_I!H39</f>
        <v>0.145152</v>
      </c>
      <c r="I39" s="103">
        <f>Sectors_I!I39</f>
        <v>9.6220544874361921E-2</v>
      </c>
      <c r="J39" s="107">
        <f>Sectors_I!J39</f>
        <v>0.140208</v>
      </c>
      <c r="K39" s="104">
        <f>Sectors_I!K39</f>
        <v>209.68100000000001</v>
      </c>
      <c r="L39" s="104">
        <f>Sectors_I!L39</f>
        <v>63.455294755073986</v>
      </c>
      <c r="M39" s="104">
        <f>Sectors_I!M39</f>
        <v>194.73599999999999</v>
      </c>
      <c r="N39" s="158">
        <f>Sectors_I!N39</f>
        <v>3464884.3586999997</v>
      </c>
      <c r="O39" s="158">
        <f>Sectors_I!O39</f>
        <v>2667421.3541000001</v>
      </c>
      <c r="P39" s="158">
        <f>Sectors_I!P39</f>
        <v>6132305.7127999999</v>
      </c>
      <c r="Q39" s="158">
        <f>Sectors_I!Q39</f>
        <v>53106897.542500004</v>
      </c>
      <c r="R39" s="158">
        <f>Sectors_I!R39</f>
        <v>4343430.8928759992</v>
      </c>
      <c r="S39" s="158">
        <f>Sectors_I!S39</f>
        <v>57450328.435376003</v>
      </c>
      <c r="T39" s="158">
        <f>Sectors_I!T39</f>
        <v>6321502.9404999996</v>
      </c>
      <c r="U39" s="158">
        <f>Sectors_I!U39</f>
        <v>400305.9644</v>
      </c>
      <c r="V39" s="158">
        <f>Sectors_I!V39</f>
        <v>6721808.9048999995</v>
      </c>
      <c r="W39" s="158">
        <f>Sectors_I!W39</f>
        <v>9665278.7985999975</v>
      </c>
      <c r="X39" s="158">
        <f>Sectors_I!X39</f>
        <v>4691065.8173699994</v>
      </c>
      <c r="Y39" s="158">
        <f>Sectors_I!Y39</f>
        <v>14356344.615969997</v>
      </c>
      <c r="Z39" s="158">
        <f>Sectors_I!Z39</f>
        <v>0</v>
      </c>
      <c r="AA39" s="158">
        <f>Sectors_I!AA39</f>
        <v>0</v>
      </c>
      <c r="AB39" s="158">
        <f>Sectors_I!AB39</f>
        <v>0</v>
      </c>
    </row>
    <row r="40" spans="1:28" x14ac:dyDescent="0.2">
      <c r="A40" s="100" t="s">
        <v>133</v>
      </c>
      <c r="B40" s="154">
        <f>Sectors_I!B40</f>
        <v>490726786.59816623</v>
      </c>
      <c r="C40" s="154">
        <f>Sectors_I!C40</f>
        <v>5393073.984464</v>
      </c>
      <c r="D40" s="154">
        <f>Sectors_I!D40</f>
        <v>496119860.58263022</v>
      </c>
      <c r="E40" s="155">
        <f>Sectors_I!E40</f>
        <v>22697564.475965578</v>
      </c>
      <c r="F40" s="155">
        <f>Sectors_I!F40</f>
        <v>1473875.9008160199</v>
      </c>
      <c r="G40" s="155">
        <f>Sectors_I!G40</f>
        <v>24171440.376781598</v>
      </c>
      <c r="H40" s="107">
        <f>Sectors_I!H40</f>
        <v>0.33330799999999999</v>
      </c>
      <c r="I40" s="103">
        <f>Sectors_I!I40</f>
        <v>0.34990485048366515</v>
      </c>
      <c r="J40" s="107">
        <f>Sectors_I!J40</f>
        <v>0.33348800000000001</v>
      </c>
      <c r="K40" s="104">
        <f>Sectors_I!K40</f>
        <v>208.55</v>
      </c>
      <c r="L40" s="104">
        <f>Sectors_I!L40</f>
        <v>95.437333825303554</v>
      </c>
      <c r="M40" s="104">
        <f>Sectors_I!M40</f>
        <v>207.32499999999999</v>
      </c>
      <c r="N40" s="158">
        <f>Sectors_I!N40</f>
        <v>11876311.736800002</v>
      </c>
      <c r="O40" s="158">
        <f>Sectors_I!O40</f>
        <v>1364813.9247999999</v>
      </c>
      <c r="P40" s="158">
        <f>Sectors_I!P40</f>
        <v>13241125.661600001</v>
      </c>
      <c r="Q40" s="158">
        <f>Sectors_I!Q40</f>
        <v>449632348.3903662</v>
      </c>
      <c r="R40" s="158">
        <f>Sectors_I!R40</f>
        <v>3851225.5805640002</v>
      </c>
      <c r="S40" s="158">
        <f>Sectors_I!S40</f>
        <v>453483573.97093022</v>
      </c>
      <c r="T40" s="158">
        <f>Sectors_I!T40</f>
        <v>27353736.708499998</v>
      </c>
      <c r="U40" s="158">
        <f>Sectors_I!U40</f>
        <v>152181.70030000003</v>
      </c>
      <c r="V40" s="158">
        <f>Sectors_I!V40</f>
        <v>27505918.408799998</v>
      </c>
      <c r="W40" s="158">
        <f>Sectors_I!W40</f>
        <v>12182485.509299999</v>
      </c>
      <c r="X40" s="158">
        <f>Sectors_I!X40</f>
        <v>1389666.7036000001</v>
      </c>
      <c r="Y40" s="158">
        <f>Sectors_I!Y40</f>
        <v>13572152.2129</v>
      </c>
      <c r="Z40" s="158">
        <f>Sectors_I!Z40</f>
        <v>1558215.99</v>
      </c>
      <c r="AA40" s="158">
        <f>Sectors_I!AA40</f>
        <v>0</v>
      </c>
      <c r="AB40" s="158">
        <f>Sectors_I!AB40</f>
        <v>1558215.99</v>
      </c>
    </row>
    <row r="41" spans="1:28" x14ac:dyDescent="0.2">
      <c r="A41" s="100" t="s">
        <v>134</v>
      </c>
      <c r="B41" s="154">
        <f>Sectors_I!B41</f>
        <v>8080458455.0032511</v>
      </c>
      <c r="C41" s="154">
        <f>Sectors_I!C41</f>
        <v>4154073785.0070424</v>
      </c>
      <c r="D41" s="154">
        <f>Sectors_I!D41</f>
        <v>12234532240.010294</v>
      </c>
      <c r="E41" s="155">
        <f>Sectors_I!E41</f>
        <v>36666708.183380604</v>
      </c>
      <c r="F41" s="155">
        <f>Sectors_I!F41</f>
        <v>22353400.789367143</v>
      </c>
      <c r="G41" s="155">
        <f>Sectors_I!G41</f>
        <v>59020108.972747743</v>
      </c>
      <c r="H41" s="107">
        <f>Sectors_I!H41</f>
        <v>0.11773699999999999</v>
      </c>
      <c r="I41" s="103">
        <f>Sectors_I!I41</f>
        <v>7.3787267874398099E-2</v>
      </c>
      <c r="J41" s="107">
        <f>Sectors_I!J41</f>
        <v>0.103057</v>
      </c>
      <c r="K41" s="104">
        <f>Sectors_I!K41</f>
        <v>137.38300000000001</v>
      </c>
      <c r="L41" s="104">
        <f>Sectors_I!L41</f>
        <v>156.72367815684191</v>
      </c>
      <c r="M41" s="104">
        <f>Sectors_I!M41</f>
        <v>143.87299999999999</v>
      </c>
      <c r="N41" s="158">
        <f>Sectors_I!N41</f>
        <v>48955819.948999994</v>
      </c>
      <c r="O41" s="158">
        <f>Sectors_I!O41</f>
        <v>43178004.354674004</v>
      </c>
      <c r="P41" s="158">
        <f>Sectors_I!P41</f>
        <v>92133824.303673998</v>
      </c>
      <c r="Q41" s="158">
        <f>Sectors_I!Q41</f>
        <v>7655489680.0650883</v>
      </c>
      <c r="R41" s="158">
        <f>Sectors_I!R41</f>
        <v>3883249330.1988082</v>
      </c>
      <c r="S41" s="158">
        <f>Sectors_I!S41</f>
        <v>11538739010.263897</v>
      </c>
      <c r="T41" s="158">
        <f>Sectors_I!T41</f>
        <v>307151333.58306354</v>
      </c>
      <c r="U41" s="158">
        <f>Sectors_I!U41</f>
        <v>182310507.33843416</v>
      </c>
      <c r="V41" s="158">
        <f>Sectors_I!V41</f>
        <v>489461840.9214977</v>
      </c>
      <c r="W41" s="158">
        <f>Sectors_I!W41</f>
        <v>84311260.88000001</v>
      </c>
      <c r="X41" s="158">
        <f>Sectors_I!X41</f>
        <v>74243828.958800003</v>
      </c>
      <c r="Y41" s="158">
        <f>Sectors_I!Y41</f>
        <v>158555089.83880001</v>
      </c>
      <c r="Z41" s="158">
        <f>Sectors_I!Z41</f>
        <v>33506180.475099999</v>
      </c>
      <c r="AA41" s="158">
        <f>Sectors_I!AA41</f>
        <v>14270118.511</v>
      </c>
      <c r="AB41" s="158">
        <f>Sectors_I!AB41</f>
        <v>47776298.986100003</v>
      </c>
    </row>
    <row r="42" spans="1:28" s="113" customFormat="1" x14ac:dyDescent="0.2">
      <c r="A42" s="109" t="s">
        <v>135</v>
      </c>
      <c r="B42" s="156">
        <f>Sectors_I!B42</f>
        <v>5989502722.7232113</v>
      </c>
      <c r="C42" s="156">
        <f>Sectors_I!C42</f>
        <v>3452843177.1232982</v>
      </c>
      <c r="D42" s="156">
        <f>Sectors_I!D42</f>
        <v>9442345899.8465099</v>
      </c>
      <c r="E42" s="157">
        <f>Sectors_I!E42</f>
        <v>29644186.922594797</v>
      </c>
      <c r="F42" s="157">
        <f>Sectors_I!F42</f>
        <v>18920633.125832312</v>
      </c>
      <c r="G42" s="157">
        <f>Sectors_I!G42</f>
        <v>48564820.048427105</v>
      </c>
      <c r="H42" s="110">
        <f>Sectors_I!H42</f>
        <v>0.116554</v>
      </c>
      <c r="I42" s="111">
        <f>Sectors_I!I42</f>
        <v>7.3663465362391448E-2</v>
      </c>
      <c r="J42" s="110">
        <f>Sectors_I!J42</f>
        <v>0.10113800000000001</v>
      </c>
      <c r="K42" s="112">
        <f>Sectors_I!K42</f>
        <v>140.48500000000001</v>
      </c>
      <c r="L42" s="112">
        <f>Sectors_I!L42</f>
        <v>158.83527115085994</v>
      </c>
      <c r="M42" s="112">
        <f>Sectors_I!M42</f>
        <v>147.119</v>
      </c>
      <c r="N42" s="159">
        <f>Sectors_I!N42</f>
        <v>40763143.770199999</v>
      </c>
      <c r="O42" s="159">
        <f>Sectors_I!O42</f>
        <v>37853431.401473999</v>
      </c>
      <c r="P42" s="159">
        <f>Sectors_I!P42</f>
        <v>78616575.171673998</v>
      </c>
      <c r="Q42" s="159">
        <f>Sectors_I!Q42</f>
        <v>5644476189.4926109</v>
      </c>
      <c r="R42" s="159">
        <f>Sectors_I!R42</f>
        <v>3222011571.0053062</v>
      </c>
      <c r="S42" s="159">
        <f>Sectors_I!S42</f>
        <v>8866487760.4979172</v>
      </c>
      <c r="T42" s="159">
        <f>Sectors_I!T42</f>
        <v>240600345.66820005</v>
      </c>
      <c r="U42" s="159">
        <f>Sectors_I!U42</f>
        <v>150901967.60081199</v>
      </c>
      <c r="V42" s="159">
        <f>Sectors_I!V42</f>
        <v>391502313.26901203</v>
      </c>
      <c r="W42" s="159">
        <f>Sectors_I!W42</f>
        <v>71498854.311100006</v>
      </c>
      <c r="X42" s="159">
        <f>Sectors_I!X42</f>
        <v>66048647.762180001</v>
      </c>
      <c r="Y42" s="159">
        <f>Sectors_I!Y42</f>
        <v>137547502.07328001</v>
      </c>
      <c r="Z42" s="159">
        <f>Sectors_I!Z42</f>
        <v>32927333.2513</v>
      </c>
      <c r="AA42" s="159">
        <f>Sectors_I!AA42</f>
        <v>13880990.754999999</v>
      </c>
      <c r="AB42" s="159">
        <f>Sectors_I!AB42</f>
        <v>46808324.006300002</v>
      </c>
    </row>
    <row r="43" spans="1:28" s="113" customFormat="1" x14ac:dyDescent="0.2">
      <c r="A43" s="109" t="s">
        <v>136</v>
      </c>
      <c r="B43" s="156">
        <f>Sectors_I!B43</f>
        <v>1322550538.2853098</v>
      </c>
      <c r="C43" s="156">
        <f>Sectors_I!C43</f>
        <v>486957672.63678926</v>
      </c>
      <c r="D43" s="156">
        <f>Sectors_I!D43</f>
        <v>1809508210.9220991</v>
      </c>
      <c r="E43" s="157">
        <f>Sectors_I!E43</f>
        <v>2763622.6997996401</v>
      </c>
      <c r="F43" s="157">
        <f>Sectors_I!F43</f>
        <v>2008735.6402614103</v>
      </c>
      <c r="G43" s="157">
        <f>Sectors_I!G43</f>
        <v>4772358.3400610499</v>
      </c>
      <c r="H43" s="110">
        <f>Sectors_I!H43</f>
        <v>0.11544500000000001</v>
      </c>
      <c r="I43" s="111">
        <f>Sectors_I!I43</f>
        <v>7.4246143866269071E-2</v>
      </c>
      <c r="J43" s="110">
        <f>Sectors_I!J43</f>
        <v>0.104507</v>
      </c>
      <c r="K43" s="112">
        <f>Sectors_I!K43</f>
        <v>138.553</v>
      </c>
      <c r="L43" s="112">
        <f>Sectors_I!L43</f>
        <v>138.63406321872679</v>
      </c>
      <c r="M43" s="112">
        <f>Sectors_I!M43</f>
        <v>138.57400000000001</v>
      </c>
      <c r="N43" s="159">
        <f>Sectors_I!N43</f>
        <v>4168357.6025</v>
      </c>
      <c r="O43" s="159">
        <f>Sectors_I!O43</f>
        <v>4482002.1072999993</v>
      </c>
      <c r="P43" s="159">
        <f>Sectors_I!P43</f>
        <v>8650359.7097999994</v>
      </c>
      <c r="Q43" s="159">
        <f>Sectors_I!Q43</f>
        <v>1276420966.4309096</v>
      </c>
      <c r="R43" s="159">
        <f>Sectors_I!R43</f>
        <v>460678055.4705171</v>
      </c>
      <c r="S43" s="159">
        <f>Sectors_I!S43</f>
        <v>1737099021.901427</v>
      </c>
      <c r="T43" s="159">
        <f>Sectors_I!T43</f>
        <v>38992762.448799998</v>
      </c>
      <c r="U43" s="159">
        <f>Sectors_I!U43</f>
        <v>19904630.925272152</v>
      </c>
      <c r="V43" s="159">
        <f>Sectors_I!V43</f>
        <v>58897393.374072149</v>
      </c>
      <c r="W43" s="159">
        <f>Sectors_I!W43</f>
        <v>6766343.2312000003</v>
      </c>
      <c r="X43" s="159">
        <f>Sectors_I!X43</f>
        <v>5985858.4849999994</v>
      </c>
      <c r="Y43" s="159">
        <f>Sectors_I!Y43</f>
        <v>12752201.7162</v>
      </c>
      <c r="Z43" s="159">
        <f>Sectors_I!Z43</f>
        <v>370466.17440000002</v>
      </c>
      <c r="AA43" s="159">
        <f>Sectors_I!AA43</f>
        <v>389127.75599999999</v>
      </c>
      <c r="AB43" s="159">
        <f>Sectors_I!AB43</f>
        <v>759593.93039999995</v>
      </c>
    </row>
    <row r="44" spans="1:28" s="113" customFormat="1" x14ac:dyDescent="0.2">
      <c r="A44" s="109" t="s">
        <v>216</v>
      </c>
      <c r="B44" s="156">
        <f>Sectors_I!B44</f>
        <v>768405193.99472904</v>
      </c>
      <c r="C44" s="156">
        <f>Sectors_I!C44</f>
        <v>214272935.24705598</v>
      </c>
      <c r="D44" s="156">
        <f>Sectors_I!D44</f>
        <v>982678129.24178505</v>
      </c>
      <c r="E44" s="157">
        <f>Sectors_I!E44</f>
        <v>4258898.5608861595</v>
      </c>
      <c r="F44" s="157">
        <f>Sectors_I!F44</f>
        <v>1424032.0232734301</v>
      </c>
      <c r="G44" s="157">
        <f>Sectors_I!G44</f>
        <v>5682930.5841595894</v>
      </c>
      <c r="H44" s="110">
        <f>Sectors_I!H44</f>
        <v>0.13020000000000001</v>
      </c>
      <c r="I44" s="111">
        <f>Sectors_I!I44</f>
        <v>7.4494060751602836E-2</v>
      </c>
      <c r="J44" s="110">
        <f>Sectors_I!J44</f>
        <v>0.11737499999999999</v>
      </c>
      <c r="K44" s="112">
        <f>Sectors_I!K44</f>
        <v>111.008</v>
      </c>
      <c r="L44" s="112">
        <f>Sectors_I!L44</f>
        <v>163.81420164100871</v>
      </c>
      <c r="M44" s="112">
        <f>Sectors_I!M44</f>
        <v>122.40600000000001</v>
      </c>
      <c r="N44" s="159">
        <f>Sectors_I!N44</f>
        <v>4024318.5763999997</v>
      </c>
      <c r="O44" s="159">
        <f>Sectors_I!O44</f>
        <v>842570.84590000007</v>
      </c>
      <c r="P44" s="159">
        <f>Sectors_I!P44</f>
        <v>4866889.4222999997</v>
      </c>
      <c r="Q44" s="159">
        <f>Sectors_I!Q44</f>
        <v>734592524.14156544</v>
      </c>
      <c r="R44" s="159">
        <f>Sectors_I!R44</f>
        <v>200559703.72308597</v>
      </c>
      <c r="S44" s="159">
        <f>Sectors_I!S44</f>
        <v>935152227.86465156</v>
      </c>
      <c r="T44" s="159">
        <f>Sectors_I!T44</f>
        <v>27558225.465963572</v>
      </c>
      <c r="U44" s="159">
        <f>Sectors_I!U44</f>
        <v>11503908.812349999</v>
      </c>
      <c r="V44" s="159">
        <f>Sectors_I!V44</f>
        <v>39062134.27831357</v>
      </c>
      <c r="W44" s="159">
        <f>Sectors_I!W44</f>
        <v>6046063.3378000008</v>
      </c>
      <c r="X44" s="159">
        <f>Sectors_I!X44</f>
        <v>2209322.7116200002</v>
      </c>
      <c r="Y44" s="159">
        <f>Sectors_I!Y44</f>
        <v>8255386.049420001</v>
      </c>
      <c r="Z44" s="159">
        <f>Sectors_I!Z44</f>
        <v>208381.04940000002</v>
      </c>
      <c r="AA44" s="159">
        <f>Sectors_I!AA44</f>
        <v>0</v>
      </c>
      <c r="AB44" s="159">
        <f>Sectors_I!AB44</f>
        <v>208381.04940000002</v>
      </c>
    </row>
    <row r="45" spans="1:28" x14ac:dyDescent="0.2">
      <c r="A45" s="100" t="s">
        <v>218</v>
      </c>
      <c r="B45" s="154">
        <f>Sectors_I!B45</f>
        <v>360373303.80690002</v>
      </c>
      <c r="C45" s="154">
        <f>Sectors_I!C45</f>
        <v>972972.19148400007</v>
      </c>
      <c r="D45" s="154">
        <f>Sectors_I!D45</f>
        <v>361346275.998384</v>
      </c>
      <c r="E45" s="155">
        <f>Sectors_I!E45</f>
        <v>1812214.1588999999</v>
      </c>
      <c r="F45" s="155">
        <f>Sectors_I!F45</f>
        <v>63196.331699999995</v>
      </c>
      <c r="G45" s="155">
        <f>Sectors_I!G45</f>
        <v>1875410.4905999999</v>
      </c>
      <c r="H45" s="107">
        <f>Sectors_I!H45</f>
        <v>0.19876099999999999</v>
      </c>
      <c r="I45" s="103">
        <f>Sectors_I!I45</f>
        <v>0.195352</v>
      </c>
      <c r="J45" s="107">
        <f>Sectors_I!J45</f>
        <v>0.19873299999999999</v>
      </c>
      <c r="K45" s="104">
        <f>Sectors_I!K45</f>
        <v>15.828099999999999</v>
      </c>
      <c r="L45" s="104">
        <f>Sectors_I!L45</f>
        <v>134.64400000000001</v>
      </c>
      <c r="M45" s="104">
        <f>Sectors_I!M45</f>
        <v>16.1418</v>
      </c>
      <c r="N45" s="158">
        <f>Sectors_I!N45</f>
        <v>3862909.2262000004</v>
      </c>
      <c r="O45" s="158">
        <f>Sectors_I!O45</f>
        <v>81021.083970000007</v>
      </c>
      <c r="P45" s="158">
        <f>Sectors_I!P45</f>
        <v>3943930.3101700004</v>
      </c>
      <c r="Q45" s="158">
        <f>Sectors_I!Q45</f>
        <v>346979387.13030005</v>
      </c>
      <c r="R45" s="158">
        <f>Sectors_I!R45</f>
        <v>875517.20481400006</v>
      </c>
      <c r="S45" s="158">
        <f>Sectors_I!S45</f>
        <v>347854904.335114</v>
      </c>
      <c r="T45" s="158">
        <f>Sectors_I!T45</f>
        <v>8074649.1162</v>
      </c>
      <c r="U45" s="158">
        <f>Sectors_I!U45</f>
        <v>10887.999099999999</v>
      </c>
      <c r="V45" s="158">
        <f>Sectors_I!V45</f>
        <v>8085537.1152999997</v>
      </c>
      <c r="W45" s="158">
        <f>Sectors_I!W45</f>
        <v>5319267.5603999998</v>
      </c>
      <c r="X45" s="158">
        <f>Sectors_I!X45</f>
        <v>86566.987569999998</v>
      </c>
      <c r="Y45" s="158">
        <f>Sectors_I!Y45</f>
        <v>5405834.5479699997</v>
      </c>
      <c r="Z45" s="158">
        <f>Sectors_I!Z45</f>
        <v>0</v>
      </c>
      <c r="AA45" s="158">
        <f>Sectors_I!AA45</f>
        <v>0</v>
      </c>
      <c r="AB45" s="158">
        <f>Sectors_I!AB45</f>
        <v>0</v>
      </c>
    </row>
    <row r="46" spans="1:28" x14ac:dyDescent="0.2">
      <c r="A46" s="100" t="s">
        <v>217</v>
      </c>
      <c r="B46" s="154">
        <f>Sectors_I!B46</f>
        <v>8380006.1886</v>
      </c>
      <c r="C46" s="154">
        <f>Sectors_I!C46</f>
        <v>32095.452499999999</v>
      </c>
      <c r="D46" s="154">
        <f>Sectors_I!D46</f>
        <v>8412101.6411000006</v>
      </c>
      <c r="E46" s="155">
        <f>Sectors_I!E46</f>
        <v>170071.90724212001</v>
      </c>
      <c r="F46" s="155">
        <f>Sectors_I!F46</f>
        <v>76.394300000000001</v>
      </c>
      <c r="G46" s="155">
        <f>Sectors_I!G46</f>
        <v>170148.30154212003</v>
      </c>
      <c r="H46" s="107">
        <f>Sectors_I!H46</f>
        <v>4.3048900000000001E-2</v>
      </c>
      <c r="I46" s="103">
        <f>Sectors_I!I46</f>
        <v>7.0000000000000007E-2</v>
      </c>
      <c r="J46" s="107">
        <f>Sectors_I!J46</f>
        <v>4.3036600000000001E-2</v>
      </c>
      <c r="K46" s="104">
        <f>Sectors_I!K46</f>
        <v>61.923900000000003</v>
      </c>
      <c r="L46" s="104">
        <f>Sectors_I!L46</f>
        <v>121.733</v>
      </c>
      <c r="M46" s="104">
        <f>Sectors_I!M46</f>
        <v>62.1646</v>
      </c>
      <c r="N46" s="158">
        <f>Sectors_I!N46</f>
        <v>49978.76</v>
      </c>
      <c r="O46" s="158">
        <f>Sectors_I!O46</f>
        <v>0</v>
      </c>
      <c r="P46" s="158">
        <f>Sectors_I!P46</f>
        <v>49978.76</v>
      </c>
      <c r="Q46" s="158">
        <f>Sectors_I!Q46</f>
        <v>8264832.5585999992</v>
      </c>
      <c r="R46" s="158">
        <f>Sectors_I!R46</f>
        <v>32095.452499999999</v>
      </c>
      <c r="S46" s="158">
        <f>Sectors_I!S46</f>
        <v>8296928.0110999998</v>
      </c>
      <c r="T46" s="158">
        <f>Sectors_I!T46</f>
        <v>57764.73</v>
      </c>
      <c r="U46" s="158">
        <f>Sectors_I!U46</f>
        <v>0</v>
      </c>
      <c r="V46" s="158">
        <f>Sectors_I!V46</f>
        <v>57764.73</v>
      </c>
      <c r="W46" s="158">
        <f>Sectors_I!W46</f>
        <v>57408.899999999994</v>
      </c>
      <c r="X46" s="158">
        <f>Sectors_I!X46</f>
        <v>0</v>
      </c>
      <c r="Y46" s="158">
        <f>Sectors_I!Y46</f>
        <v>57408.899999999994</v>
      </c>
      <c r="Z46" s="158">
        <f>Sectors_I!Z46</f>
        <v>0</v>
      </c>
      <c r="AA46" s="158">
        <f>Sectors_I!AA46</f>
        <v>0</v>
      </c>
      <c r="AB46" s="158">
        <f>Sectors_I!AB46</f>
        <v>0</v>
      </c>
    </row>
    <row r="47" spans="1:28" x14ac:dyDescent="0.2">
      <c r="A47" s="101" t="s">
        <v>267</v>
      </c>
      <c r="B47" s="154">
        <f>Sectors_I!B47</f>
        <v>36916323865.572502</v>
      </c>
      <c r="C47" s="154">
        <f>Sectors_I!C47</f>
        <v>27411053471.020557</v>
      </c>
      <c r="D47" s="154">
        <f>Sectors_I!D47</f>
        <v>64327377336.593056</v>
      </c>
      <c r="E47" s="155">
        <f>Sectors_I!E47</f>
        <v>800667580.15244329</v>
      </c>
      <c r="F47" s="155">
        <f>Sectors_I!F47</f>
        <v>323572573.97456259</v>
      </c>
      <c r="G47" s="155">
        <f>Sectors_I!G47</f>
        <v>1124240154.1270061</v>
      </c>
      <c r="H47" s="107">
        <f>Sectors_I!H47</f>
        <v>0.14650299999999999</v>
      </c>
      <c r="I47" s="103">
        <f>Sectors_I!I47</f>
        <v>9.0359800918739491E-2</v>
      </c>
      <c r="J47" s="107">
        <f>Sectors_I!J47</f>
        <v>0.120633</v>
      </c>
      <c r="K47" s="104">
        <f>Sectors_I!K47</f>
        <v>80.218100000000007</v>
      </c>
      <c r="L47" s="104">
        <f>Sectors_I!L47</f>
        <v>94.765135351271852</v>
      </c>
      <c r="M47" s="104">
        <f>Sectors_I!M47</f>
        <v>86.447699999999998</v>
      </c>
      <c r="N47" s="158">
        <f>Sectors_I!N47</f>
        <v>547080351.60234976</v>
      </c>
      <c r="O47" s="158">
        <f>Sectors_I!O47</f>
        <v>559096464.02193999</v>
      </c>
      <c r="P47" s="158">
        <f>Sectors_I!P47</f>
        <v>1106176815.6242898</v>
      </c>
      <c r="Q47" s="158">
        <f>Sectors_I!Q47</f>
        <v>34317556877.265526</v>
      </c>
      <c r="R47" s="158">
        <f>Sectors_I!R47</f>
        <v>25000525357.290169</v>
      </c>
      <c r="S47" s="158">
        <f>Sectors_I!S47</f>
        <v>59318082234.555695</v>
      </c>
      <c r="T47" s="158">
        <f>Sectors_I!T47</f>
        <v>1691969297.8225152</v>
      </c>
      <c r="U47" s="158">
        <f>Sectors_I!U47</f>
        <v>1557223040.9076962</v>
      </c>
      <c r="V47" s="158">
        <f>Sectors_I!V47</f>
        <v>3249192338.7302113</v>
      </c>
      <c r="W47" s="158">
        <f>Sectors_I!W47</f>
        <v>842927905.51316369</v>
      </c>
      <c r="X47" s="158">
        <f>Sectors_I!X47</f>
        <v>803633483.17826712</v>
      </c>
      <c r="Y47" s="158">
        <f>Sectors_I!Y47</f>
        <v>1646561388.6914308</v>
      </c>
      <c r="Z47" s="158">
        <f>Sectors_I!Z47</f>
        <v>63869784.971299998</v>
      </c>
      <c r="AA47" s="158">
        <f>Sectors_I!AA47</f>
        <v>49671589.644423999</v>
      </c>
      <c r="AB47" s="158">
        <f>Sectors_I!AB47</f>
        <v>113541374.615724</v>
      </c>
    </row>
    <row r="48" spans="1:28" x14ac:dyDescent="0.2">
      <c r="A48" s="102" t="s">
        <v>220</v>
      </c>
      <c r="B48" s="154">
        <f>Sectors_I!B48</f>
        <v>7356054250.7799139</v>
      </c>
      <c r="C48" s="154">
        <f>Sectors_I!C48</f>
        <v>15149578763.335632</v>
      </c>
      <c r="D48" s="154">
        <f>Sectors_I!D48</f>
        <v>22505633014.115547</v>
      </c>
      <c r="E48" s="155">
        <f>Sectors_I!E48</f>
        <v>105518407.85990259</v>
      </c>
      <c r="F48" s="155">
        <f>Sectors_I!F48</f>
        <v>165887344.19771495</v>
      </c>
      <c r="G48" s="155">
        <f>Sectors_I!G48</f>
        <v>271405752.05761755</v>
      </c>
      <c r="H48" s="107">
        <f>Sectors_I!H48</f>
        <v>0.126278</v>
      </c>
      <c r="I48" s="103">
        <f>Sectors_I!I48</f>
        <v>9.6204047218246755E-2</v>
      </c>
      <c r="J48" s="107">
        <f>Sectors_I!J48</f>
        <v>0.106034</v>
      </c>
      <c r="K48" s="104">
        <f>Sectors_I!K48</f>
        <v>60.235700000000001</v>
      </c>
      <c r="L48" s="104">
        <f>Sectors_I!L48</f>
        <v>80.236816676135575</v>
      </c>
      <c r="M48" s="104">
        <f>Sectors_I!M48</f>
        <v>73.718100000000007</v>
      </c>
      <c r="N48" s="158">
        <f>Sectors_I!N48</f>
        <v>77199559.541879997</v>
      </c>
      <c r="O48" s="158">
        <f>Sectors_I!O48</f>
        <v>209717754.95142043</v>
      </c>
      <c r="P48" s="158">
        <f>Sectors_I!P48</f>
        <v>286917314.49330044</v>
      </c>
      <c r="Q48" s="158">
        <f>Sectors_I!Q48</f>
        <v>6782414009.7609806</v>
      </c>
      <c r="R48" s="158">
        <f>Sectors_I!R48</f>
        <v>13832813731.787243</v>
      </c>
      <c r="S48" s="158">
        <f>Sectors_I!S48</f>
        <v>20615227741.548222</v>
      </c>
      <c r="T48" s="158">
        <f>Sectors_I!T48</f>
        <v>423730480.32565129</v>
      </c>
      <c r="U48" s="158">
        <f>Sectors_I!U48</f>
        <v>1020061863.3480232</v>
      </c>
      <c r="V48" s="158">
        <f>Sectors_I!V48</f>
        <v>1443792343.6736746</v>
      </c>
      <c r="W48" s="158">
        <f>Sectors_I!W48</f>
        <v>149909760.69328189</v>
      </c>
      <c r="X48" s="158">
        <f>Sectors_I!X48</f>
        <v>282597825.30576742</v>
      </c>
      <c r="Y48" s="158">
        <f>Sectors_I!Y48</f>
        <v>432507585.99904931</v>
      </c>
      <c r="Z48" s="158">
        <f>Sectors_I!Z48</f>
        <v>0</v>
      </c>
      <c r="AA48" s="158">
        <f>Sectors_I!AA48</f>
        <v>14105342.894599998</v>
      </c>
      <c r="AB48" s="158">
        <f>Sectors_I!AB48</f>
        <v>14105342.894599998</v>
      </c>
    </row>
    <row r="49" spans="1:28" x14ac:dyDescent="0.2">
      <c r="A49" s="102" t="s">
        <v>221</v>
      </c>
      <c r="B49" s="154">
        <f>Sectors_I!B49</f>
        <v>4014325366.8734841</v>
      </c>
      <c r="C49" s="154">
        <f>Sectors_I!C49</f>
        <v>6023384857.8699322</v>
      </c>
      <c r="D49" s="154">
        <f>Sectors_I!D49</f>
        <v>10037710224.743416</v>
      </c>
      <c r="E49" s="155">
        <f>Sectors_I!E49</f>
        <v>83923996.056211069</v>
      </c>
      <c r="F49" s="155">
        <f>Sectors_I!F49</f>
        <v>104243728.35601583</v>
      </c>
      <c r="G49" s="155">
        <f>Sectors_I!G49</f>
        <v>188167724.41222692</v>
      </c>
      <c r="H49" s="107">
        <f>Sectors_I!H49</f>
        <v>0.12867000000000001</v>
      </c>
      <c r="I49" s="103">
        <f>Sectors_I!I49</f>
        <v>8.0763077783127524E-2</v>
      </c>
      <c r="J49" s="107">
        <f>Sectors_I!J49</f>
        <v>0.10001400000000001</v>
      </c>
      <c r="K49" s="104">
        <f>Sectors_I!K49</f>
        <v>72.877499999999998</v>
      </c>
      <c r="L49" s="104">
        <f>Sectors_I!L49</f>
        <v>89.880343335217603</v>
      </c>
      <c r="M49" s="104">
        <f>Sectors_I!M49</f>
        <v>83.101900000000001</v>
      </c>
      <c r="N49" s="158">
        <f>Sectors_I!N49</f>
        <v>119943365.28420877</v>
      </c>
      <c r="O49" s="158">
        <f>Sectors_I!O49</f>
        <v>269651340.93687558</v>
      </c>
      <c r="P49" s="158">
        <f>Sectors_I!P49</f>
        <v>389594706.22108436</v>
      </c>
      <c r="Q49" s="158">
        <f>Sectors_I!Q49</f>
        <v>3661209151.7239118</v>
      </c>
      <c r="R49" s="158">
        <f>Sectors_I!R49</f>
        <v>5360175589.7402573</v>
      </c>
      <c r="S49" s="158">
        <f>Sectors_I!S49</f>
        <v>9021384741.4641685</v>
      </c>
      <c r="T49" s="158">
        <f>Sectors_I!T49</f>
        <v>165656011.6566819</v>
      </c>
      <c r="U49" s="158">
        <f>Sectors_I!U49</f>
        <v>258286944.85776907</v>
      </c>
      <c r="V49" s="158">
        <f>Sectors_I!V49</f>
        <v>423942956.51445097</v>
      </c>
      <c r="W49" s="158">
        <f>Sectors_I!W49</f>
        <v>183661026.75409046</v>
      </c>
      <c r="X49" s="158">
        <f>Sectors_I!X49</f>
        <v>389134942.30978209</v>
      </c>
      <c r="Y49" s="158">
        <f>Sectors_I!Y49</f>
        <v>572795969.06387258</v>
      </c>
      <c r="Z49" s="158">
        <f>Sectors_I!Z49</f>
        <v>3799176.7387999999</v>
      </c>
      <c r="AA49" s="158">
        <f>Sectors_I!AA49</f>
        <v>15787380.962123999</v>
      </c>
      <c r="AB49" s="158">
        <f>Sectors_I!AB49</f>
        <v>19586557.700923998</v>
      </c>
    </row>
    <row r="50" spans="1:28" x14ac:dyDescent="0.2">
      <c r="A50" s="102" t="s">
        <v>222</v>
      </c>
      <c r="B50" s="154">
        <f>Sectors_I!B50</f>
        <v>6673878832.6921177</v>
      </c>
      <c r="C50" s="154">
        <f>Sectors_I!C50</f>
        <v>1380503943.9117498</v>
      </c>
      <c r="D50" s="154">
        <f>Sectors_I!D50</f>
        <v>8054382776.6038675</v>
      </c>
      <c r="E50" s="155">
        <f>Sectors_I!E50</f>
        <v>191009262.71386507</v>
      </c>
      <c r="F50" s="155">
        <f>Sectors_I!F50</f>
        <v>19028578.978697691</v>
      </c>
      <c r="G50" s="155">
        <f>Sectors_I!G50</f>
        <v>210037841.69256276</v>
      </c>
      <c r="H50" s="107">
        <f>Sectors_I!H50</f>
        <v>0.162134</v>
      </c>
      <c r="I50" s="103">
        <f>Sectors_I!I50</f>
        <v>7.9493279401845751E-2</v>
      </c>
      <c r="J50" s="107">
        <f>Sectors_I!J50</f>
        <v>0.14818600000000001</v>
      </c>
      <c r="K50" s="104">
        <f>Sectors_I!K50</f>
        <v>62.680500000000002</v>
      </c>
      <c r="L50" s="104">
        <f>Sectors_I!L50</f>
        <v>102.00284567630918</v>
      </c>
      <c r="M50" s="104">
        <f>Sectors_I!M50</f>
        <v>69.414100000000005</v>
      </c>
      <c r="N50" s="158">
        <f>Sectors_I!N50</f>
        <v>145264115.8533617</v>
      </c>
      <c r="O50" s="158">
        <f>Sectors_I!O50</f>
        <v>30384026.318799999</v>
      </c>
      <c r="P50" s="158">
        <f>Sectors_I!P50</f>
        <v>175648142.1721617</v>
      </c>
      <c r="Q50" s="158">
        <f>Sectors_I!Q50</f>
        <v>6163471371.6593285</v>
      </c>
      <c r="R50" s="158">
        <f>Sectors_I!R50</f>
        <v>1263070753.6702499</v>
      </c>
      <c r="S50" s="158">
        <f>Sectors_I!S50</f>
        <v>7426542125.3295784</v>
      </c>
      <c r="T50" s="158">
        <f>Sectors_I!T50</f>
        <v>325985161.25132728</v>
      </c>
      <c r="U50" s="158">
        <f>Sectors_I!U50</f>
        <v>75896748.35180001</v>
      </c>
      <c r="V50" s="158">
        <f>Sectors_I!V50</f>
        <v>401881909.6031273</v>
      </c>
      <c r="W50" s="158">
        <f>Sectors_I!W50</f>
        <v>181373007.94026172</v>
      </c>
      <c r="X50" s="158">
        <f>Sectors_I!X50</f>
        <v>40663415.747199997</v>
      </c>
      <c r="Y50" s="158">
        <f>Sectors_I!Y50</f>
        <v>222036423.68746173</v>
      </c>
      <c r="Z50" s="158">
        <f>Sectors_I!Z50</f>
        <v>3049291.8412000001</v>
      </c>
      <c r="AA50" s="158">
        <f>Sectors_I!AA50</f>
        <v>873026.14249999996</v>
      </c>
      <c r="AB50" s="158">
        <f>Sectors_I!AB50</f>
        <v>3922317.9837000002</v>
      </c>
    </row>
    <row r="51" spans="1:28" x14ac:dyDescent="0.2">
      <c r="A51" s="102" t="s">
        <v>223</v>
      </c>
      <c r="B51" s="154">
        <f>Sectors_I!B51</f>
        <v>18872065415.226982</v>
      </c>
      <c r="C51" s="154">
        <f>Sectors_I!C51</f>
        <v>4857585905.9029512</v>
      </c>
      <c r="D51" s="154">
        <f>Sectors_I!D51</f>
        <v>23729651321.129929</v>
      </c>
      <c r="E51" s="155">
        <f>Sectors_I!E51</f>
        <v>420215913.52256441</v>
      </c>
      <c r="F51" s="155">
        <f>Sectors_I!F51</f>
        <v>34412922.442334101</v>
      </c>
      <c r="G51" s="155">
        <f>Sectors_I!G51</f>
        <v>454628835.96489847</v>
      </c>
      <c r="H51" s="107">
        <f>Sectors_I!H51</f>
        <v>0.14982699999999999</v>
      </c>
      <c r="I51" s="103">
        <f>Sectors_I!I51</f>
        <v>7.4148898093912063E-2</v>
      </c>
      <c r="J51" s="107">
        <f>Sectors_I!J51</f>
        <v>0.13414200000000001</v>
      </c>
      <c r="K51" s="104">
        <f>Sectors_I!K51</f>
        <v>96.1755</v>
      </c>
      <c r="L51" s="104">
        <f>Sectors_I!L51</f>
        <v>144.63685039027956</v>
      </c>
      <c r="M51" s="104">
        <f>Sectors_I!M51</f>
        <v>106.20699999999999</v>
      </c>
      <c r="N51" s="158">
        <f>Sectors_I!N51</f>
        <v>204673310.93299928</v>
      </c>
      <c r="O51" s="158">
        <f>Sectors_I!O51</f>
        <v>49343341.814844005</v>
      </c>
      <c r="P51" s="158">
        <f>Sectors_I!P51</f>
        <v>254016652.7478433</v>
      </c>
      <c r="Q51" s="158">
        <f>Sectors_I!Q51</f>
        <v>17710462344.131298</v>
      </c>
      <c r="R51" s="158">
        <f>Sectors_I!R51</f>
        <v>4544465282.0820293</v>
      </c>
      <c r="S51" s="158">
        <f>Sectors_I!S51</f>
        <v>22254927626.213322</v>
      </c>
      <c r="T51" s="158">
        <f>Sectors_I!T51</f>
        <v>776597644.53885448</v>
      </c>
      <c r="U51" s="158">
        <f>Sectors_I!U51</f>
        <v>202977484.36010414</v>
      </c>
      <c r="V51" s="158">
        <f>Sectors_I!V51</f>
        <v>979575128.89895868</v>
      </c>
      <c r="W51" s="158">
        <f>Sectors_I!W51</f>
        <v>327984110.16552949</v>
      </c>
      <c r="X51" s="158">
        <f>Sectors_I!X51</f>
        <v>91237299.815617576</v>
      </c>
      <c r="Y51" s="158">
        <f>Sectors_I!Y51</f>
        <v>419221409.98114705</v>
      </c>
      <c r="Z51" s="158">
        <f>Sectors_I!Z51</f>
        <v>57021316.3913</v>
      </c>
      <c r="AA51" s="158">
        <f>Sectors_I!AA51</f>
        <v>18905839.645199999</v>
      </c>
      <c r="AB51" s="158">
        <f>Sectors_I!AB51</f>
        <v>75927156.036500007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AD7A3087-211E-4756-A127-6FD4CAF8106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Khvicha Gogichashvili</cp:lastModifiedBy>
  <cp:lastPrinted>2019-02-14T08:17:15Z</cp:lastPrinted>
  <dcterms:created xsi:type="dcterms:W3CDTF">2009-07-14T01:33:30Z</dcterms:created>
  <dcterms:modified xsi:type="dcterms:W3CDTF">2025-03-25T09:08:00Z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