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3020" windowHeight="7830" activeTab="4"/>
  </bookViews>
  <sheets>
    <sheet name="ბალანსი" sheetId="1" r:id="rId1"/>
    <sheet name="მოგება-ზარალი" sheetId="2" r:id="rId2"/>
    <sheet name="depozitebi" sheetId="3" state="hidden" r:id="rId3"/>
    <sheet name="აქტივებისა და სესხ წილი" sheetId="4" state="hidden" r:id="rId4"/>
    <sheet name="დეპოზიტები" sheetId="5" r:id="rId5"/>
    <sheet name="წევრები და დეპოზიტები" sheetId="6" r:id="rId6"/>
  </sheets>
  <calcPr calcId="145621"/>
</workbook>
</file>

<file path=xl/calcChain.xml><?xml version="1.0" encoding="utf-8"?>
<calcChain xmlns="http://schemas.openxmlformats.org/spreadsheetml/2006/main">
  <c r="I4" i="6" l="1"/>
  <c r="I5" i="6"/>
  <c r="I6" i="6"/>
  <c r="I7" i="6"/>
  <c r="I8" i="6"/>
  <c r="I9" i="6"/>
  <c r="I10" i="6"/>
  <c r="I11" i="6"/>
  <c r="I12" i="6"/>
  <c r="I13" i="6"/>
  <c r="I14" i="6"/>
  <c r="I15" i="6"/>
  <c r="I16" i="6"/>
  <c r="I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3" i="6"/>
  <c r="G17" i="6"/>
  <c r="F17" i="6"/>
  <c r="E17" i="6"/>
  <c r="D17" i="6"/>
  <c r="C17" i="6"/>
  <c r="H17" i="6" l="1"/>
  <c r="I17" i="6"/>
  <c r="G72" i="3" l="1"/>
  <c r="F72" i="3"/>
  <c r="E72" i="3"/>
  <c r="D72" i="3"/>
  <c r="G52" i="3"/>
  <c r="E52" i="3"/>
  <c r="E32" i="3"/>
  <c r="D32" i="3"/>
  <c r="G12" i="3"/>
  <c r="F12" i="3"/>
  <c r="E12" i="3"/>
  <c r="E67" i="3" l="1"/>
  <c r="G7" i="3"/>
  <c r="G67" i="3"/>
  <c r="G47" i="3"/>
  <c r="E47" i="3"/>
  <c r="G27" i="3"/>
  <c r="E27" i="3"/>
  <c r="E7" i="3"/>
  <c r="G87" i="3" l="1"/>
  <c r="E87" i="3"/>
  <c r="I68" i="3"/>
  <c r="H50" i="3" l="1"/>
  <c r="H8" i="3" l="1"/>
  <c r="I8" i="3"/>
  <c r="H9" i="3"/>
  <c r="I9" i="3"/>
  <c r="H10" i="3"/>
  <c r="C20" i="4"/>
  <c r="F3" i="4" s="1"/>
  <c r="D20" i="4"/>
  <c r="E3" i="4" s="1"/>
  <c r="E18" i="4" l="1"/>
  <c r="E20" i="4"/>
  <c r="E16" i="4"/>
  <c r="E14" i="4"/>
  <c r="E12" i="4"/>
  <c r="E10" i="4"/>
  <c r="E8" i="4"/>
  <c r="E6" i="4"/>
  <c r="E4" i="4"/>
  <c r="E2" i="4"/>
  <c r="E19" i="4"/>
  <c r="E17" i="4"/>
  <c r="E15" i="4"/>
  <c r="E13" i="4"/>
  <c r="E11" i="4"/>
  <c r="E9" i="4"/>
  <c r="E7" i="4"/>
  <c r="E5" i="4"/>
  <c r="F20" i="4"/>
  <c r="F18" i="4"/>
  <c r="F16" i="4"/>
  <c r="F14" i="4"/>
  <c r="F12" i="4"/>
  <c r="F10" i="4"/>
  <c r="F8" i="4"/>
  <c r="F6" i="4"/>
  <c r="F4" i="4"/>
  <c r="F2" i="4"/>
  <c r="F19" i="4"/>
  <c r="F17" i="4"/>
  <c r="F15" i="4"/>
  <c r="F13" i="4"/>
  <c r="F11" i="4"/>
  <c r="F9" i="4"/>
  <c r="F7" i="4"/>
  <c r="F5" i="4"/>
  <c r="D7" i="3" l="1"/>
  <c r="F7" i="3"/>
  <c r="D27" i="3"/>
  <c r="F27" i="3"/>
  <c r="D47" i="3"/>
  <c r="F47" i="3"/>
  <c r="D67" i="3"/>
  <c r="F67" i="3"/>
  <c r="H48" i="3"/>
  <c r="I48" i="3"/>
  <c r="H49" i="3"/>
  <c r="I49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D87" i="3" l="1"/>
  <c r="I47" i="3"/>
  <c r="H47" i="3"/>
  <c r="F87" i="3"/>
  <c r="I85" i="3" l="1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H72" i="3"/>
  <c r="I71" i="3"/>
  <c r="H71" i="3"/>
  <c r="I70" i="3"/>
  <c r="H70" i="3"/>
  <c r="I69" i="3"/>
  <c r="H69" i="3"/>
  <c r="H68" i="3"/>
  <c r="I28" i="3"/>
  <c r="H67" i="3" l="1"/>
  <c r="I45" i="3" l="1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I27" i="3" s="1"/>
  <c r="H29" i="3"/>
  <c r="H28" i="3"/>
  <c r="H1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H11" i="3"/>
  <c r="H12" i="3"/>
  <c r="H13" i="3"/>
  <c r="H14" i="3"/>
  <c r="H15" i="3"/>
  <c r="H16" i="3"/>
  <c r="H17" i="3"/>
  <c r="H18" i="3"/>
  <c r="H20" i="3"/>
  <c r="H21" i="3"/>
  <c r="H22" i="3"/>
  <c r="H23" i="3"/>
  <c r="H24" i="3"/>
  <c r="H25" i="3"/>
  <c r="H27" i="3" l="1"/>
  <c r="H7" i="3"/>
  <c r="I7" i="3"/>
  <c r="H87" i="3" l="1"/>
  <c r="I72" i="3" l="1"/>
  <c r="I67" i="3" s="1"/>
  <c r="I87" i="3" s="1"/>
</calcChain>
</file>

<file path=xl/sharedStrings.xml><?xml version="1.0" encoding="utf-8"?>
<sst xmlns="http://schemas.openxmlformats.org/spreadsheetml/2006/main" count="280" uniqueCount="169">
  <si>
    <t>შინაარსი:</t>
  </si>
  <si>
    <t>პერიოდი:</t>
  </si>
  <si>
    <t>საკრედიტო კავშირების კონსოლიდირებული მონაცემები</t>
  </si>
  <si>
    <t>საბალანსო უწყისი</t>
  </si>
  <si>
    <t>აქტივები</t>
  </si>
  <si>
    <t>ნაღდი ფული</t>
  </si>
  <si>
    <t>სახელმწიფო სავალო ფასიანი ქაღალდები</t>
  </si>
  <si>
    <t>ფულადი სახსრები საბანკო ანგარიშებზე</t>
  </si>
  <si>
    <t>მოთხოვნები ბანკების და არასაბანკო სადეპოზიტო დაწესებულებების მიმართ</t>
  </si>
  <si>
    <t>კლიენტებისათვის გაცემული სესხები</t>
  </si>
  <si>
    <t xml:space="preserve">  მინუს: სესხების შესაძლო დანაკარგების რეზერვი</t>
  </si>
  <si>
    <t>წმინდა სესხები</t>
  </si>
  <si>
    <t>მისაღები პროცენტები</t>
  </si>
  <si>
    <t>დასაკუთრებული უძრავი და მოძრავი ქონება</t>
  </si>
  <si>
    <t>ძირითადი საშუალებები და არამატერიალური აქტივები</t>
  </si>
  <si>
    <t>სხვა აქტივები</t>
  </si>
  <si>
    <t>სულ  აქტივები</t>
  </si>
  <si>
    <t>ვალდებულებები</t>
  </si>
  <si>
    <t>ბანკების ფულადი სახსრები</t>
  </si>
  <si>
    <t>მიმდინარე დეპოზიტები</t>
  </si>
  <si>
    <t>ვადიანი დეპოზიტები</t>
  </si>
  <si>
    <t>საფინანსო ორგანიზაციების სესხები</t>
  </si>
  <si>
    <t>გადასახდელი პროცენტები და დივიდენდები</t>
  </si>
  <si>
    <t>სხვა ვალდებულებები</t>
  </si>
  <si>
    <t>სულ  ვალდებულებები</t>
  </si>
  <si>
    <t>კაპიტალი</t>
  </si>
  <si>
    <t>განაღდებული საწესდებო კაპიტალი</t>
  </si>
  <si>
    <t>მინუს: გამოსყიდული პაი</t>
  </si>
  <si>
    <t>შემოწირულობა კაპიტალში</t>
  </si>
  <si>
    <t>საერთო რეზერვი</t>
  </si>
  <si>
    <t>აქტივების გადაფასების რეზერვები</t>
  </si>
  <si>
    <t>გაუნაწილებელი მოგება</t>
  </si>
  <si>
    <t>სულ  კაპიტალი</t>
  </si>
  <si>
    <t>სულ  ვალდებულებები და კაპიტალი</t>
  </si>
  <si>
    <t>მოგება–ზარალის უწყისი</t>
  </si>
  <si>
    <t>პროცენტული შემოსავლები</t>
  </si>
  <si>
    <t>პროცენტული შემოსავლები სახელმწიფო სექტორიდან</t>
  </si>
  <si>
    <t>პროცენტული შემოსავლები საბანკო და საფინანსო სექტორიდან</t>
  </si>
  <si>
    <t>პროცენტული შემოსავლები კლიენტებზე გაცემული სესხებიდან</t>
  </si>
  <si>
    <t>სულ პროცენტული შემოსავალი</t>
  </si>
  <si>
    <t>პროცენტული ხარჯები</t>
  </si>
  <si>
    <t>ბანკებიდან მიღებულ სესხებზე გადახდილი პროცენტული ხარჯები</t>
  </si>
  <si>
    <t>საფინანსო ორგანიზაციებიდან მიღებულ სესხებზე გადახდილი პროცენტული ხარჯები</t>
  </si>
  <si>
    <t>მიმდინარე დეპოზიტებზე გადახდილი პროცენტული ხარჯები</t>
  </si>
  <si>
    <t>ვადიან დეპოზიტებზე გადახდილი პროცენტული ხარჯები</t>
  </si>
  <si>
    <t>სულ პროცენტული ხარჯები</t>
  </si>
  <si>
    <t>წმინდა პროცენტული შემოსავალი (ხარჯები)</t>
  </si>
  <si>
    <t>საკომისიოები, არაპროცენტული შემოსავლები და შემოსულობები</t>
  </si>
  <si>
    <t>საკომისიო და სხვა არაპროცენტული ხარჯები</t>
  </si>
  <si>
    <t>წმინდა საკომისიო და სხვა არაპროცენტული შემოსავლები (ხარჯები)</t>
  </si>
  <si>
    <t>მოგება (ზარალი) აქტივების დარეზერვებამდე</t>
  </si>
  <si>
    <t>მოგება (ზარალი) დაბეგვრამდე</t>
  </si>
  <si>
    <t>მოგების გადასახადი</t>
  </si>
  <si>
    <t>მოგება (ზარალი) გადასახადის გადახდის შემდეგ</t>
  </si>
  <si>
    <t>გაუთვალისწინებელი შემოსავლები (ხარჯები)</t>
  </si>
  <si>
    <t>წმინდა მოგება (ზარალი) პერიოდისათვის</t>
  </si>
  <si>
    <t>10_დან 50  ლარამდე</t>
  </si>
  <si>
    <t>50-დან 1000  ლარამდე</t>
  </si>
  <si>
    <t>1000-დან 2500  ლარამდე</t>
  </si>
  <si>
    <t>2500 ლარის ზევით</t>
  </si>
  <si>
    <t>სულ დეპოზიტები</t>
  </si>
  <si>
    <t>მოთხოვნამდე დეპოზიტები</t>
  </si>
  <si>
    <t>სულ დეპოზიტები ლარებში</t>
  </si>
  <si>
    <t>რაოდენობა</t>
  </si>
  <si>
    <t>თანხა</t>
  </si>
  <si>
    <t>"მეორე სვირი"</t>
  </si>
  <si>
    <t>მეჯინისწყალის საკრედიტო კავშირი</t>
  </si>
  <si>
    <t>კვალითის საკრედიტო კავშირი</t>
  </si>
  <si>
    <t>"ხუცუბანი"</t>
  </si>
  <si>
    <t>მათხოჯის საკრედიტო კავშირი</t>
  </si>
  <si>
    <t>სოფელ მერიის საკრედიტო კავშირი</t>
  </si>
  <si>
    <t>ჭოგნარის საკრედიტო კავშირი</t>
  </si>
  <si>
    <t>ლიხაურის საკრედიტო კავშირი</t>
  </si>
  <si>
    <t>"ჯიხა"</t>
  </si>
  <si>
    <t>საქართველოს საკრედიტო კავშირი</t>
  </si>
  <si>
    <t>"მამონა"</t>
  </si>
  <si>
    <t>"თანადგომა"</t>
  </si>
  <si>
    <t>"საწმისი"</t>
  </si>
  <si>
    <t>"განთიადი"</t>
  </si>
  <si>
    <t>"უნივერსი"</t>
  </si>
  <si>
    <t>"პირველი საკრედიტო კავშირი"</t>
  </si>
  <si>
    <t>სულ</t>
  </si>
  <si>
    <t>1.2</t>
  </si>
  <si>
    <t>1.5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</si>
  <si>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</si>
  <si>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</si>
  <si>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</si>
  <si>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</si>
  <si>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</si>
  <si>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</si>
  <si>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</si>
  <si>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</si>
  <si>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</si>
  <si>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</si>
  <si>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</si>
  <si>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</si>
  <si>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</si>
  <si>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</si>
  <si>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</si>
  <si>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</si>
  <si>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</si>
  <si>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</si>
  <si>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</si>
  <si>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</si>
  <si>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</si>
  <si>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</si>
  <si>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</si>
  <si>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</si>
  <si>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</si>
  <si>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</si>
  <si>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</si>
  <si>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</si>
  <si>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</si>
  <si>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</si>
  <si>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</si>
  <si>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</si>
  <si>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</si>
  <si>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</si>
  <si>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</si>
  <si>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</si>
  <si>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</si>
  <si>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</si>
  <si>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</si>
  <si>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</si>
  <si>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</si>
  <si>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</si>
  <si>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</si>
  <si>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</si>
  <si>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</si>
  <si>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</si>
  <si>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</si>
  <si>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</si>
  <si>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</si>
  <si>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</si>
  <si>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</si>
  <si>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</si>
  <si>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</si>
  <si>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</si>
  <si>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</si>
  <si>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 xml:space="preserve"> "ეთიკკაპიტალი"</t>
  </si>
  <si>
    <t>"ეთიკკაპიტალი"</t>
  </si>
  <si>
    <t>"ჯი ეი კაპიტალი"</t>
  </si>
  <si>
    <r>
      <t xml:space="preserve">ზარალი აქტივების შესაძლო დანაკარგების მიხედვით </t>
    </r>
    <r>
      <rPr>
        <b/>
        <sz val="10"/>
        <color theme="1"/>
        <rFont val="Sylfaen"/>
        <family val="1"/>
      </rPr>
      <t>*</t>
    </r>
  </si>
  <si>
    <t>სესხები%</t>
  </si>
  <si>
    <t>აქტივები %</t>
  </si>
  <si>
    <t>I Iკვ. 2012წ</t>
  </si>
  <si>
    <t>დანარჩენი აქტივების შესაძლო დანაკარგების რეზერვი</t>
  </si>
  <si>
    <t>NN</t>
  </si>
  <si>
    <t xml:space="preserve">დასახელება </t>
  </si>
  <si>
    <t>წერთა რაოდენობა</t>
  </si>
  <si>
    <t>ვადიანი დეპოზიტი</t>
  </si>
  <si>
    <t>მოთხოვნამდე  დეპოზიტი</t>
  </si>
  <si>
    <t>სულ  დეპოზიტი</t>
  </si>
  <si>
    <t>ერთეული</t>
  </si>
  <si>
    <t>ჯი ენ კაპიტალი</t>
  </si>
  <si>
    <t>მეორე სვირი</t>
  </si>
  <si>
    <t>მეჯინისწყალი</t>
  </si>
  <si>
    <t>ხუცუბანი</t>
  </si>
  <si>
    <t>მათხოჯი</t>
  </si>
  <si>
    <t>მერია</t>
  </si>
  <si>
    <t>ლიხაური</t>
  </si>
  <si>
    <t>მამონა</t>
  </si>
  <si>
    <t>საწმისი</t>
  </si>
  <si>
    <t>თანადგომა</t>
  </si>
  <si>
    <t>განთიადი</t>
  </si>
  <si>
    <t>უნივერსი</t>
  </si>
  <si>
    <t>პირველი საკრედიტო</t>
  </si>
  <si>
    <t>ეთიკკაპიტალი</t>
  </si>
  <si>
    <t>I კვ. 2016 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</si>
</sst>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b/>
      <i/>
      <sz val="12"/>
      <color theme="5" tint="-0.499984740745262"/>
      <name val="Sylfaen"/>
      <family val="1"/>
    </font>
    <font>
      <b/>
      <i/>
      <sz val="11"/>
      <color theme="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sz val="12"/>
      <name val="Sylfaen"/>
      <family val="1"/>
    </font>
    <font>
      <b/>
      <i/>
      <sz val="11"/>
      <name val="Sylfaen"/>
      <family val="1"/>
    </font>
    <font>
      <b/>
      <i/>
      <sz val="11"/>
      <color theme="5" tint="-0.499984740745262"/>
      <name val="Sylfaen"/>
      <family val="1"/>
    </font>
    <font>
      <b/>
      <i/>
      <sz val="10"/>
      <name val="Sylfaen"/>
      <family val="1"/>
    </font>
    <font>
      <sz val="10"/>
      <color theme="5" tint="-0.499984740745262"/>
      <name val="Sylfaen"/>
      <family val="1"/>
    </font>
    <font>
      <b/>
      <i/>
      <sz val="10"/>
      <color theme="5" tint="-0.499984740745262"/>
      <name val="Sylfaen"/>
      <family val="1"/>
    </font>
    <font>
      <b/>
      <sz val="11"/>
      <color theme="1"/>
      <name val="Sylfaen"/>
      <family val="1"/>
    </font>
    <font>
      <b/>
      <i/>
      <sz val="10"/>
      <color theme="1"/>
      <name val="Sylfaen"/>
      <family val="1"/>
    </font>
    <font>
      <sz val="12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9"/>
      <name val="Sylfaen"/>
      <family val="1"/>
    </font>
    <font>
      <b/>
      <i/>
      <sz val="9"/>
      <name val="Sylfaen"/>
      <family val="1"/>
    </font>
    <font>
      <b/>
      <i/>
      <sz val="9"/>
      <color theme="1"/>
      <name val="Sylfaen"/>
      <family val="1"/>
    </font>
    <font>
      <b/>
      <sz val="9"/>
      <name val="Sylfaen"/>
      <family val="1"/>
    </font>
    <font>
      <b/>
      <i/>
      <sz val="9"/>
      <color theme="5" tint="-0.499984740745262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8" fillId="0" borderId="1" xfId="0" applyFont="1" applyFill="1" applyBorder="1" applyAlignment="1" applyProtection="1">
      <alignment horizontal="right" indent="1"/>
    </xf>
    <xf numFmtId="0" fontId="8" fillId="0" borderId="2" xfId="0" applyFont="1" applyFill="1" applyBorder="1" applyAlignment="1" applyProtection="1">
      <alignment horizontal="right" indent="1"/>
    </xf>
    <xf numFmtId="0" fontId="9" fillId="0" borderId="0" xfId="0" applyFont="1" applyFill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0" fontId="4" fillId="0" borderId="0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0" fillId="0" borderId="0" xfId="0" applyBorder="1"/>
    <xf numFmtId="0" fontId="8" fillId="0" borderId="2" xfId="0" applyFont="1" applyFill="1" applyBorder="1" applyAlignment="1" applyProtection="1">
      <alignment horizontal="right" vertical="top" indent="1"/>
    </xf>
    <xf numFmtId="0" fontId="8" fillId="0" borderId="0" xfId="0" applyFont="1" applyFill="1" applyBorder="1" applyAlignment="1" applyProtection="1">
      <alignment horizontal="right" vertical="top" indent="1"/>
    </xf>
    <xf numFmtId="0" fontId="8" fillId="0" borderId="1" xfId="0" applyFont="1" applyFill="1" applyBorder="1" applyAlignment="1" applyProtection="1">
      <alignment horizontal="right" vertical="top" indent="1"/>
    </xf>
    <xf numFmtId="0" fontId="9" fillId="0" borderId="0" xfId="0" applyFont="1" applyFill="1" applyBorder="1" applyAlignment="1" applyProtection="1">
      <alignment horizontal="right" vertical="top" indent="1"/>
    </xf>
    <xf numFmtId="0" fontId="2" fillId="0" borderId="0" xfId="0" applyFont="1"/>
    <xf numFmtId="0" fontId="15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165" fontId="5" fillId="0" borderId="0" xfId="0" applyNumberFormat="1" applyFont="1"/>
    <xf numFmtId="165" fontId="19" fillId="0" borderId="0" xfId="1" applyNumberFormat="1" applyFont="1" applyAlignment="1">
      <alignment horizontal="center" vertical="top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vertical="top"/>
    </xf>
    <xf numFmtId="0" fontId="8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center" vertical="top"/>
    </xf>
    <xf numFmtId="49" fontId="18" fillId="0" borderId="6" xfId="2" applyNumberFormat="1" applyFont="1" applyBorder="1" applyAlignment="1">
      <alignment horizontal="left"/>
    </xf>
    <xf numFmtId="165" fontId="18" fillId="0" borderId="7" xfId="3" applyNumberFormat="1" applyFont="1" applyBorder="1" applyAlignment="1">
      <alignment horizontal="left" vertical="top"/>
    </xf>
    <xf numFmtId="165" fontId="18" fillId="0" borderId="7" xfId="3" applyNumberFormat="1" applyFont="1" applyBorder="1" applyAlignment="1">
      <alignment horizontal="left"/>
    </xf>
    <xf numFmtId="49" fontId="18" fillId="0" borderId="4" xfId="2" applyNumberFormat="1" applyFont="1" applyBorder="1" applyAlignment="1">
      <alignment horizontal="left"/>
    </xf>
    <xf numFmtId="165" fontId="18" fillId="0" borderId="5" xfId="3" applyNumberFormat="1" applyFont="1" applyBorder="1" applyAlignment="1">
      <alignment horizontal="left" vertical="top"/>
    </xf>
    <xf numFmtId="49" fontId="12" fillId="0" borderId="11" xfId="2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/>
    </xf>
    <xf numFmtId="165" fontId="7" fillId="0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/>
    </xf>
    <xf numFmtId="0" fontId="9" fillId="3" borderId="3" xfId="0" applyFont="1" applyFill="1" applyBorder="1" applyAlignment="1" applyProtection="1">
      <alignment horizontal="right" indent="1"/>
    </xf>
    <xf numFmtId="0" fontId="9" fillId="3" borderId="0" xfId="0" applyFont="1" applyFill="1" applyBorder="1" applyAlignment="1" applyProtection="1">
      <alignment horizontal="right" indent="1"/>
    </xf>
    <xf numFmtId="165" fontId="7" fillId="3" borderId="1" xfId="0" applyNumberFormat="1" applyFont="1" applyFill="1" applyBorder="1" applyAlignment="1">
      <alignment vertical="top"/>
    </xf>
    <xf numFmtId="0" fontId="9" fillId="3" borderId="3" xfId="0" applyFont="1" applyFill="1" applyBorder="1" applyAlignment="1" applyProtection="1">
      <alignment horizontal="right" vertical="top" indent="1"/>
    </xf>
    <xf numFmtId="165" fontId="11" fillId="3" borderId="0" xfId="0" applyNumberFormat="1" applyFont="1" applyFill="1" applyBorder="1"/>
    <xf numFmtId="0" fontId="15" fillId="3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/>
    </xf>
    <xf numFmtId="0" fontId="16" fillId="3" borderId="0" xfId="2" applyFont="1" applyFill="1" applyBorder="1" applyAlignment="1"/>
    <xf numFmtId="165" fontId="16" fillId="3" borderId="0" xfId="2" applyNumberFormat="1" applyFont="1" applyFill="1" applyBorder="1" applyAlignment="1"/>
    <xf numFmtId="165" fontId="18" fillId="3" borderId="7" xfId="3" applyNumberFormat="1" applyFont="1" applyFill="1" applyBorder="1" applyAlignment="1">
      <alignment horizontal="left"/>
    </xf>
    <xf numFmtId="0" fontId="5" fillId="0" borderId="0" xfId="0" applyFont="1" applyFill="1"/>
    <xf numFmtId="165" fontId="3" fillId="0" borderId="0" xfId="1" applyNumberFormat="1" applyFont="1"/>
    <xf numFmtId="165" fontId="4" fillId="0" borderId="0" xfId="1" applyNumberFormat="1" applyFont="1" applyAlignment="1">
      <alignment horizontal="left"/>
    </xf>
    <xf numFmtId="165" fontId="5" fillId="0" borderId="0" xfId="1" applyNumberFormat="1" applyFont="1"/>
    <xf numFmtId="165" fontId="5" fillId="0" borderId="0" xfId="1" applyNumberFormat="1" applyFont="1" applyFill="1"/>
    <xf numFmtId="165" fontId="5" fillId="0" borderId="0" xfId="1" applyNumberFormat="1" applyFont="1" applyAlignment="1">
      <alignment vertical="top"/>
    </xf>
    <xf numFmtId="165" fontId="4" fillId="0" borderId="0" xfId="1" applyNumberFormat="1" applyFont="1" applyAlignment="1">
      <alignment horizontal="right" vertical="top"/>
    </xf>
    <xf numFmtId="165" fontId="10" fillId="0" borderId="0" xfId="1" applyNumberFormat="1" applyFont="1" applyAlignment="1">
      <alignment horizontal="center" vertical="center"/>
    </xf>
    <xf numFmtId="165" fontId="19" fillId="0" borderId="0" xfId="1" applyNumberFormat="1" applyFont="1" applyAlignment="1">
      <alignment horizontal="center" vertical="center" wrapText="1"/>
    </xf>
    <xf numFmtId="165" fontId="19" fillId="0" borderId="0" xfId="1" applyNumberFormat="1" applyFont="1" applyFill="1" applyAlignment="1">
      <alignment horizontal="center" vertical="center" wrapText="1"/>
    </xf>
    <xf numFmtId="165" fontId="6" fillId="0" borderId="0" xfId="1" applyNumberFormat="1" applyFont="1" applyAlignment="1">
      <alignment vertical="top"/>
    </xf>
    <xf numFmtId="165" fontId="8" fillId="0" borderId="0" xfId="1" applyNumberFormat="1" applyFont="1" applyFill="1" applyBorder="1" applyAlignment="1" applyProtection="1">
      <alignment horizontal="right" vertical="top"/>
    </xf>
    <xf numFmtId="165" fontId="9" fillId="0" borderId="0" xfId="1" applyNumberFormat="1" applyFont="1" applyFill="1" applyBorder="1" applyAlignment="1" applyProtection="1">
      <alignment horizontal="center" vertical="top"/>
    </xf>
    <xf numFmtId="165" fontId="5" fillId="0" borderId="0" xfId="1" applyNumberFormat="1" applyFont="1" applyFill="1" applyAlignment="1">
      <alignment vertical="top"/>
    </xf>
    <xf numFmtId="165" fontId="6" fillId="0" borderId="0" xfId="1" applyNumberFormat="1" applyFont="1"/>
    <xf numFmtId="165" fontId="8" fillId="0" borderId="1" xfId="1" applyNumberFormat="1" applyFont="1" applyFill="1" applyBorder="1" applyAlignment="1" applyProtection="1">
      <alignment horizontal="right" indent="1"/>
    </xf>
    <xf numFmtId="165" fontId="8" fillId="0" borderId="2" xfId="1" applyNumberFormat="1" applyFont="1" applyFill="1" applyBorder="1" applyAlignment="1" applyProtection="1">
      <alignment horizontal="right" indent="1"/>
    </xf>
    <xf numFmtId="165" fontId="6" fillId="0" borderId="1" xfId="1" applyNumberFormat="1" applyFont="1" applyBorder="1"/>
    <xf numFmtId="165" fontId="8" fillId="0" borderId="2" xfId="1" applyNumberFormat="1" applyFont="1" applyFill="1" applyBorder="1" applyAlignment="1" applyProtection="1">
      <alignment horizontal="right" vertical="top" indent="1"/>
    </xf>
    <xf numFmtId="165" fontId="6" fillId="0" borderId="2" xfId="1" applyNumberFormat="1" applyFont="1" applyBorder="1"/>
    <xf numFmtId="165" fontId="6" fillId="0" borderId="2" xfId="1" applyNumberFormat="1" applyFont="1" applyFill="1" applyBorder="1"/>
    <xf numFmtId="165" fontId="6" fillId="3" borderId="2" xfId="1" applyNumberFormat="1" applyFont="1" applyFill="1" applyBorder="1"/>
    <xf numFmtId="165" fontId="7" fillId="0" borderId="0" xfId="1" applyNumberFormat="1" applyFont="1"/>
    <xf numFmtId="165" fontId="7" fillId="3" borderId="0" xfId="1" applyNumberFormat="1" applyFont="1" applyFill="1" applyBorder="1"/>
    <xf numFmtId="165" fontId="7" fillId="3" borderId="3" xfId="1" applyNumberFormat="1" applyFont="1" applyFill="1" applyBorder="1"/>
    <xf numFmtId="165" fontId="8" fillId="0" borderId="0" xfId="1" applyNumberFormat="1" applyFont="1" applyFill="1" applyBorder="1" applyAlignment="1" applyProtection="1">
      <alignment horizontal="right"/>
    </xf>
    <xf numFmtId="165" fontId="9" fillId="0" borderId="0" xfId="1" applyNumberFormat="1" applyFont="1" applyFill="1" applyBorder="1" applyAlignment="1" applyProtection="1">
      <alignment horizontal="center"/>
    </xf>
    <xf numFmtId="165" fontId="4" fillId="0" borderId="0" xfId="1" applyNumberFormat="1" applyFont="1" applyAlignment="1">
      <alignment horizontal="right"/>
    </xf>
    <xf numFmtId="165" fontId="20" fillId="3" borderId="1" xfId="1" applyNumberFormat="1" applyFont="1" applyFill="1" applyBorder="1"/>
    <xf numFmtId="165" fontId="6" fillId="0" borderId="2" xfId="1" applyNumberFormat="1" applyFont="1" applyBorder="1" applyAlignment="1">
      <alignment wrapText="1"/>
    </xf>
    <xf numFmtId="165" fontId="6" fillId="0" borderId="2" xfId="1" applyNumberFormat="1" applyFont="1" applyFill="1" applyBorder="1" applyAlignment="1">
      <alignment wrapText="1"/>
    </xf>
    <xf numFmtId="165" fontId="7" fillId="3" borderId="3" xfId="1" applyNumberFormat="1" applyFont="1" applyFill="1" applyBorder="1" applyAlignment="1">
      <alignment wrapText="1"/>
    </xf>
    <xf numFmtId="0" fontId="6" fillId="0" borderId="0" xfId="0" applyFont="1" applyFill="1" applyBorder="1"/>
    <xf numFmtId="0" fontId="5" fillId="0" borderId="0" xfId="0" applyFont="1" applyFill="1" applyBorder="1"/>
    <xf numFmtId="0" fontId="6" fillId="0" borderId="1" xfId="0" applyFont="1" applyBorder="1"/>
    <xf numFmtId="0" fontId="6" fillId="0" borderId="2" xfId="0" applyFont="1" applyBorder="1"/>
    <xf numFmtId="0" fontId="6" fillId="0" borderId="2" xfId="0" applyFont="1" applyFill="1" applyBorder="1"/>
    <xf numFmtId="0" fontId="6" fillId="0" borderId="2" xfId="0" applyFont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21" fillId="3" borderId="0" xfId="0" applyFont="1" applyFill="1" applyBorder="1" applyAlignment="1">
      <alignment wrapText="1"/>
    </xf>
    <xf numFmtId="0" fontId="21" fillId="3" borderId="3" xfId="0" applyFont="1" applyFill="1" applyBorder="1" applyAlignment="1">
      <alignment wrapText="1"/>
    </xf>
    <xf numFmtId="0" fontId="7" fillId="3" borderId="0" xfId="0" applyFont="1" applyFill="1" applyBorder="1" applyAlignment="1">
      <alignment wrapText="1"/>
    </xf>
    <xf numFmtId="165" fontId="19" fillId="5" borderId="0" xfId="1" applyNumberFormat="1" applyFont="1" applyFill="1" applyAlignment="1">
      <alignment horizontal="center" vertical="center" wrapText="1"/>
    </xf>
    <xf numFmtId="165" fontId="12" fillId="0" borderId="5" xfId="1" applyNumberFormat="1" applyFont="1" applyBorder="1"/>
    <xf numFmtId="165" fontId="5" fillId="4" borderId="5" xfId="1" applyNumberFormat="1" applyFont="1" applyFill="1" applyBorder="1"/>
    <xf numFmtId="3" fontId="12" fillId="0" borderId="5" xfId="0" applyNumberFormat="1" applyFont="1" applyBorder="1"/>
    <xf numFmtId="38" fontId="14" fillId="0" borderId="12" xfId="0" applyNumberFormat="1" applyFont="1" applyFill="1" applyBorder="1"/>
    <xf numFmtId="0" fontId="14" fillId="0" borderId="13" xfId="0" applyFont="1" applyBorder="1"/>
    <xf numFmtId="0" fontId="14" fillId="0" borderId="12" xfId="0" applyFont="1" applyBorder="1"/>
    <xf numFmtId="3" fontId="14" fillId="0" borderId="12" xfId="0" applyNumberFormat="1" applyFont="1" applyBorder="1"/>
    <xf numFmtId="0" fontId="8" fillId="0" borderId="9" xfId="0" applyFont="1" applyBorder="1"/>
    <xf numFmtId="3" fontId="12" fillId="0" borderId="13" xfId="0" applyNumberFormat="1" applyFont="1" applyBorder="1"/>
    <xf numFmtId="3" fontId="22" fillId="0" borderId="12" xfId="0" applyNumberFormat="1" applyFont="1" applyBorder="1"/>
    <xf numFmtId="0" fontId="12" fillId="0" borderId="12" xfId="0" applyFont="1" applyBorder="1"/>
    <xf numFmtId="0" fontId="8" fillId="0" borderId="13" xfId="0" applyFont="1" applyBorder="1"/>
    <xf numFmtId="0" fontId="5" fillId="0" borderId="12" xfId="0" applyFont="1" applyBorder="1"/>
    <xf numFmtId="3" fontId="5" fillId="0" borderId="13" xfId="0" applyNumberFormat="1" applyFont="1" applyBorder="1"/>
    <xf numFmtId="38" fontId="23" fillId="0" borderId="0" xfId="0" applyNumberFormat="1" applyFont="1"/>
    <xf numFmtId="9" fontId="0" fillId="0" borderId="0" xfId="4" applyFont="1"/>
    <xf numFmtId="166" fontId="0" fillId="0" borderId="0" xfId="4" applyNumberFormat="1" applyFont="1"/>
    <xf numFmtId="165" fontId="20" fillId="0" borderId="5" xfId="1" applyNumberFormat="1" applyFont="1" applyFill="1" applyBorder="1"/>
    <xf numFmtId="165" fontId="18" fillId="0" borderId="5" xfId="3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3" fontId="0" fillId="0" borderId="0" xfId="0" applyNumberFormat="1"/>
    <xf numFmtId="165" fontId="0" fillId="0" borderId="0" xfId="0" applyNumberFormat="1"/>
    <xf numFmtId="165" fontId="8" fillId="0" borderId="7" xfId="3" applyNumberFormat="1" applyFont="1" applyBorder="1" applyAlignment="1">
      <alignment horizontal="left"/>
    </xf>
    <xf numFmtId="165" fontId="4" fillId="0" borderId="0" xfId="1" applyNumberFormat="1" applyFont="1" applyFill="1" applyAlignment="1">
      <alignment horizontal="right"/>
    </xf>
    <xf numFmtId="165" fontId="6" fillId="0" borderId="0" xfId="1" applyNumberFormat="1" applyFont="1" applyFill="1" applyAlignment="1">
      <alignment wrapText="1"/>
    </xf>
    <xf numFmtId="0" fontId="4" fillId="0" borderId="0" xfId="0" applyFont="1"/>
    <xf numFmtId="0" fontId="4" fillId="0" borderId="0" xfId="0" applyFont="1" applyFill="1" applyAlignment="1">
      <alignment wrapText="1"/>
    </xf>
    <xf numFmtId="0" fontId="4" fillId="0" borderId="0" xfId="0" applyFont="1" applyAlignment="1">
      <alignment vertical="top"/>
    </xf>
    <xf numFmtId="0" fontId="24" fillId="0" borderId="0" xfId="0" applyFont="1" applyFill="1" applyBorder="1" applyAlignment="1" applyProtection="1">
      <alignment horizontal="right" indent="1"/>
    </xf>
    <xf numFmtId="49" fontId="24" fillId="0" borderId="11" xfId="2" applyNumberFormat="1" applyFont="1" applyBorder="1" applyAlignment="1">
      <alignment horizontal="center" vertical="center" wrapText="1"/>
    </xf>
    <xf numFmtId="0" fontId="25" fillId="0" borderId="0" xfId="2" applyFont="1" applyFill="1" applyBorder="1" applyAlignment="1">
      <alignment vertical="center"/>
    </xf>
    <xf numFmtId="0" fontId="25" fillId="3" borderId="0" xfId="2" applyFont="1" applyFill="1" applyBorder="1" applyAlignment="1">
      <alignment horizontal="left" vertical="center" wrapText="1"/>
    </xf>
    <xf numFmtId="165" fontId="26" fillId="3" borderId="0" xfId="0" applyNumberFormat="1" applyFont="1" applyFill="1" applyBorder="1"/>
    <xf numFmtId="0" fontId="25" fillId="0" borderId="0" xfId="2" applyFont="1" applyFill="1" applyBorder="1" applyAlignment="1">
      <alignment horizontal="left" vertical="center" wrapText="1"/>
    </xf>
    <xf numFmtId="0" fontId="4" fillId="0" borderId="0" xfId="0" applyFont="1" applyBorder="1"/>
    <xf numFmtId="0" fontId="25" fillId="3" borderId="0" xfId="2" applyFont="1" applyFill="1" applyBorder="1" applyAlignment="1">
      <alignment vertical="center"/>
    </xf>
    <xf numFmtId="0" fontId="27" fillId="0" borderId="0" xfId="0" applyFont="1" applyFill="1" applyBorder="1" applyAlignment="1" applyProtection="1">
      <alignment horizontal="right" indent="1"/>
    </xf>
    <xf numFmtId="0" fontId="28" fillId="3" borderId="0" xfId="2" applyFont="1" applyFill="1" applyBorder="1" applyAlignment="1"/>
    <xf numFmtId="165" fontId="28" fillId="3" borderId="0" xfId="2" applyNumberFormat="1" applyFont="1" applyFill="1" applyBorder="1" applyAlignment="1"/>
    <xf numFmtId="0" fontId="24" fillId="0" borderId="0" xfId="0" applyFont="1" applyFill="1" applyBorder="1" applyAlignment="1" applyProtection="1">
      <alignment horizontal="right" vertical="top" indent="1"/>
    </xf>
    <xf numFmtId="3" fontId="4" fillId="0" borderId="0" xfId="0" applyNumberFormat="1" applyFont="1"/>
    <xf numFmtId="165" fontId="4" fillId="0" borderId="0" xfId="0" applyNumberFormat="1" applyFont="1"/>
    <xf numFmtId="0" fontId="27" fillId="0" borderId="0" xfId="0" applyFont="1" applyFill="1" applyBorder="1" applyAlignment="1" applyProtection="1">
      <alignment horizontal="right" vertical="top" indent="1"/>
    </xf>
    <xf numFmtId="0" fontId="4" fillId="0" borderId="0" xfId="0" applyFont="1" applyFill="1"/>
    <xf numFmtId="0" fontId="29" fillId="0" borderId="19" xfId="0" applyFont="1" applyBorder="1" applyAlignment="1">
      <alignment horizontal="center" vertical="center"/>
    </xf>
    <xf numFmtId="0" fontId="30" fillId="0" borderId="21" xfId="0" applyFont="1" applyBorder="1"/>
    <xf numFmtId="0" fontId="30" fillId="0" borderId="22" xfId="0" applyFont="1" applyBorder="1"/>
    <xf numFmtId="0" fontId="30" fillId="0" borderId="24" xfId="0" applyFont="1" applyBorder="1"/>
    <xf numFmtId="0" fontId="30" fillId="0" borderId="25" xfId="0" applyFont="1" applyBorder="1"/>
    <xf numFmtId="0" fontId="30" fillId="0" borderId="27" xfId="0" applyFont="1" applyBorder="1"/>
    <xf numFmtId="0" fontId="30" fillId="0" borderId="28" xfId="0" applyFont="1" applyBorder="1"/>
    <xf numFmtId="0" fontId="29" fillId="0" borderId="30" xfId="0" applyFont="1" applyBorder="1"/>
    <xf numFmtId="0" fontId="30" fillId="0" borderId="31" xfId="0" applyFont="1" applyBorder="1"/>
    <xf numFmtId="0" fontId="30" fillId="0" borderId="15" xfId="0" applyFont="1" applyBorder="1"/>
    <xf numFmtId="0" fontId="30" fillId="0" borderId="18" xfId="0" applyFont="1" applyBorder="1"/>
    <xf numFmtId="165" fontId="29" fillId="0" borderId="20" xfId="1" applyNumberFormat="1" applyFont="1" applyBorder="1" applyAlignment="1">
      <alignment horizontal="center" vertical="center"/>
    </xf>
    <xf numFmtId="165" fontId="30" fillId="0" borderId="22" xfId="1" applyNumberFormat="1" applyFont="1" applyBorder="1"/>
    <xf numFmtId="165" fontId="30" fillId="0" borderId="25" xfId="1" applyNumberFormat="1" applyFont="1" applyBorder="1"/>
    <xf numFmtId="165" fontId="30" fillId="0" borderId="26" xfId="1" applyNumberFormat="1" applyFont="1" applyBorder="1"/>
    <xf numFmtId="165" fontId="30" fillId="0" borderId="29" xfId="1" applyNumberFormat="1" applyFont="1" applyBorder="1"/>
    <xf numFmtId="165" fontId="29" fillId="0" borderId="30" xfId="1" applyNumberFormat="1" applyFont="1" applyBorder="1"/>
    <xf numFmtId="165" fontId="0" fillId="0" borderId="0" xfId="1" applyNumberFormat="1" applyFont="1"/>
    <xf numFmtId="165" fontId="30" fillId="0" borderId="23" xfId="1" applyNumberFormat="1" applyFont="1" applyBorder="1"/>
    <xf numFmtId="165" fontId="30" fillId="0" borderId="8" xfId="1" applyNumberFormat="1" applyFont="1" applyBorder="1"/>
    <xf numFmtId="165" fontId="30" fillId="0" borderId="14" xfId="1" applyNumberFormat="1" applyFont="1" applyBorder="1"/>
    <xf numFmtId="165" fontId="30" fillId="0" borderId="32" xfId="1" applyNumberFormat="1" applyFont="1" applyBorder="1"/>
    <xf numFmtId="165" fontId="30" fillId="0" borderId="33" xfId="1" applyNumberFormat="1" applyFont="1" applyBorder="1"/>
    <xf numFmtId="165" fontId="30" fillId="0" borderId="21" xfId="1" applyNumberFormat="1" applyFont="1" applyBorder="1"/>
    <xf numFmtId="165" fontId="30" fillId="0" borderId="24" xfId="1" applyNumberFormat="1" applyFont="1" applyBorder="1"/>
    <xf numFmtId="165" fontId="30" fillId="0" borderId="27" xfId="1" applyNumberFormat="1" applyFont="1" applyBorder="1"/>
    <xf numFmtId="49" fontId="12" fillId="0" borderId="8" xfId="2" applyNumberFormat="1" applyFont="1" applyBorder="1" applyAlignment="1">
      <alignment horizontal="center" wrapText="1"/>
    </xf>
    <xf numFmtId="49" fontId="12" fillId="0" borderId="9" xfId="2" applyNumberFormat="1" applyFont="1" applyBorder="1" applyAlignment="1">
      <alignment horizontal="center" wrapText="1"/>
    </xf>
    <xf numFmtId="49" fontId="14" fillId="0" borderId="0" xfId="2" applyNumberFormat="1" applyFont="1" applyBorder="1" applyAlignment="1">
      <alignment horizontal="center" vertical="center" wrapText="1"/>
    </xf>
    <xf numFmtId="49" fontId="12" fillId="0" borderId="10" xfId="2" applyNumberFormat="1" applyFont="1" applyBorder="1" applyAlignment="1">
      <alignment horizontal="center" wrapText="1"/>
    </xf>
    <xf numFmtId="49" fontId="24" fillId="0" borderId="8" xfId="2" applyNumberFormat="1" applyFont="1" applyBorder="1" applyAlignment="1">
      <alignment horizontal="center" wrapText="1"/>
    </xf>
    <xf numFmtId="49" fontId="24" fillId="0" borderId="9" xfId="2" applyNumberFormat="1" applyFont="1" applyBorder="1" applyAlignment="1">
      <alignment horizontal="center" wrapText="1"/>
    </xf>
    <xf numFmtId="49" fontId="24" fillId="0" borderId="10" xfId="2" applyNumberFormat="1" applyFont="1" applyBorder="1" applyAlignment="1">
      <alignment horizontal="center" wrapText="1"/>
    </xf>
    <xf numFmtId="49" fontId="24" fillId="0" borderId="0" xfId="2" applyNumberFormat="1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165" fontId="29" fillId="0" borderId="15" xfId="1" applyNumberFormat="1" applyFont="1" applyBorder="1" applyAlignment="1">
      <alignment horizontal="center" vertical="center" wrapText="1"/>
    </xf>
    <xf numFmtId="165" fontId="29" fillId="0" borderId="18" xfId="1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6" sqref="D6:D35"/>
    </sheetView>
  </sheetViews>
  <sheetFormatPr defaultColWidth="9.140625" defaultRowHeight="15" x14ac:dyDescent="0.25"/>
  <cols>
    <col min="1" max="1" width="3.7109375" style="57" customWidth="1"/>
    <col min="2" max="2" width="6.5703125" style="81" customWidth="1"/>
    <col min="3" max="3" width="54.28515625" style="57" customWidth="1"/>
    <col min="4" max="4" width="15.28515625" style="57" customWidth="1"/>
    <col min="5" max="5" width="9.28515625" style="57" customWidth="1"/>
    <col min="6" max="6" width="11.5703125" style="57" bestFit="1" customWidth="1"/>
    <col min="7" max="16384" width="9.140625" style="57"/>
  </cols>
  <sheetData>
    <row r="1" spans="1:4" ht="18" customHeight="1" x14ac:dyDescent="0.25">
      <c r="A1" s="55" t="s">
        <v>0</v>
      </c>
      <c r="B1" s="56" t="s">
        <v>2</v>
      </c>
    </row>
    <row r="2" spans="1:4" x14ac:dyDescent="0.25">
      <c r="A2" s="55" t="s">
        <v>1</v>
      </c>
      <c r="B2" s="56" t="s">
        <v>168</v>
      </c>
    </row>
    <row r="3" spans="1:4" ht="36.75" customHeight="1" x14ac:dyDescent="0.3">
      <c r="A3" s="58"/>
      <c r="B3" s="123"/>
      <c r="C3" s="124"/>
    </row>
    <row r="4" spans="1:4" ht="48" customHeight="1" x14ac:dyDescent="0.25">
      <c r="A4" s="59"/>
      <c r="B4" s="60"/>
      <c r="C4" s="61" t="s">
        <v>3</v>
      </c>
      <c r="D4" s="62" t="s">
        <v>81</v>
      </c>
    </row>
    <row r="5" spans="1:4" x14ac:dyDescent="0.25">
      <c r="A5" s="64"/>
      <c r="B5" s="65"/>
      <c r="C5" s="66" t="s">
        <v>4</v>
      </c>
      <c r="D5" s="67"/>
    </row>
    <row r="6" spans="1:4" ht="15.75" x14ac:dyDescent="0.3">
      <c r="A6" s="68"/>
      <c r="B6" s="69">
        <v>1</v>
      </c>
      <c r="C6" s="71" t="s">
        <v>5</v>
      </c>
      <c r="D6" s="82">
        <v>298584</v>
      </c>
    </row>
    <row r="7" spans="1:4" ht="15.75" x14ac:dyDescent="0.3">
      <c r="A7" s="68"/>
      <c r="B7" s="70">
        <v>2</v>
      </c>
      <c r="C7" s="73" t="s">
        <v>6</v>
      </c>
      <c r="D7" s="82">
        <v>0</v>
      </c>
    </row>
    <row r="8" spans="1:4" ht="15.75" x14ac:dyDescent="0.3">
      <c r="A8" s="68"/>
      <c r="B8" s="70">
        <v>3</v>
      </c>
      <c r="C8" s="74" t="s">
        <v>7</v>
      </c>
      <c r="D8" s="82">
        <v>201572</v>
      </c>
    </row>
    <row r="9" spans="1:4" ht="30" x14ac:dyDescent="0.3">
      <c r="A9" s="68"/>
      <c r="B9" s="72">
        <v>4</v>
      </c>
      <c r="C9" s="83" t="s">
        <v>8</v>
      </c>
      <c r="D9" s="82">
        <v>228967</v>
      </c>
    </row>
    <row r="10" spans="1:4" ht="39.75" customHeight="1" x14ac:dyDescent="0.3">
      <c r="A10" s="68"/>
      <c r="B10" s="70">
        <v>5</v>
      </c>
      <c r="C10" s="74" t="s">
        <v>9</v>
      </c>
      <c r="D10" s="82">
        <v>7272871</v>
      </c>
    </row>
    <row r="11" spans="1:4" ht="15.75" x14ac:dyDescent="0.3">
      <c r="A11" s="68"/>
      <c r="B11" s="70">
        <v>6</v>
      </c>
      <c r="C11" s="83" t="s">
        <v>10</v>
      </c>
      <c r="D11" s="82">
        <v>300495</v>
      </c>
    </row>
    <row r="12" spans="1:4" ht="15.75" x14ac:dyDescent="0.3">
      <c r="A12" s="68"/>
      <c r="B12" s="75">
        <v>7</v>
      </c>
      <c r="C12" s="75" t="s">
        <v>11</v>
      </c>
      <c r="D12" s="82">
        <v>6972376</v>
      </c>
    </row>
    <row r="13" spans="1:4" ht="15.75" x14ac:dyDescent="0.3">
      <c r="A13" s="68"/>
      <c r="B13" s="70">
        <v>8</v>
      </c>
      <c r="C13" s="84" t="s">
        <v>12</v>
      </c>
      <c r="D13" s="82">
        <v>642858</v>
      </c>
    </row>
    <row r="14" spans="1:4" ht="15.75" x14ac:dyDescent="0.3">
      <c r="A14" s="68"/>
      <c r="B14" s="70">
        <v>9</v>
      </c>
      <c r="C14" s="74" t="s">
        <v>13</v>
      </c>
      <c r="D14" s="82">
        <v>121760</v>
      </c>
    </row>
    <row r="15" spans="1:4" ht="15.75" x14ac:dyDescent="0.3">
      <c r="A15" s="68"/>
      <c r="B15" s="70">
        <v>10</v>
      </c>
      <c r="C15" s="84" t="s">
        <v>14</v>
      </c>
      <c r="D15" s="82">
        <v>798758</v>
      </c>
    </row>
    <row r="16" spans="1:4" ht="15.75" x14ac:dyDescent="0.3">
      <c r="A16" s="68"/>
      <c r="B16" s="70">
        <v>11</v>
      </c>
      <c r="C16" s="84" t="s">
        <v>146</v>
      </c>
      <c r="D16" s="82">
        <v>0</v>
      </c>
    </row>
    <row r="17" spans="1:4" ht="15.75" x14ac:dyDescent="0.3">
      <c r="A17" s="68"/>
      <c r="B17" s="70">
        <v>12</v>
      </c>
      <c r="C17" s="74" t="s">
        <v>15</v>
      </c>
      <c r="D17" s="82">
        <v>454864</v>
      </c>
    </row>
    <row r="18" spans="1:4" ht="15.75" x14ac:dyDescent="0.3">
      <c r="A18" s="76"/>
      <c r="B18" s="85">
        <v>13</v>
      </c>
      <c r="C18" s="85" t="s">
        <v>16</v>
      </c>
      <c r="D18" s="82">
        <v>9719739</v>
      </c>
    </row>
    <row r="19" spans="1:4" ht="15.75" x14ac:dyDescent="0.3">
      <c r="A19" s="68"/>
      <c r="B19" s="79"/>
      <c r="C19" s="80" t="s">
        <v>17</v>
      </c>
      <c r="D19" s="82">
        <v>0</v>
      </c>
    </row>
    <row r="20" spans="1:4" ht="15.75" x14ac:dyDescent="0.3">
      <c r="A20" s="68"/>
      <c r="B20" s="69">
        <v>14</v>
      </c>
      <c r="C20" s="71" t="s">
        <v>18</v>
      </c>
      <c r="D20" s="82">
        <v>402723</v>
      </c>
    </row>
    <row r="21" spans="1:4" ht="15.75" x14ac:dyDescent="0.3">
      <c r="A21" s="68"/>
      <c r="B21" s="70">
        <v>15</v>
      </c>
      <c r="C21" s="73" t="s">
        <v>19</v>
      </c>
      <c r="D21" s="82">
        <v>181272</v>
      </c>
    </row>
    <row r="22" spans="1:4" ht="15.75" x14ac:dyDescent="0.3">
      <c r="A22" s="68"/>
      <c r="B22" s="69">
        <v>16</v>
      </c>
      <c r="C22" s="73" t="s">
        <v>20</v>
      </c>
      <c r="D22" s="82">
        <v>5607559</v>
      </c>
    </row>
    <row r="23" spans="1:4" ht="15.75" x14ac:dyDescent="0.3">
      <c r="A23" s="68"/>
      <c r="B23" s="70">
        <v>17</v>
      </c>
      <c r="C23" s="73" t="s">
        <v>21</v>
      </c>
      <c r="D23" s="82">
        <v>1352070</v>
      </c>
    </row>
    <row r="24" spans="1:4" ht="15.75" x14ac:dyDescent="0.3">
      <c r="A24" s="68"/>
      <c r="B24" s="69">
        <v>18</v>
      </c>
      <c r="C24" s="73" t="s">
        <v>22</v>
      </c>
      <c r="D24" s="82">
        <v>278046</v>
      </c>
    </row>
    <row r="25" spans="1:4" ht="15.75" x14ac:dyDescent="0.3">
      <c r="A25" s="68"/>
      <c r="B25" s="70">
        <v>19</v>
      </c>
      <c r="C25" s="73" t="s">
        <v>23</v>
      </c>
      <c r="D25" s="82">
        <v>122280</v>
      </c>
    </row>
    <row r="26" spans="1:4" ht="15.75" x14ac:dyDescent="0.3">
      <c r="A26" s="68"/>
      <c r="B26" s="78">
        <v>20</v>
      </c>
      <c r="C26" s="78" t="s">
        <v>24</v>
      </c>
      <c r="D26" s="82">
        <v>7943950</v>
      </c>
    </row>
    <row r="27" spans="1:4" ht="15.75" x14ac:dyDescent="0.3">
      <c r="A27" s="68"/>
      <c r="B27" s="79"/>
      <c r="C27" s="80" t="s">
        <v>25</v>
      </c>
      <c r="D27" s="82">
        <v>0</v>
      </c>
    </row>
    <row r="28" spans="1:4" ht="15.75" x14ac:dyDescent="0.3">
      <c r="A28" s="68"/>
      <c r="B28" s="69">
        <v>21</v>
      </c>
      <c r="C28" s="71" t="s">
        <v>26</v>
      </c>
      <c r="D28" s="82">
        <v>1225674</v>
      </c>
    </row>
    <row r="29" spans="1:4" ht="15.75" x14ac:dyDescent="0.3">
      <c r="A29" s="68"/>
      <c r="B29" s="70">
        <v>22</v>
      </c>
      <c r="C29" s="73" t="s">
        <v>27</v>
      </c>
      <c r="D29" s="82">
        <v>0</v>
      </c>
    </row>
    <row r="30" spans="1:4" ht="15.75" x14ac:dyDescent="0.3">
      <c r="A30" s="68"/>
      <c r="B30" s="69">
        <v>23</v>
      </c>
      <c r="C30" s="73" t="s">
        <v>28</v>
      </c>
      <c r="D30" s="82">
        <v>151353</v>
      </c>
    </row>
    <row r="31" spans="1:4" ht="15.75" x14ac:dyDescent="0.3">
      <c r="A31" s="68"/>
      <c r="B31" s="70">
        <v>24</v>
      </c>
      <c r="C31" s="73" t="s">
        <v>29</v>
      </c>
      <c r="D31" s="82">
        <v>838260</v>
      </c>
    </row>
    <row r="32" spans="1:4" ht="15.75" x14ac:dyDescent="0.3">
      <c r="A32" s="68"/>
      <c r="B32" s="69">
        <v>25</v>
      </c>
      <c r="C32" s="73" t="s">
        <v>30</v>
      </c>
      <c r="D32" s="82">
        <v>559225</v>
      </c>
    </row>
    <row r="33" spans="1:4" ht="15.75" x14ac:dyDescent="0.3">
      <c r="A33" s="68"/>
      <c r="B33" s="70">
        <v>26</v>
      </c>
      <c r="C33" s="73" t="s">
        <v>31</v>
      </c>
      <c r="D33" s="82">
        <v>-998723</v>
      </c>
    </row>
    <row r="34" spans="1:4" ht="15.75" x14ac:dyDescent="0.3">
      <c r="A34" s="76"/>
      <c r="B34" s="78">
        <v>27</v>
      </c>
      <c r="C34" s="78" t="s">
        <v>32</v>
      </c>
      <c r="D34" s="82">
        <v>1775789</v>
      </c>
    </row>
    <row r="35" spans="1:4" ht="15.75" x14ac:dyDescent="0.3">
      <c r="A35" s="76"/>
      <c r="B35" s="78">
        <v>28</v>
      </c>
      <c r="C35" s="77" t="s">
        <v>33</v>
      </c>
      <c r="D35" s="82">
        <v>9719739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pane xSplit="3" ySplit="4" topLeftCell="D14" activePane="bottomRight" state="frozen"/>
      <selection pane="topRight" activeCell="D1" sqref="D1"/>
      <selection pane="bottomLeft" activeCell="A5" sqref="A5"/>
      <selection pane="bottomRight" activeCell="D6" sqref="D6:D31"/>
    </sheetView>
  </sheetViews>
  <sheetFormatPr defaultColWidth="9.140625" defaultRowHeight="15" x14ac:dyDescent="0.25"/>
  <cols>
    <col min="1" max="1" width="10.5703125" style="3" customWidth="1"/>
    <col min="2" max="2" width="6" style="8" customWidth="1"/>
    <col min="3" max="3" width="56.42578125" style="3" customWidth="1"/>
    <col min="4" max="4" width="16.28515625" style="3" customWidth="1"/>
    <col min="5" max="5" width="1.140625" style="3" customWidth="1"/>
    <col min="6" max="6" width="10.5703125" style="3" bestFit="1" customWidth="1"/>
    <col min="7" max="7" width="14" style="3" customWidth="1"/>
    <col min="8" max="16384" width="9.140625" style="3"/>
  </cols>
  <sheetData>
    <row r="1" spans="1:6" x14ac:dyDescent="0.25">
      <c r="A1" s="1" t="s">
        <v>0</v>
      </c>
      <c r="B1" s="2" t="s">
        <v>2</v>
      </c>
    </row>
    <row r="2" spans="1:6" x14ac:dyDescent="0.25">
      <c r="A2" s="1" t="s">
        <v>1</v>
      </c>
      <c r="B2" s="2" t="s">
        <v>168</v>
      </c>
      <c r="D2" s="26"/>
    </row>
    <row r="3" spans="1:6" ht="15.75" x14ac:dyDescent="0.3">
      <c r="A3" s="54"/>
      <c r="B3" s="118"/>
      <c r="C3" s="119"/>
      <c r="D3" s="27"/>
      <c r="E3" s="29"/>
    </row>
    <row r="4" spans="1:6" ht="48.75" customHeight="1" x14ac:dyDescent="0.25">
      <c r="A4" s="4"/>
      <c r="B4" s="9"/>
      <c r="C4" s="15" t="s">
        <v>34</v>
      </c>
      <c r="D4" s="28" t="s">
        <v>81</v>
      </c>
      <c r="E4" s="24"/>
    </row>
    <row r="5" spans="1:6" s="87" customFormat="1" ht="15.75" x14ac:dyDescent="0.3">
      <c r="A5" s="25"/>
      <c r="B5" s="13"/>
      <c r="C5" s="86"/>
      <c r="D5" s="42"/>
      <c r="E5" s="41"/>
    </row>
    <row r="6" spans="1:6" ht="15.75" x14ac:dyDescent="0.3">
      <c r="A6" s="5"/>
      <c r="B6" s="10">
        <v>1</v>
      </c>
      <c r="C6" s="88" t="s">
        <v>35</v>
      </c>
      <c r="D6" s="46">
        <v>0</v>
      </c>
      <c r="E6" s="30"/>
    </row>
    <row r="7" spans="1:6" ht="15.75" x14ac:dyDescent="0.3">
      <c r="A7" s="6"/>
      <c r="B7" s="11">
        <v>2</v>
      </c>
      <c r="C7" s="89" t="s">
        <v>36</v>
      </c>
      <c r="D7" s="46">
        <v>0</v>
      </c>
      <c r="E7" s="30"/>
    </row>
    <row r="8" spans="1:6" ht="15.75" x14ac:dyDescent="0.3">
      <c r="A8" s="6"/>
      <c r="B8" s="11">
        <v>3</v>
      </c>
      <c r="C8" s="90" t="s">
        <v>37</v>
      </c>
      <c r="D8" s="46">
        <v>15427</v>
      </c>
      <c r="E8" s="30"/>
    </row>
    <row r="9" spans="1:6" ht="30" x14ac:dyDescent="0.3">
      <c r="A9" s="6"/>
      <c r="B9" s="17">
        <v>4</v>
      </c>
      <c r="C9" s="91" t="s">
        <v>38</v>
      </c>
      <c r="D9" s="46">
        <v>372471</v>
      </c>
      <c r="E9" s="30"/>
    </row>
    <row r="10" spans="1:6" ht="15.75" x14ac:dyDescent="0.3">
      <c r="A10" s="6"/>
      <c r="B10" s="44">
        <v>5</v>
      </c>
      <c r="C10" s="92" t="s">
        <v>39</v>
      </c>
      <c r="D10" s="46">
        <v>387898</v>
      </c>
      <c r="E10" s="31"/>
      <c r="F10" s="26"/>
    </row>
    <row r="11" spans="1:6" ht="12" customHeight="1" x14ac:dyDescent="0.3">
      <c r="A11" s="6"/>
      <c r="B11" s="13"/>
      <c r="C11" s="93"/>
      <c r="D11" s="46">
        <v>0</v>
      </c>
      <c r="E11" s="32"/>
    </row>
    <row r="12" spans="1:6" ht="15.75" x14ac:dyDescent="0.3">
      <c r="A12" s="6"/>
      <c r="B12" s="10">
        <v>6</v>
      </c>
      <c r="C12" s="94" t="s">
        <v>40</v>
      </c>
      <c r="D12" s="46">
        <v>0</v>
      </c>
      <c r="E12" s="30"/>
    </row>
    <row r="13" spans="1:6" ht="30" x14ac:dyDescent="0.3">
      <c r="A13" s="6"/>
      <c r="B13" s="17">
        <v>7</v>
      </c>
      <c r="C13" s="91" t="s">
        <v>41</v>
      </c>
      <c r="D13" s="46">
        <v>16019</v>
      </c>
      <c r="E13" s="30"/>
    </row>
    <row r="14" spans="1:6" ht="26.25" customHeight="1" x14ac:dyDescent="0.3">
      <c r="A14" s="6"/>
      <c r="B14" s="17">
        <v>8</v>
      </c>
      <c r="C14" s="91" t="s">
        <v>42</v>
      </c>
      <c r="D14" s="46">
        <v>11193</v>
      </c>
      <c r="E14" s="30"/>
    </row>
    <row r="15" spans="1:6" ht="15.75" customHeight="1" x14ac:dyDescent="0.3">
      <c r="A15" s="6"/>
      <c r="B15" s="11">
        <v>9</v>
      </c>
      <c r="C15" s="91" t="s">
        <v>43</v>
      </c>
      <c r="D15" s="46">
        <v>6817</v>
      </c>
      <c r="E15" s="30"/>
    </row>
    <row r="16" spans="1:6" ht="15.75" x14ac:dyDescent="0.3">
      <c r="A16" s="6"/>
      <c r="B16" s="11">
        <v>10</v>
      </c>
      <c r="C16" s="91" t="s">
        <v>44</v>
      </c>
      <c r="D16" s="46">
        <v>212336</v>
      </c>
      <c r="E16" s="30"/>
    </row>
    <row r="17" spans="1:7" ht="15.75" x14ac:dyDescent="0.3">
      <c r="A17" s="6"/>
      <c r="B17" s="44">
        <v>11</v>
      </c>
      <c r="C17" s="92" t="s">
        <v>45</v>
      </c>
      <c r="D17" s="46">
        <v>246365</v>
      </c>
      <c r="E17" s="30"/>
      <c r="F17" s="26"/>
    </row>
    <row r="18" spans="1:7" ht="15.75" x14ac:dyDescent="0.3">
      <c r="A18" s="6"/>
      <c r="B18" s="45">
        <v>12</v>
      </c>
      <c r="C18" s="95" t="s">
        <v>46</v>
      </c>
      <c r="D18" s="46">
        <v>141533</v>
      </c>
      <c r="E18" s="33"/>
      <c r="F18" s="26"/>
      <c r="G18" s="26"/>
    </row>
    <row r="19" spans="1:7" ht="15.75" x14ac:dyDescent="0.3">
      <c r="A19" s="6"/>
      <c r="B19" s="13"/>
      <c r="C19" s="93"/>
      <c r="D19" s="46">
        <v>0</v>
      </c>
      <c r="E19" s="34"/>
    </row>
    <row r="20" spans="1:7" ht="30" x14ac:dyDescent="0.3">
      <c r="A20" s="6"/>
      <c r="B20" s="19">
        <v>13</v>
      </c>
      <c r="C20" s="94" t="s">
        <v>47</v>
      </c>
      <c r="D20" s="46">
        <v>652682</v>
      </c>
      <c r="E20" s="33"/>
      <c r="G20" s="26"/>
    </row>
    <row r="21" spans="1:7" ht="15.75" x14ac:dyDescent="0.3">
      <c r="A21" s="6"/>
      <c r="B21" s="11">
        <v>14</v>
      </c>
      <c r="C21" s="91" t="s">
        <v>48</v>
      </c>
      <c r="D21" s="46">
        <v>804755</v>
      </c>
      <c r="E21" s="30"/>
      <c r="G21" s="26"/>
    </row>
    <row r="22" spans="1:7" ht="30" x14ac:dyDescent="0.3">
      <c r="A22" s="6"/>
      <c r="B22" s="47">
        <v>15</v>
      </c>
      <c r="C22" s="96" t="s">
        <v>49</v>
      </c>
      <c r="D22" s="46">
        <v>-152073</v>
      </c>
      <c r="E22" s="30"/>
    </row>
    <row r="23" spans="1:7" ht="15.75" x14ac:dyDescent="0.3">
      <c r="A23" s="6"/>
      <c r="B23" s="13"/>
      <c r="C23" s="93"/>
      <c r="D23" s="46">
        <v>0</v>
      </c>
      <c r="E23" s="30"/>
    </row>
    <row r="24" spans="1:7" ht="15.75" x14ac:dyDescent="0.3">
      <c r="A24" s="6"/>
      <c r="B24" s="45">
        <v>16</v>
      </c>
      <c r="C24" s="97" t="s">
        <v>50</v>
      </c>
      <c r="D24" s="46">
        <v>-10540</v>
      </c>
      <c r="E24" s="30"/>
      <c r="F24" s="42"/>
      <c r="G24" s="26"/>
    </row>
    <row r="25" spans="1:7" ht="10.5" customHeight="1" x14ac:dyDescent="0.3">
      <c r="A25" s="6"/>
      <c r="B25" s="13"/>
      <c r="C25" s="93"/>
      <c r="D25" s="46">
        <v>0</v>
      </c>
      <c r="E25" s="30"/>
    </row>
    <row r="26" spans="1:7" ht="15.75" x14ac:dyDescent="0.3">
      <c r="A26" s="6"/>
      <c r="B26" s="10">
        <v>17</v>
      </c>
      <c r="C26" s="94" t="s">
        <v>142</v>
      </c>
      <c r="D26" s="46">
        <v>13887</v>
      </c>
      <c r="E26" s="30"/>
      <c r="G26" s="26"/>
    </row>
    <row r="27" spans="1:7" ht="15.75" x14ac:dyDescent="0.3">
      <c r="A27" s="6"/>
      <c r="B27" s="44">
        <v>18</v>
      </c>
      <c r="C27" s="92" t="s">
        <v>51</v>
      </c>
      <c r="D27" s="46">
        <v>-24427</v>
      </c>
      <c r="E27" s="30"/>
      <c r="F27" s="26"/>
      <c r="G27" s="26"/>
    </row>
    <row r="28" spans="1:7" ht="15.75" x14ac:dyDescent="0.3">
      <c r="A28" s="6"/>
      <c r="B28" s="10">
        <v>19</v>
      </c>
      <c r="C28" s="94" t="s">
        <v>52</v>
      </c>
      <c r="D28" s="46">
        <v>8787</v>
      </c>
      <c r="E28" s="43"/>
    </row>
    <row r="29" spans="1:7" ht="15.75" x14ac:dyDescent="0.3">
      <c r="A29" s="6"/>
      <c r="B29" s="44">
        <v>20</v>
      </c>
      <c r="C29" s="92" t="s">
        <v>53</v>
      </c>
      <c r="D29" s="46">
        <v>-33214</v>
      </c>
      <c r="E29" s="33"/>
      <c r="G29" s="26"/>
    </row>
    <row r="30" spans="1:7" ht="15.75" x14ac:dyDescent="0.3">
      <c r="A30" s="6"/>
      <c r="B30" s="10">
        <v>21</v>
      </c>
      <c r="C30" s="94" t="s">
        <v>54</v>
      </c>
      <c r="D30" s="46">
        <v>-1500</v>
      </c>
      <c r="E30" s="30"/>
    </row>
    <row r="31" spans="1:7" ht="15.75" x14ac:dyDescent="0.3">
      <c r="A31" s="6"/>
      <c r="B31" s="44">
        <v>22</v>
      </c>
      <c r="C31" s="92" t="s">
        <v>55</v>
      </c>
      <c r="D31" s="46">
        <v>-34714</v>
      </c>
      <c r="E31" s="3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0"/>
  <sheetViews>
    <sheetView showGridLines="0" workbookViewId="0">
      <selection activeCell="G41" sqref="G41"/>
    </sheetView>
  </sheetViews>
  <sheetFormatPr defaultRowHeight="15" outlineLevelRow="1" x14ac:dyDescent="0.25"/>
  <cols>
    <col min="1" max="1" width="10.5703125" style="3" customWidth="1"/>
    <col min="2" max="2" width="6" style="8" customWidth="1"/>
    <col min="3" max="3" width="34" customWidth="1"/>
    <col min="4" max="4" width="14" customWidth="1"/>
    <col min="5" max="5" width="14.42578125" bestFit="1" customWidth="1"/>
    <col min="6" max="6" width="14.7109375" customWidth="1"/>
    <col min="7" max="7" width="12.28515625" bestFit="1" customWidth="1"/>
    <col min="8" max="8" width="13.5703125" customWidth="1"/>
    <col min="9" max="9" width="14.42578125" bestFit="1" customWidth="1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145</v>
      </c>
    </row>
    <row r="3" spans="1:10" ht="15.75" x14ac:dyDescent="0.3">
      <c r="A3" s="54"/>
      <c r="B3" s="118"/>
      <c r="C3" s="119"/>
    </row>
    <row r="4" spans="1:10" x14ac:dyDescent="0.25">
      <c r="A4" s="4"/>
      <c r="B4" s="9"/>
    </row>
    <row r="5" spans="1:10" ht="40.5" customHeight="1" x14ac:dyDescent="0.25">
      <c r="A5" s="4"/>
      <c r="B5" s="9"/>
      <c r="D5" s="170" t="s">
        <v>20</v>
      </c>
      <c r="E5" s="171"/>
      <c r="F5" s="171" t="s">
        <v>61</v>
      </c>
      <c r="G5" s="171"/>
      <c r="H5" s="171" t="s">
        <v>62</v>
      </c>
      <c r="I5" s="173"/>
      <c r="J5" s="172"/>
    </row>
    <row r="6" spans="1:10" ht="15.75" x14ac:dyDescent="0.3">
      <c r="A6" s="5"/>
      <c r="B6" s="13"/>
      <c r="D6" s="40" t="s">
        <v>63</v>
      </c>
      <c r="E6" s="40" t="s">
        <v>64</v>
      </c>
      <c r="F6" s="40" t="s">
        <v>63</v>
      </c>
      <c r="G6" s="40" t="s">
        <v>64</v>
      </c>
      <c r="H6" s="40" t="s">
        <v>63</v>
      </c>
      <c r="I6" s="40" t="s">
        <v>64</v>
      </c>
      <c r="J6" s="172"/>
    </row>
    <row r="7" spans="1:10" ht="15.75" collapsed="1" x14ac:dyDescent="0.3">
      <c r="A7" s="6"/>
      <c r="B7" s="22">
        <v>1</v>
      </c>
      <c r="C7" s="49" t="s">
        <v>56</v>
      </c>
      <c r="D7" s="48">
        <f>SUM(D8:D25)</f>
        <v>12</v>
      </c>
      <c r="E7" s="48">
        <f>SUM(E8:E25)</f>
        <v>429</v>
      </c>
      <c r="F7" s="48">
        <f t="shared" ref="F7:H7" si="0">SUM(F8:F25)</f>
        <v>117</v>
      </c>
      <c r="G7" s="48">
        <f>SUM(G8:G25)</f>
        <v>8745</v>
      </c>
      <c r="H7" s="48">
        <f t="shared" si="0"/>
        <v>129</v>
      </c>
      <c r="I7" s="48">
        <f>SUM(I8:I25)</f>
        <v>9174</v>
      </c>
    </row>
    <row r="8" spans="1:10" ht="15.75" hidden="1" outlineLevel="1" x14ac:dyDescent="0.3">
      <c r="A8" s="6"/>
      <c r="B8" s="35">
        <v>1.1000000000000001</v>
      </c>
      <c r="C8" s="36" t="s">
        <v>141</v>
      </c>
      <c r="D8" s="37"/>
      <c r="E8" s="37"/>
      <c r="F8" s="37">
        <v>14</v>
      </c>
      <c r="G8" s="37">
        <v>187</v>
      </c>
      <c r="H8" s="53">
        <f t="shared" ref="H8:H9" si="1">D8+F8</f>
        <v>14</v>
      </c>
      <c r="I8" s="53">
        <f t="shared" ref="I8:I9" si="2">E8+G8</f>
        <v>187</v>
      </c>
    </row>
    <row r="9" spans="1:10" ht="15.75" hidden="1" outlineLevel="1" x14ac:dyDescent="0.3">
      <c r="A9" s="6"/>
      <c r="B9" s="38" t="s">
        <v>82</v>
      </c>
      <c r="C9" s="39" t="s">
        <v>65</v>
      </c>
      <c r="D9" s="37">
        <v>5</v>
      </c>
      <c r="E9" s="37">
        <v>214</v>
      </c>
      <c r="F9" s="37"/>
      <c r="G9" s="37"/>
      <c r="H9" s="53">
        <f t="shared" si="1"/>
        <v>5</v>
      </c>
      <c r="I9" s="53">
        <f t="shared" si="2"/>
        <v>214</v>
      </c>
    </row>
    <row r="10" spans="1:10" ht="15.75" hidden="1" outlineLevel="1" x14ac:dyDescent="0.3">
      <c r="A10" s="6"/>
      <c r="B10" s="38">
        <v>1.3</v>
      </c>
      <c r="C10" s="39" t="s">
        <v>66</v>
      </c>
      <c r="D10" s="37">
        <v>3</v>
      </c>
      <c r="E10" s="37">
        <v>120</v>
      </c>
      <c r="F10" s="37">
        <v>6</v>
      </c>
      <c r="G10" s="37">
        <v>211</v>
      </c>
      <c r="H10" s="53">
        <f>D10+F10</f>
        <v>9</v>
      </c>
      <c r="I10" s="53">
        <f t="shared" ref="I10:I25" si="3">E10+G10</f>
        <v>331</v>
      </c>
    </row>
    <row r="11" spans="1:10" ht="15.75" hidden="1" outlineLevel="1" x14ac:dyDescent="0.3">
      <c r="A11" s="6"/>
      <c r="B11" s="38">
        <v>1.4</v>
      </c>
      <c r="C11" s="117" t="s">
        <v>67</v>
      </c>
      <c r="D11" s="37"/>
      <c r="E11" s="37"/>
      <c r="F11" s="37"/>
      <c r="G11" s="37"/>
      <c r="H11" s="53">
        <f t="shared" ref="H11:H25" si="4">D11+F11</f>
        <v>0</v>
      </c>
      <c r="I11" s="53">
        <f t="shared" si="3"/>
        <v>0</v>
      </c>
    </row>
    <row r="12" spans="1:10" ht="15.75" hidden="1" outlineLevel="1" x14ac:dyDescent="0.3">
      <c r="A12" s="6"/>
      <c r="B12" s="38" t="s">
        <v>83</v>
      </c>
      <c r="C12" s="39" t="s">
        <v>68</v>
      </c>
      <c r="D12" s="37">
        <v>3</v>
      </c>
      <c r="E12" s="37">
        <f>20+50</f>
        <v>70</v>
      </c>
      <c r="F12" s="37">
        <f>4+1+1</f>
        <v>6</v>
      </c>
      <c r="G12" s="37">
        <f>94+20+6</f>
        <v>120</v>
      </c>
      <c r="H12" s="53">
        <f t="shared" si="4"/>
        <v>9</v>
      </c>
      <c r="I12" s="53">
        <f t="shared" si="3"/>
        <v>190</v>
      </c>
    </row>
    <row r="13" spans="1:10" ht="15.75" hidden="1" outlineLevel="1" x14ac:dyDescent="0.3">
      <c r="A13" s="6"/>
      <c r="B13" s="38">
        <v>1.6</v>
      </c>
      <c r="C13" s="39" t="s">
        <v>69</v>
      </c>
      <c r="D13" s="37"/>
      <c r="E13" s="37"/>
      <c r="F13" s="37">
        <v>19</v>
      </c>
      <c r="G13" s="37">
        <v>868</v>
      </c>
      <c r="H13" s="53">
        <f t="shared" si="4"/>
        <v>19</v>
      </c>
      <c r="I13" s="53">
        <f t="shared" si="3"/>
        <v>868</v>
      </c>
    </row>
    <row r="14" spans="1:10" ht="15.75" hidden="1" outlineLevel="1" x14ac:dyDescent="0.3">
      <c r="A14" s="6"/>
      <c r="B14" s="38">
        <v>1.7</v>
      </c>
      <c r="C14" s="39" t="s">
        <v>70</v>
      </c>
      <c r="D14" s="37"/>
      <c r="E14" s="37"/>
      <c r="F14" s="37">
        <v>61</v>
      </c>
      <c r="G14" s="37">
        <v>6959</v>
      </c>
      <c r="H14" s="53">
        <f t="shared" si="4"/>
        <v>61</v>
      </c>
      <c r="I14" s="53">
        <f t="shared" si="3"/>
        <v>6959</v>
      </c>
    </row>
    <row r="15" spans="1:10" ht="15.75" hidden="1" outlineLevel="1" x14ac:dyDescent="0.3">
      <c r="A15" s="6"/>
      <c r="B15" s="38">
        <v>1.8</v>
      </c>
      <c r="C15" s="39" t="s">
        <v>71</v>
      </c>
      <c r="D15" s="37"/>
      <c r="E15" s="37"/>
      <c r="F15" s="37">
        <v>11</v>
      </c>
      <c r="G15" s="37">
        <v>400</v>
      </c>
      <c r="H15" s="53">
        <f t="shared" si="4"/>
        <v>11</v>
      </c>
      <c r="I15" s="53">
        <f t="shared" si="3"/>
        <v>400</v>
      </c>
    </row>
    <row r="16" spans="1:10" ht="15.75" hidden="1" outlineLevel="1" x14ac:dyDescent="0.3">
      <c r="A16" s="6"/>
      <c r="B16" s="38">
        <v>1.9</v>
      </c>
      <c r="C16" s="39" t="s">
        <v>72</v>
      </c>
      <c r="D16" s="37"/>
      <c r="E16" s="37"/>
      <c r="F16" s="37"/>
      <c r="G16" s="37"/>
      <c r="H16" s="53">
        <f t="shared" si="4"/>
        <v>0</v>
      </c>
      <c r="I16" s="53">
        <f t="shared" si="3"/>
        <v>0</v>
      </c>
    </row>
    <row r="17" spans="1:9" ht="15.75" hidden="1" outlineLevel="1" x14ac:dyDescent="0.3">
      <c r="A17" s="6"/>
      <c r="B17" s="38" t="s">
        <v>84</v>
      </c>
      <c r="C17" s="39" t="s">
        <v>73</v>
      </c>
      <c r="D17" s="37"/>
      <c r="E17" s="37"/>
      <c r="F17" s="37"/>
      <c r="G17" s="37"/>
      <c r="H17" s="53">
        <f t="shared" si="4"/>
        <v>0</v>
      </c>
      <c r="I17" s="53">
        <f t="shared" si="3"/>
        <v>0</v>
      </c>
    </row>
    <row r="18" spans="1:9" ht="15.75" hidden="1" outlineLevel="1" x14ac:dyDescent="0.3">
      <c r="A18" s="6"/>
      <c r="B18" s="38">
        <v>1.1100000000000001</v>
      </c>
      <c r="C18" s="39" t="s">
        <v>74</v>
      </c>
      <c r="D18" s="37"/>
      <c r="E18" s="37"/>
      <c r="F18" s="37"/>
      <c r="G18" s="37"/>
      <c r="H18" s="53">
        <f t="shared" si="4"/>
        <v>0</v>
      </c>
      <c r="I18" s="53">
        <f t="shared" si="3"/>
        <v>0</v>
      </c>
    </row>
    <row r="19" spans="1:9" ht="15.75" hidden="1" outlineLevel="1" x14ac:dyDescent="0.3">
      <c r="A19" s="6"/>
      <c r="B19" s="38">
        <v>1.1200000000000001</v>
      </c>
      <c r="C19" s="39" t="s">
        <v>75</v>
      </c>
      <c r="D19" s="37"/>
      <c r="E19" s="37"/>
      <c r="F19" s="37"/>
      <c r="G19" s="37"/>
      <c r="H19" s="53">
        <f>D19+F19</f>
        <v>0</v>
      </c>
      <c r="I19" s="53">
        <f t="shared" si="3"/>
        <v>0</v>
      </c>
    </row>
    <row r="20" spans="1:9" ht="15.75" hidden="1" outlineLevel="1" x14ac:dyDescent="0.3">
      <c r="A20" s="6"/>
      <c r="B20" s="38">
        <v>1.1299999999999999</v>
      </c>
      <c r="C20" s="39" t="s">
        <v>140</v>
      </c>
      <c r="D20" s="37"/>
      <c r="E20" s="37"/>
      <c r="F20" s="37"/>
      <c r="G20" s="37"/>
      <c r="H20" s="53">
        <f t="shared" si="4"/>
        <v>0</v>
      </c>
      <c r="I20" s="53">
        <f t="shared" si="3"/>
        <v>0</v>
      </c>
    </row>
    <row r="21" spans="1:9" ht="15.75" hidden="1" outlineLevel="1" x14ac:dyDescent="0.3">
      <c r="A21" s="6"/>
      <c r="B21" s="38">
        <v>1.1399999999999999</v>
      </c>
      <c r="C21" s="39" t="s">
        <v>76</v>
      </c>
      <c r="D21" s="37"/>
      <c r="E21" s="37"/>
      <c r="F21" s="37"/>
      <c r="G21" s="37"/>
      <c r="H21" s="53">
        <f t="shared" si="4"/>
        <v>0</v>
      </c>
      <c r="I21" s="53">
        <f t="shared" si="3"/>
        <v>0</v>
      </c>
    </row>
    <row r="22" spans="1:9" ht="15.75" hidden="1" outlineLevel="1" x14ac:dyDescent="0.3">
      <c r="A22" s="6"/>
      <c r="B22" s="38">
        <v>1.1499999999999999</v>
      </c>
      <c r="C22" s="39" t="s">
        <v>77</v>
      </c>
      <c r="D22" s="37"/>
      <c r="E22" s="37"/>
      <c r="F22" s="37"/>
      <c r="G22" s="37"/>
      <c r="H22" s="53">
        <f t="shared" si="4"/>
        <v>0</v>
      </c>
      <c r="I22" s="53">
        <f t="shared" si="3"/>
        <v>0</v>
      </c>
    </row>
    <row r="23" spans="1:9" ht="15.75" hidden="1" outlineLevel="1" x14ac:dyDescent="0.3">
      <c r="A23" s="6"/>
      <c r="B23" s="38">
        <v>1.1599999999999999</v>
      </c>
      <c r="C23" s="39" t="s">
        <v>78</v>
      </c>
      <c r="D23" s="37">
        <v>1</v>
      </c>
      <c r="E23" s="37">
        <v>25</v>
      </c>
      <c r="F23" s="37"/>
      <c r="G23" s="37"/>
      <c r="H23" s="53">
        <f t="shared" si="4"/>
        <v>1</v>
      </c>
      <c r="I23" s="53">
        <f t="shared" si="3"/>
        <v>25</v>
      </c>
    </row>
    <row r="24" spans="1:9" ht="15.75" hidden="1" outlineLevel="1" x14ac:dyDescent="0.3">
      <c r="A24" s="6"/>
      <c r="B24" s="38">
        <v>1.17</v>
      </c>
      <c r="C24" s="39" t="s">
        <v>79</v>
      </c>
      <c r="D24" s="37"/>
      <c r="E24" s="37"/>
      <c r="F24" s="37"/>
      <c r="G24" s="37"/>
      <c r="H24" s="53">
        <f t="shared" si="4"/>
        <v>0</v>
      </c>
      <c r="I24" s="53">
        <f t="shared" si="3"/>
        <v>0</v>
      </c>
    </row>
    <row r="25" spans="1:9" ht="15.75" hidden="1" outlineLevel="1" x14ac:dyDescent="0.3">
      <c r="A25" s="6"/>
      <c r="B25" s="38">
        <v>1.18</v>
      </c>
      <c r="C25" s="39" t="s">
        <v>80</v>
      </c>
      <c r="D25" s="37">
        <v>0</v>
      </c>
      <c r="E25" s="37">
        <v>0</v>
      </c>
      <c r="F25" s="37"/>
      <c r="G25" s="37">
        <v>0</v>
      </c>
      <c r="H25" s="53">
        <f t="shared" si="4"/>
        <v>0</v>
      </c>
      <c r="I25" s="53">
        <f t="shared" si="3"/>
        <v>0</v>
      </c>
    </row>
    <row r="26" spans="1:9" ht="6.75" customHeight="1" x14ac:dyDescent="0.3">
      <c r="A26" s="6"/>
      <c r="B26" s="22"/>
      <c r="C26" s="23"/>
      <c r="D26" s="16"/>
      <c r="E26" s="16"/>
      <c r="F26" s="16"/>
      <c r="G26" s="16"/>
      <c r="H26" s="16"/>
      <c r="I26" s="16"/>
    </row>
    <row r="27" spans="1:9" ht="15.75" collapsed="1" x14ac:dyDescent="0.3">
      <c r="A27" s="6"/>
      <c r="B27" s="50">
        <v>2</v>
      </c>
      <c r="C27" s="49" t="s">
        <v>57</v>
      </c>
      <c r="D27" s="48">
        <f t="shared" ref="D27:I27" si="5">SUM(D28:D45)</f>
        <v>127</v>
      </c>
      <c r="E27" s="48">
        <f>SUM(E28:E45)</f>
        <v>58557</v>
      </c>
      <c r="F27" s="48">
        <f t="shared" si="5"/>
        <v>242</v>
      </c>
      <c r="G27" s="48">
        <f>SUM(G28:G45)</f>
        <v>48764</v>
      </c>
      <c r="H27" s="48">
        <f t="shared" si="5"/>
        <v>369</v>
      </c>
      <c r="I27" s="48">
        <f t="shared" si="5"/>
        <v>107321</v>
      </c>
    </row>
    <row r="28" spans="1:9" ht="15.75" hidden="1" outlineLevel="1" x14ac:dyDescent="0.3">
      <c r="A28" s="6"/>
      <c r="B28" s="35" t="s">
        <v>85</v>
      </c>
      <c r="C28" s="36" t="s">
        <v>141</v>
      </c>
      <c r="D28" s="37">
        <v>3</v>
      </c>
      <c r="E28" s="37">
        <v>2087</v>
      </c>
      <c r="F28" s="37">
        <v>9</v>
      </c>
      <c r="G28" s="37">
        <v>1386</v>
      </c>
      <c r="H28" s="53">
        <f>D28+F28</f>
        <v>12</v>
      </c>
      <c r="I28" s="53">
        <f>E28+G28</f>
        <v>3473</v>
      </c>
    </row>
    <row r="29" spans="1:9" ht="15.75" hidden="1" outlineLevel="1" x14ac:dyDescent="0.3">
      <c r="A29" s="6"/>
      <c r="B29" s="38" t="s">
        <v>86</v>
      </c>
      <c r="C29" s="39" t="s">
        <v>65</v>
      </c>
      <c r="D29" s="37">
        <v>10</v>
      </c>
      <c r="E29" s="37">
        <v>3999</v>
      </c>
      <c r="F29" s="37"/>
      <c r="G29" s="37"/>
      <c r="H29" s="53">
        <f t="shared" ref="H29:H38" si="6">D29+F29</f>
        <v>10</v>
      </c>
      <c r="I29" s="53">
        <f t="shared" ref="I29:I45" si="7">E29+G29</f>
        <v>3999</v>
      </c>
    </row>
    <row r="30" spans="1:9" ht="15.75" hidden="1" outlineLevel="1" x14ac:dyDescent="0.3">
      <c r="A30" s="6"/>
      <c r="B30" s="38" t="s">
        <v>87</v>
      </c>
      <c r="C30" s="39" t="s">
        <v>66</v>
      </c>
      <c r="D30" s="37">
        <v>63</v>
      </c>
      <c r="E30" s="37">
        <v>25506</v>
      </c>
      <c r="F30" s="37">
        <v>36</v>
      </c>
      <c r="G30" s="37">
        <v>12071</v>
      </c>
      <c r="H30" s="53">
        <f t="shared" si="6"/>
        <v>99</v>
      </c>
      <c r="I30" s="53">
        <f t="shared" si="7"/>
        <v>37577</v>
      </c>
    </row>
    <row r="31" spans="1:9" ht="15.75" hidden="1" outlineLevel="1" x14ac:dyDescent="0.3">
      <c r="A31" s="6"/>
      <c r="B31" s="35" t="s">
        <v>88</v>
      </c>
      <c r="C31" s="117" t="s">
        <v>67</v>
      </c>
      <c r="D31" s="37"/>
      <c r="E31" s="37"/>
      <c r="F31" s="37"/>
      <c r="G31" s="37"/>
      <c r="H31" s="53">
        <f t="shared" si="6"/>
        <v>0</v>
      </c>
      <c r="I31" s="53">
        <f t="shared" si="7"/>
        <v>0</v>
      </c>
    </row>
    <row r="32" spans="1:9" ht="15.75" hidden="1" outlineLevel="1" x14ac:dyDescent="0.3">
      <c r="A32" s="6"/>
      <c r="B32" s="38" t="s">
        <v>89</v>
      </c>
      <c r="C32" s="39" t="s">
        <v>68</v>
      </c>
      <c r="D32" s="37">
        <f>16</f>
        <v>16</v>
      </c>
      <c r="E32" s="37">
        <f>6161+414+1470</f>
        <v>8045</v>
      </c>
      <c r="F32" s="37">
        <v>2</v>
      </c>
      <c r="G32" s="37">
        <v>1016</v>
      </c>
      <c r="H32" s="53">
        <f t="shared" si="6"/>
        <v>18</v>
      </c>
      <c r="I32" s="53">
        <f t="shared" si="7"/>
        <v>9061</v>
      </c>
    </row>
    <row r="33" spans="1:9" ht="15.75" hidden="1" outlineLevel="1" x14ac:dyDescent="0.3">
      <c r="A33" s="6"/>
      <c r="B33" s="38" t="s">
        <v>90</v>
      </c>
      <c r="C33" s="39" t="s">
        <v>69</v>
      </c>
      <c r="D33" s="37">
        <v>1</v>
      </c>
      <c r="E33" s="37">
        <v>1000</v>
      </c>
      <c r="F33" s="37">
        <v>90</v>
      </c>
      <c r="G33" s="37">
        <v>19642</v>
      </c>
      <c r="H33" s="53">
        <f t="shared" si="6"/>
        <v>91</v>
      </c>
      <c r="I33" s="53">
        <f t="shared" si="7"/>
        <v>20642</v>
      </c>
    </row>
    <row r="34" spans="1:9" ht="15.75" hidden="1" outlineLevel="1" x14ac:dyDescent="0.3">
      <c r="A34" s="6"/>
      <c r="B34" s="35" t="s">
        <v>91</v>
      </c>
      <c r="C34" s="39" t="s">
        <v>70</v>
      </c>
      <c r="D34" s="37">
        <v>5</v>
      </c>
      <c r="E34" s="37">
        <v>2226</v>
      </c>
      <c r="F34" s="37">
        <v>78</v>
      </c>
      <c r="G34" s="37">
        <v>10145</v>
      </c>
      <c r="H34" s="53">
        <f t="shared" si="6"/>
        <v>83</v>
      </c>
      <c r="I34" s="53">
        <f t="shared" si="7"/>
        <v>12371</v>
      </c>
    </row>
    <row r="35" spans="1:9" ht="15.75" hidden="1" outlineLevel="1" x14ac:dyDescent="0.3">
      <c r="A35" s="6"/>
      <c r="B35" s="38" t="s">
        <v>92</v>
      </c>
      <c r="C35" s="39" t="s">
        <v>71</v>
      </c>
      <c r="D35" s="37"/>
      <c r="E35" s="37"/>
      <c r="F35" s="37">
        <v>25</v>
      </c>
      <c r="G35" s="37">
        <v>3550</v>
      </c>
      <c r="H35" s="53">
        <f t="shared" si="6"/>
        <v>25</v>
      </c>
      <c r="I35" s="53">
        <f t="shared" si="7"/>
        <v>3550</v>
      </c>
    </row>
    <row r="36" spans="1:9" ht="15.75" hidden="1" outlineLevel="1" x14ac:dyDescent="0.3">
      <c r="A36" s="6"/>
      <c r="B36" s="38" t="s">
        <v>93</v>
      </c>
      <c r="C36" s="39" t="s">
        <v>72</v>
      </c>
      <c r="D36" s="37">
        <v>6</v>
      </c>
      <c r="E36" s="37">
        <v>1358</v>
      </c>
      <c r="F36" s="37"/>
      <c r="G36" s="37"/>
      <c r="H36" s="53">
        <f t="shared" si="6"/>
        <v>6</v>
      </c>
      <c r="I36" s="53">
        <f t="shared" si="7"/>
        <v>1358</v>
      </c>
    </row>
    <row r="37" spans="1:9" ht="15.75" hidden="1" outlineLevel="1" x14ac:dyDescent="0.3">
      <c r="A37" s="6"/>
      <c r="B37" s="35" t="s">
        <v>94</v>
      </c>
      <c r="C37" s="39" t="s">
        <v>73</v>
      </c>
      <c r="D37" s="37"/>
      <c r="E37" s="37"/>
      <c r="F37" s="37"/>
      <c r="G37" s="37"/>
      <c r="H37" s="53">
        <f t="shared" si="6"/>
        <v>0</v>
      </c>
      <c r="I37" s="53">
        <f t="shared" si="7"/>
        <v>0</v>
      </c>
    </row>
    <row r="38" spans="1:9" ht="15.75" hidden="1" outlineLevel="1" x14ac:dyDescent="0.3">
      <c r="A38" s="6"/>
      <c r="B38" s="38" t="s">
        <v>95</v>
      </c>
      <c r="C38" s="39" t="s">
        <v>74</v>
      </c>
      <c r="D38" s="37">
        <v>0</v>
      </c>
      <c r="E38" s="37">
        <v>0</v>
      </c>
      <c r="F38" s="37"/>
      <c r="G38" s="37"/>
      <c r="H38" s="53">
        <f t="shared" si="6"/>
        <v>0</v>
      </c>
      <c r="I38" s="53">
        <f t="shared" si="7"/>
        <v>0</v>
      </c>
    </row>
    <row r="39" spans="1:9" ht="15.75" hidden="1" outlineLevel="1" x14ac:dyDescent="0.3">
      <c r="A39" s="6"/>
      <c r="B39" s="38" t="s">
        <v>96</v>
      </c>
      <c r="C39" s="39" t="s">
        <v>75</v>
      </c>
      <c r="D39" s="37">
        <v>2</v>
      </c>
      <c r="E39" s="37">
        <v>224</v>
      </c>
      <c r="F39" s="37"/>
      <c r="G39" s="37"/>
      <c r="H39" s="53">
        <f>D39+F39</f>
        <v>2</v>
      </c>
      <c r="I39" s="53">
        <f t="shared" si="7"/>
        <v>224</v>
      </c>
    </row>
    <row r="40" spans="1:9" ht="15.75" hidden="1" outlineLevel="1" x14ac:dyDescent="0.3">
      <c r="A40" s="6"/>
      <c r="B40" s="35" t="s">
        <v>97</v>
      </c>
      <c r="C40" s="39" t="s">
        <v>140</v>
      </c>
      <c r="D40" s="37"/>
      <c r="E40" s="37"/>
      <c r="F40" s="37">
        <v>2</v>
      </c>
      <c r="G40" s="37">
        <v>954</v>
      </c>
      <c r="H40" s="53">
        <f t="shared" ref="H40:H45" si="8">D40+F40</f>
        <v>2</v>
      </c>
      <c r="I40" s="53">
        <f t="shared" si="7"/>
        <v>954</v>
      </c>
    </row>
    <row r="41" spans="1:9" ht="15.75" hidden="1" outlineLevel="1" x14ac:dyDescent="0.3">
      <c r="A41" s="6"/>
      <c r="B41" s="38" t="s">
        <v>98</v>
      </c>
      <c r="C41" s="39" t="s">
        <v>76</v>
      </c>
      <c r="D41" s="37"/>
      <c r="E41" s="37"/>
      <c r="F41" s="37"/>
      <c r="G41" s="37"/>
      <c r="H41" s="53">
        <f t="shared" si="8"/>
        <v>0</v>
      </c>
      <c r="I41" s="53">
        <f t="shared" si="7"/>
        <v>0</v>
      </c>
    </row>
    <row r="42" spans="1:9" ht="15.75" hidden="1" outlineLevel="1" x14ac:dyDescent="0.3">
      <c r="A42" s="6"/>
      <c r="B42" s="38" t="s">
        <v>99</v>
      </c>
      <c r="C42" s="39" t="s">
        <v>77</v>
      </c>
      <c r="D42" s="37"/>
      <c r="E42" s="37"/>
      <c r="F42" s="37"/>
      <c r="G42" s="37"/>
      <c r="H42" s="53">
        <f t="shared" si="8"/>
        <v>0</v>
      </c>
      <c r="I42" s="53">
        <f t="shared" si="7"/>
        <v>0</v>
      </c>
    </row>
    <row r="43" spans="1:9" ht="15.75" hidden="1" outlineLevel="1" x14ac:dyDescent="0.3">
      <c r="A43" s="6"/>
      <c r="B43" s="35" t="s">
        <v>100</v>
      </c>
      <c r="C43" s="39" t="s">
        <v>78</v>
      </c>
      <c r="D43" s="37">
        <v>2</v>
      </c>
      <c r="E43" s="37">
        <v>915</v>
      </c>
      <c r="F43" s="37"/>
      <c r="G43" s="37"/>
      <c r="H43" s="53">
        <f t="shared" si="8"/>
        <v>2</v>
      </c>
      <c r="I43" s="53">
        <f t="shared" si="7"/>
        <v>915</v>
      </c>
    </row>
    <row r="44" spans="1:9" ht="15.75" hidden="1" outlineLevel="1" x14ac:dyDescent="0.3">
      <c r="A44" s="6"/>
      <c r="B44" s="38" t="s">
        <v>101</v>
      </c>
      <c r="C44" s="39" t="s">
        <v>79</v>
      </c>
      <c r="D44" s="37"/>
      <c r="E44" s="37"/>
      <c r="F44" s="37"/>
      <c r="G44" s="37"/>
      <c r="H44" s="53">
        <f t="shared" si="8"/>
        <v>0</v>
      </c>
      <c r="I44" s="53">
        <f t="shared" si="7"/>
        <v>0</v>
      </c>
    </row>
    <row r="45" spans="1:9" ht="15.75" hidden="1" outlineLevel="1" x14ac:dyDescent="0.3">
      <c r="A45" s="6"/>
      <c r="B45" s="38" t="s">
        <v>102</v>
      </c>
      <c r="C45" s="39" t="s">
        <v>80</v>
      </c>
      <c r="D45" s="37">
        <v>19</v>
      </c>
      <c r="E45" s="37">
        <v>13197</v>
      </c>
      <c r="F45" s="37"/>
      <c r="G45" s="37"/>
      <c r="H45" s="53">
        <f t="shared" si="8"/>
        <v>19</v>
      </c>
      <c r="I45" s="53">
        <f t="shared" si="7"/>
        <v>13197</v>
      </c>
    </row>
    <row r="46" spans="1:9" ht="6.75" customHeight="1" x14ac:dyDescent="0.3">
      <c r="A46" s="6"/>
      <c r="B46" s="22"/>
      <c r="C46" s="23"/>
      <c r="D46" s="16"/>
      <c r="E46" s="16"/>
      <c r="F46" s="16"/>
      <c r="G46" s="16"/>
      <c r="H46" s="16"/>
      <c r="I46" s="16"/>
    </row>
    <row r="47" spans="1:9" ht="15.75" collapsed="1" x14ac:dyDescent="0.3">
      <c r="A47" s="6"/>
      <c r="B47" s="50">
        <v>3</v>
      </c>
      <c r="C47" s="49" t="s">
        <v>58</v>
      </c>
      <c r="D47" s="48">
        <f t="shared" ref="D47:I47" si="9">SUM(D48:D65)</f>
        <v>125</v>
      </c>
      <c r="E47" s="48">
        <f>SUM(E48:E65)</f>
        <v>227617</v>
      </c>
      <c r="F47" s="48">
        <f t="shared" si="9"/>
        <v>15</v>
      </c>
      <c r="G47" s="48">
        <f>SUM(G48:G65)</f>
        <v>25347</v>
      </c>
      <c r="H47" s="48">
        <f t="shared" si="9"/>
        <v>140</v>
      </c>
      <c r="I47" s="48">
        <f t="shared" si="9"/>
        <v>252964</v>
      </c>
    </row>
    <row r="48" spans="1:9" ht="15.75" hidden="1" outlineLevel="1" x14ac:dyDescent="0.3">
      <c r="A48" s="6"/>
      <c r="B48" s="35" t="s">
        <v>103</v>
      </c>
      <c r="C48" s="36" t="s">
        <v>141</v>
      </c>
      <c r="D48" s="37">
        <v>1</v>
      </c>
      <c r="E48" s="37">
        <v>1175</v>
      </c>
      <c r="F48" s="37">
        <v>2</v>
      </c>
      <c r="G48" s="37">
        <v>3120</v>
      </c>
      <c r="H48" s="53">
        <f>D48+F48</f>
        <v>3</v>
      </c>
      <c r="I48" s="53">
        <f>E48+G48</f>
        <v>4295</v>
      </c>
    </row>
    <row r="49" spans="1:9" ht="15.75" hidden="1" outlineLevel="1" x14ac:dyDescent="0.3">
      <c r="A49" s="6"/>
      <c r="B49" s="38" t="s">
        <v>104</v>
      </c>
      <c r="C49" s="39" t="s">
        <v>65</v>
      </c>
      <c r="D49" s="37">
        <v>4</v>
      </c>
      <c r="E49" s="37">
        <v>6095</v>
      </c>
      <c r="F49" s="37"/>
      <c r="G49" s="37"/>
      <c r="H49" s="53">
        <f t="shared" ref="H49:H58" si="10">D49+F49</f>
        <v>4</v>
      </c>
      <c r="I49" s="53">
        <f t="shared" ref="I49:I65" si="11">E49+G49</f>
        <v>6095</v>
      </c>
    </row>
    <row r="50" spans="1:9" ht="15.75" hidden="1" outlineLevel="1" x14ac:dyDescent="0.3">
      <c r="A50" s="6"/>
      <c r="B50" s="38" t="s">
        <v>105</v>
      </c>
      <c r="C50" s="39" t="s">
        <v>66</v>
      </c>
      <c r="D50" s="37">
        <v>39</v>
      </c>
      <c r="E50" s="37">
        <v>65611</v>
      </c>
      <c r="F50" s="37">
        <v>10</v>
      </c>
      <c r="G50" s="37">
        <v>16066</v>
      </c>
      <c r="H50" s="53">
        <f t="shared" si="10"/>
        <v>49</v>
      </c>
      <c r="I50" s="53">
        <f t="shared" si="11"/>
        <v>81677</v>
      </c>
    </row>
    <row r="51" spans="1:9" ht="15.75" hidden="1" outlineLevel="1" x14ac:dyDescent="0.3">
      <c r="A51" s="6"/>
      <c r="B51" s="35" t="s">
        <v>106</v>
      </c>
      <c r="C51" s="117" t="s">
        <v>67</v>
      </c>
      <c r="D51" s="37"/>
      <c r="E51" s="37"/>
      <c r="F51" s="37"/>
      <c r="G51" s="37"/>
      <c r="H51" s="53">
        <f t="shared" si="10"/>
        <v>0</v>
      </c>
      <c r="I51" s="53">
        <f t="shared" si="11"/>
        <v>0</v>
      </c>
    </row>
    <row r="52" spans="1:9" ht="15.75" hidden="1" outlineLevel="1" x14ac:dyDescent="0.3">
      <c r="A52" s="6"/>
      <c r="B52" s="38" t="s">
        <v>107</v>
      </c>
      <c r="C52" s="39" t="s">
        <v>68</v>
      </c>
      <c r="D52" s="37">
        <v>8</v>
      </c>
      <c r="E52" s="37">
        <f>9682+1449+2060</f>
        <v>13191</v>
      </c>
      <c r="F52" s="37">
        <v>2</v>
      </c>
      <c r="G52" s="37">
        <f>2247+1834</f>
        <v>4081</v>
      </c>
      <c r="H52" s="53">
        <f t="shared" si="10"/>
        <v>10</v>
      </c>
      <c r="I52" s="53">
        <f t="shared" si="11"/>
        <v>17272</v>
      </c>
    </row>
    <row r="53" spans="1:9" ht="15.75" hidden="1" outlineLevel="1" x14ac:dyDescent="0.3">
      <c r="A53" s="6"/>
      <c r="B53" s="38" t="s">
        <v>108</v>
      </c>
      <c r="C53" s="39" t="s">
        <v>69</v>
      </c>
      <c r="D53" s="37"/>
      <c r="E53" s="37"/>
      <c r="F53" s="37"/>
      <c r="G53" s="37"/>
      <c r="H53" s="53">
        <f t="shared" si="10"/>
        <v>0</v>
      </c>
      <c r="I53" s="53">
        <f t="shared" si="11"/>
        <v>0</v>
      </c>
    </row>
    <row r="54" spans="1:9" ht="15.75" hidden="1" outlineLevel="1" x14ac:dyDescent="0.3">
      <c r="A54" s="6"/>
      <c r="B54" s="35" t="s">
        <v>109</v>
      </c>
      <c r="C54" s="39" t="s">
        <v>70</v>
      </c>
      <c r="D54" s="37">
        <v>4</v>
      </c>
      <c r="E54" s="37">
        <v>5066</v>
      </c>
      <c r="F54" s="37">
        <v>1</v>
      </c>
      <c r="G54" s="37">
        <v>2080</v>
      </c>
      <c r="H54" s="53">
        <f t="shared" si="10"/>
        <v>5</v>
      </c>
      <c r="I54" s="53">
        <f t="shared" si="11"/>
        <v>7146</v>
      </c>
    </row>
    <row r="55" spans="1:9" ht="15.75" hidden="1" outlineLevel="1" x14ac:dyDescent="0.3">
      <c r="A55" s="6"/>
      <c r="B55" s="38" t="s">
        <v>110</v>
      </c>
      <c r="C55" s="39" t="s">
        <v>71</v>
      </c>
      <c r="D55" s="37"/>
      <c r="E55" s="37"/>
      <c r="F55" s="37"/>
      <c r="G55" s="37"/>
      <c r="H55" s="53">
        <f t="shared" si="10"/>
        <v>0</v>
      </c>
      <c r="I55" s="53">
        <f t="shared" si="11"/>
        <v>0</v>
      </c>
    </row>
    <row r="56" spans="1:9" ht="15.75" hidden="1" outlineLevel="1" x14ac:dyDescent="0.3">
      <c r="A56" s="6"/>
      <c r="B56" s="38" t="s">
        <v>111</v>
      </c>
      <c r="C56" s="39" t="s">
        <v>72</v>
      </c>
      <c r="D56" s="37"/>
      <c r="E56" s="37"/>
      <c r="F56" s="37"/>
      <c r="G56" s="37"/>
      <c r="H56" s="53">
        <f t="shared" si="10"/>
        <v>0</v>
      </c>
      <c r="I56" s="53">
        <f t="shared" si="11"/>
        <v>0</v>
      </c>
    </row>
    <row r="57" spans="1:9" ht="15.75" hidden="1" outlineLevel="1" x14ac:dyDescent="0.3">
      <c r="A57" s="6"/>
      <c r="B57" s="35" t="s">
        <v>112</v>
      </c>
      <c r="C57" s="39" t="s">
        <v>73</v>
      </c>
      <c r="D57" s="37"/>
      <c r="E57" s="37"/>
      <c r="F57" s="37"/>
      <c r="G57" s="37"/>
      <c r="H57" s="53">
        <f t="shared" si="10"/>
        <v>0</v>
      </c>
      <c r="I57" s="53">
        <f t="shared" si="11"/>
        <v>0</v>
      </c>
    </row>
    <row r="58" spans="1:9" ht="15.75" hidden="1" outlineLevel="1" x14ac:dyDescent="0.3">
      <c r="A58" s="6"/>
      <c r="B58" s="38" t="s">
        <v>113</v>
      </c>
      <c r="C58" s="39" t="s">
        <v>74</v>
      </c>
      <c r="D58" s="37"/>
      <c r="E58" s="37"/>
      <c r="F58" s="37"/>
      <c r="G58" s="37"/>
      <c r="H58" s="53">
        <f t="shared" si="10"/>
        <v>0</v>
      </c>
      <c r="I58" s="53">
        <f t="shared" si="11"/>
        <v>0</v>
      </c>
    </row>
    <row r="59" spans="1:9" ht="15.75" hidden="1" outlineLevel="1" x14ac:dyDescent="0.3">
      <c r="A59" s="6"/>
      <c r="B59" s="38" t="s">
        <v>114</v>
      </c>
      <c r="C59" s="39" t="s">
        <v>75</v>
      </c>
      <c r="D59" s="37"/>
      <c r="E59" s="37"/>
      <c r="F59" s="37"/>
      <c r="G59" s="37"/>
      <c r="H59" s="53">
        <f>D59+F59</f>
        <v>0</v>
      </c>
      <c r="I59" s="53">
        <f t="shared" si="11"/>
        <v>0</v>
      </c>
    </row>
    <row r="60" spans="1:9" ht="15.75" hidden="1" outlineLevel="1" x14ac:dyDescent="0.3">
      <c r="A60" s="6"/>
      <c r="B60" s="35" t="s">
        <v>115</v>
      </c>
      <c r="C60" s="39" t="s">
        <v>140</v>
      </c>
      <c r="D60" s="37"/>
      <c r="E60" s="37"/>
      <c r="F60" s="37"/>
      <c r="G60" s="37"/>
      <c r="H60" s="53">
        <f t="shared" ref="H60:H65" si="12">D60+F60</f>
        <v>0</v>
      </c>
      <c r="I60" s="53">
        <f t="shared" si="11"/>
        <v>0</v>
      </c>
    </row>
    <row r="61" spans="1:9" ht="15.75" hidden="1" outlineLevel="1" x14ac:dyDescent="0.3">
      <c r="A61" s="6"/>
      <c r="B61" s="38" t="s">
        <v>116</v>
      </c>
      <c r="C61" s="39" t="s">
        <v>76</v>
      </c>
      <c r="D61" s="37"/>
      <c r="E61" s="37"/>
      <c r="F61" s="37"/>
      <c r="G61" s="37"/>
      <c r="H61" s="53">
        <f t="shared" si="12"/>
        <v>0</v>
      </c>
      <c r="I61" s="53">
        <f t="shared" si="11"/>
        <v>0</v>
      </c>
    </row>
    <row r="62" spans="1:9" ht="15.75" hidden="1" outlineLevel="1" x14ac:dyDescent="0.3">
      <c r="A62" s="6"/>
      <c r="B62" s="38" t="s">
        <v>117</v>
      </c>
      <c r="C62" s="39" t="s">
        <v>77</v>
      </c>
      <c r="D62" s="37"/>
      <c r="E62" s="37"/>
      <c r="F62" s="37"/>
      <c r="G62" s="37"/>
      <c r="H62" s="53">
        <f t="shared" si="12"/>
        <v>0</v>
      </c>
      <c r="I62" s="53">
        <f t="shared" si="11"/>
        <v>0</v>
      </c>
    </row>
    <row r="63" spans="1:9" ht="15.75" hidden="1" outlineLevel="1" x14ac:dyDescent="0.3">
      <c r="A63" s="6"/>
      <c r="B63" s="35" t="s">
        <v>118</v>
      </c>
      <c r="C63" s="39" t="s">
        <v>78</v>
      </c>
      <c r="D63" s="37">
        <v>3</v>
      </c>
      <c r="E63" s="37">
        <v>3777</v>
      </c>
      <c r="F63" s="37"/>
      <c r="G63" s="37"/>
      <c r="H63" s="53">
        <f t="shared" si="12"/>
        <v>3</v>
      </c>
      <c r="I63" s="53">
        <f t="shared" si="11"/>
        <v>3777</v>
      </c>
    </row>
    <row r="64" spans="1:9" ht="15.75" hidden="1" outlineLevel="1" x14ac:dyDescent="0.3">
      <c r="A64" s="6"/>
      <c r="B64" s="38" t="s">
        <v>119</v>
      </c>
      <c r="C64" s="39" t="s">
        <v>79</v>
      </c>
      <c r="D64" s="37"/>
      <c r="E64" s="37"/>
      <c r="F64" s="37"/>
      <c r="G64" s="37"/>
      <c r="H64" s="53">
        <f t="shared" si="12"/>
        <v>0</v>
      </c>
      <c r="I64" s="53">
        <f t="shared" si="11"/>
        <v>0</v>
      </c>
    </row>
    <row r="65" spans="1:9" ht="15.75" hidden="1" outlineLevel="1" x14ac:dyDescent="0.3">
      <c r="A65" s="6"/>
      <c r="B65" s="38" t="s">
        <v>120</v>
      </c>
      <c r="C65" s="39" t="s">
        <v>80</v>
      </c>
      <c r="D65" s="37">
        <v>66</v>
      </c>
      <c r="E65" s="37">
        <v>132702</v>
      </c>
      <c r="F65" s="37"/>
      <c r="G65" s="37"/>
      <c r="H65" s="53">
        <f t="shared" si="12"/>
        <v>66</v>
      </c>
      <c r="I65" s="53">
        <f t="shared" si="11"/>
        <v>132702</v>
      </c>
    </row>
    <row r="66" spans="1:9" ht="6.75" customHeight="1" x14ac:dyDescent="0.3">
      <c r="A66" s="6"/>
      <c r="B66" s="22"/>
      <c r="C66" s="23"/>
      <c r="D66" s="16"/>
      <c r="E66" s="16"/>
      <c r="F66" s="16"/>
      <c r="G66" s="16"/>
      <c r="H66" s="16"/>
      <c r="I66" s="16"/>
    </row>
    <row r="67" spans="1:9" ht="15.75" collapsed="1" x14ac:dyDescent="0.3">
      <c r="A67" s="6"/>
      <c r="B67" s="50">
        <v>4</v>
      </c>
      <c r="C67" s="49" t="s">
        <v>59</v>
      </c>
      <c r="D67" s="48">
        <f t="shared" ref="D67:H67" si="13">SUM(D68:D85)</f>
        <v>234</v>
      </c>
      <c r="E67" s="48">
        <f>SUM(E68:E85)</f>
        <v>3453603</v>
      </c>
      <c r="F67" s="48">
        <f t="shared" si="13"/>
        <v>10</v>
      </c>
      <c r="G67" s="48">
        <f>SUM(G68:G85)</f>
        <v>69257</v>
      </c>
      <c r="H67" s="48">
        <f t="shared" si="13"/>
        <v>244</v>
      </c>
      <c r="I67" s="48">
        <f>SUM(I68:I85)</f>
        <v>3522860</v>
      </c>
    </row>
    <row r="68" spans="1:9" ht="15.75" hidden="1" outlineLevel="1" x14ac:dyDescent="0.3">
      <c r="A68" s="6"/>
      <c r="B68" s="35" t="s">
        <v>121</v>
      </c>
      <c r="C68" s="36" t="s">
        <v>141</v>
      </c>
      <c r="D68" s="122">
        <v>2</v>
      </c>
      <c r="E68" s="122">
        <v>16951</v>
      </c>
      <c r="F68" s="122"/>
      <c r="G68" s="122"/>
      <c r="H68" s="53">
        <f>D68+F68</f>
        <v>2</v>
      </c>
      <c r="I68" s="53">
        <f>E68+G68</f>
        <v>16951</v>
      </c>
    </row>
    <row r="69" spans="1:9" ht="15.75" hidden="1" outlineLevel="1" x14ac:dyDescent="0.3">
      <c r="A69" s="6"/>
      <c r="B69" s="38" t="s">
        <v>122</v>
      </c>
      <c r="C69" s="39" t="s">
        <v>65</v>
      </c>
      <c r="D69" s="122">
        <v>9</v>
      </c>
      <c r="E69" s="122">
        <v>50378</v>
      </c>
      <c r="F69" s="122"/>
      <c r="G69" s="122"/>
      <c r="H69" s="53">
        <f t="shared" ref="H69:H78" si="14">D69+F69</f>
        <v>9</v>
      </c>
      <c r="I69" s="53">
        <f t="shared" ref="I69:I85" si="15">E69+G69</f>
        <v>50378</v>
      </c>
    </row>
    <row r="70" spans="1:9" ht="15.75" hidden="1" outlineLevel="1" x14ac:dyDescent="0.3">
      <c r="A70" s="6"/>
      <c r="B70" s="38" t="s">
        <v>123</v>
      </c>
      <c r="C70" s="39" t="s">
        <v>66</v>
      </c>
      <c r="D70" s="122">
        <v>21</v>
      </c>
      <c r="E70" s="122">
        <v>160628</v>
      </c>
      <c r="F70" s="122">
        <v>7</v>
      </c>
      <c r="G70" s="122">
        <v>42811</v>
      </c>
      <c r="H70" s="53">
        <f t="shared" si="14"/>
        <v>28</v>
      </c>
      <c r="I70" s="53">
        <f t="shared" si="15"/>
        <v>203439</v>
      </c>
    </row>
    <row r="71" spans="1:9" ht="15.75" hidden="1" outlineLevel="1" x14ac:dyDescent="0.3">
      <c r="A71" s="6"/>
      <c r="B71" s="35" t="s">
        <v>124</v>
      </c>
      <c r="C71" s="117" t="s">
        <v>67</v>
      </c>
      <c r="D71" s="122"/>
      <c r="E71" s="122"/>
      <c r="F71" s="122"/>
      <c r="G71" s="122"/>
      <c r="H71" s="53">
        <f t="shared" si="14"/>
        <v>0</v>
      </c>
      <c r="I71" s="53">
        <f t="shared" si="15"/>
        <v>0</v>
      </c>
    </row>
    <row r="72" spans="1:9" ht="15.75" hidden="1" outlineLevel="1" x14ac:dyDescent="0.3">
      <c r="A72" s="6"/>
      <c r="B72" s="38" t="s">
        <v>125</v>
      </c>
      <c r="C72" s="39" t="s">
        <v>68</v>
      </c>
      <c r="D72" s="122">
        <f>35+5</f>
        <v>40</v>
      </c>
      <c r="E72" s="122">
        <f>660395+8281+27350</f>
        <v>696026</v>
      </c>
      <c r="F72" s="122">
        <f>1+1</f>
        <v>2</v>
      </c>
      <c r="G72" s="122">
        <f>15628+8059</f>
        <v>23687</v>
      </c>
      <c r="H72" s="53">
        <f t="shared" si="14"/>
        <v>42</v>
      </c>
      <c r="I72" s="53">
        <f t="shared" si="15"/>
        <v>719713</v>
      </c>
    </row>
    <row r="73" spans="1:9" ht="15.75" hidden="1" outlineLevel="1" x14ac:dyDescent="0.3">
      <c r="A73" s="6"/>
      <c r="B73" s="38" t="s">
        <v>126</v>
      </c>
      <c r="C73" s="39" t="s">
        <v>69</v>
      </c>
      <c r="D73" s="122">
        <v>3</v>
      </c>
      <c r="E73" s="122">
        <v>62752</v>
      </c>
      <c r="F73" s="122"/>
      <c r="G73" s="122"/>
      <c r="H73" s="53">
        <f t="shared" si="14"/>
        <v>3</v>
      </c>
      <c r="I73" s="53">
        <f t="shared" si="15"/>
        <v>62752</v>
      </c>
    </row>
    <row r="74" spans="1:9" ht="15.75" hidden="1" outlineLevel="1" x14ac:dyDescent="0.3">
      <c r="A74" s="6"/>
      <c r="B74" s="35" t="s">
        <v>127</v>
      </c>
      <c r="C74" s="39" t="s">
        <v>70</v>
      </c>
      <c r="D74" s="122">
        <v>4</v>
      </c>
      <c r="E74" s="122">
        <v>50344</v>
      </c>
      <c r="F74" s="122">
        <v>1</v>
      </c>
      <c r="G74" s="122">
        <v>2759</v>
      </c>
      <c r="H74" s="53">
        <f t="shared" si="14"/>
        <v>5</v>
      </c>
      <c r="I74" s="53">
        <f t="shared" si="15"/>
        <v>53103</v>
      </c>
    </row>
    <row r="75" spans="1:9" ht="15.75" hidden="1" outlineLevel="1" x14ac:dyDescent="0.3">
      <c r="A75" s="6"/>
      <c r="B75" s="38" t="s">
        <v>128</v>
      </c>
      <c r="C75" s="39" t="s">
        <v>71</v>
      </c>
      <c r="D75" s="122"/>
      <c r="E75" s="122"/>
      <c r="F75" s="122"/>
      <c r="G75" s="122"/>
      <c r="H75" s="53">
        <f t="shared" si="14"/>
        <v>0</v>
      </c>
      <c r="I75" s="53">
        <f t="shared" si="15"/>
        <v>0</v>
      </c>
    </row>
    <row r="76" spans="1:9" ht="15.75" hidden="1" outlineLevel="1" x14ac:dyDescent="0.3">
      <c r="A76" s="6"/>
      <c r="B76" s="38" t="s">
        <v>129</v>
      </c>
      <c r="C76" s="39" t="s">
        <v>72</v>
      </c>
      <c r="D76" s="122"/>
      <c r="E76" s="122"/>
      <c r="F76" s="122"/>
      <c r="G76" s="122"/>
      <c r="H76" s="53">
        <f t="shared" si="14"/>
        <v>0</v>
      </c>
      <c r="I76" s="53">
        <f t="shared" si="15"/>
        <v>0</v>
      </c>
    </row>
    <row r="77" spans="1:9" ht="15.75" hidden="1" outlineLevel="1" x14ac:dyDescent="0.3">
      <c r="A77" s="6"/>
      <c r="B77" s="35" t="s">
        <v>130</v>
      </c>
      <c r="C77" s="39" t="s">
        <v>73</v>
      </c>
      <c r="D77" s="122"/>
      <c r="E77" s="122"/>
      <c r="F77" s="122"/>
      <c r="G77" s="122"/>
      <c r="H77" s="53">
        <f t="shared" si="14"/>
        <v>0</v>
      </c>
      <c r="I77" s="53">
        <f t="shared" si="15"/>
        <v>0</v>
      </c>
    </row>
    <row r="78" spans="1:9" ht="15.75" hidden="1" outlineLevel="1" x14ac:dyDescent="0.3">
      <c r="A78" s="6"/>
      <c r="B78" s="38" t="s">
        <v>131</v>
      </c>
      <c r="C78" s="39" t="s">
        <v>74</v>
      </c>
      <c r="D78" s="122"/>
      <c r="E78" s="122"/>
      <c r="F78" s="122"/>
      <c r="G78" s="122"/>
      <c r="H78" s="53">
        <f t="shared" si="14"/>
        <v>0</v>
      </c>
      <c r="I78" s="53">
        <f t="shared" si="15"/>
        <v>0</v>
      </c>
    </row>
    <row r="79" spans="1:9" ht="15.75" hidden="1" outlineLevel="1" x14ac:dyDescent="0.3">
      <c r="A79" s="6"/>
      <c r="B79" s="38" t="s">
        <v>132</v>
      </c>
      <c r="C79" s="39" t="s">
        <v>75</v>
      </c>
      <c r="D79" s="122"/>
      <c r="E79" s="122"/>
      <c r="F79" s="122"/>
      <c r="G79" s="122"/>
      <c r="H79" s="53">
        <f>D79+F79</f>
        <v>0</v>
      </c>
      <c r="I79" s="53">
        <f t="shared" si="15"/>
        <v>0</v>
      </c>
    </row>
    <row r="80" spans="1:9" ht="15.75" hidden="1" outlineLevel="1" x14ac:dyDescent="0.3">
      <c r="A80" s="6"/>
      <c r="B80" s="35" t="s">
        <v>133</v>
      </c>
      <c r="C80" s="39" t="s">
        <v>140</v>
      </c>
      <c r="D80" s="122"/>
      <c r="E80" s="122"/>
      <c r="F80" s="122"/>
      <c r="G80" s="122"/>
      <c r="H80" s="53">
        <f t="shared" ref="H80:H85" si="16">D80+F80</f>
        <v>0</v>
      </c>
      <c r="I80" s="53">
        <f t="shared" si="15"/>
        <v>0</v>
      </c>
    </row>
    <row r="81" spans="1:9" ht="15.75" hidden="1" outlineLevel="1" x14ac:dyDescent="0.3">
      <c r="A81" s="6"/>
      <c r="B81" s="38" t="s">
        <v>134</v>
      </c>
      <c r="C81" s="39" t="s">
        <v>76</v>
      </c>
      <c r="D81" s="122"/>
      <c r="E81" s="122"/>
      <c r="F81" s="122"/>
      <c r="G81" s="122"/>
      <c r="H81" s="53">
        <f t="shared" si="16"/>
        <v>0</v>
      </c>
      <c r="I81" s="53">
        <f t="shared" si="15"/>
        <v>0</v>
      </c>
    </row>
    <row r="82" spans="1:9" ht="15.75" hidden="1" outlineLevel="1" x14ac:dyDescent="0.3">
      <c r="A82" s="6"/>
      <c r="B82" s="38" t="s">
        <v>135</v>
      </c>
      <c r="C82" s="39" t="s">
        <v>77</v>
      </c>
      <c r="D82" s="122">
        <v>4</v>
      </c>
      <c r="E82" s="122">
        <v>41292</v>
      </c>
      <c r="F82" s="122"/>
      <c r="G82" s="122"/>
      <c r="H82" s="53">
        <f t="shared" si="16"/>
        <v>4</v>
      </c>
      <c r="I82" s="53">
        <f t="shared" si="15"/>
        <v>41292</v>
      </c>
    </row>
    <row r="83" spans="1:9" ht="15.75" hidden="1" outlineLevel="1" x14ac:dyDescent="0.3">
      <c r="A83" s="6"/>
      <c r="B83" s="35" t="s">
        <v>136</v>
      </c>
      <c r="C83" s="39" t="s">
        <v>78</v>
      </c>
      <c r="D83" s="122"/>
      <c r="E83" s="122"/>
      <c r="F83" s="122"/>
      <c r="G83" s="122"/>
      <c r="H83" s="53">
        <f t="shared" si="16"/>
        <v>0</v>
      </c>
      <c r="I83" s="53">
        <f t="shared" si="15"/>
        <v>0</v>
      </c>
    </row>
    <row r="84" spans="1:9" ht="15.75" hidden="1" outlineLevel="1" x14ac:dyDescent="0.3">
      <c r="A84" s="6"/>
      <c r="B84" s="38" t="s">
        <v>137</v>
      </c>
      <c r="C84" s="39" t="s">
        <v>79</v>
      </c>
      <c r="D84" s="122"/>
      <c r="E84" s="122"/>
      <c r="F84" s="122"/>
      <c r="G84" s="122"/>
      <c r="H84" s="53">
        <f t="shared" si="16"/>
        <v>0</v>
      </c>
      <c r="I84" s="53">
        <f t="shared" si="15"/>
        <v>0</v>
      </c>
    </row>
    <row r="85" spans="1:9" ht="15.75" hidden="1" outlineLevel="1" x14ac:dyDescent="0.3">
      <c r="A85" s="6"/>
      <c r="B85" s="38" t="s">
        <v>138</v>
      </c>
      <c r="C85" s="39" t="s">
        <v>80</v>
      </c>
      <c r="D85" s="122">
        <v>151</v>
      </c>
      <c r="E85" s="122">
        <v>2375232</v>
      </c>
      <c r="F85" s="122"/>
      <c r="G85" s="122"/>
      <c r="H85" s="53">
        <f t="shared" si="16"/>
        <v>151</v>
      </c>
      <c r="I85" s="53">
        <f t="shared" si="15"/>
        <v>2375232</v>
      </c>
    </row>
    <row r="86" spans="1:9" ht="6.75" customHeight="1" x14ac:dyDescent="0.3">
      <c r="A86" s="6"/>
      <c r="B86" s="22"/>
      <c r="C86" s="23"/>
      <c r="D86" s="16"/>
      <c r="E86" s="16"/>
      <c r="F86" s="16"/>
      <c r="G86" s="16"/>
      <c r="H86" s="16"/>
      <c r="I86" s="16"/>
    </row>
    <row r="87" spans="1:9" s="21" customFormat="1" ht="15.75" x14ac:dyDescent="0.3">
      <c r="A87" s="7"/>
      <c r="B87" s="12"/>
      <c r="C87" s="51" t="s">
        <v>60</v>
      </c>
      <c r="D87" s="52">
        <f>D7+D27+D47+D67</f>
        <v>498</v>
      </c>
      <c r="E87" s="52">
        <f>E7+E27+E47+E67</f>
        <v>3740206</v>
      </c>
      <c r="F87" s="52">
        <f t="shared" ref="F87:H87" si="17">F7+F27+F47+F67</f>
        <v>384</v>
      </c>
      <c r="G87" s="52">
        <f>G7+G27+G47+G67</f>
        <v>152113</v>
      </c>
      <c r="H87" s="52">
        <f t="shared" si="17"/>
        <v>882</v>
      </c>
      <c r="I87" s="52">
        <f>I7+I27+I47+I67</f>
        <v>3892319</v>
      </c>
    </row>
    <row r="88" spans="1:9" ht="15.75" x14ac:dyDescent="0.3">
      <c r="A88" s="6"/>
      <c r="B88" s="18"/>
    </row>
    <row r="89" spans="1:9" ht="15.75" x14ac:dyDescent="0.3">
      <c r="A89" s="6"/>
      <c r="B89" s="18"/>
      <c r="E89" s="120"/>
      <c r="F89" s="120"/>
      <c r="G89" s="120"/>
    </row>
    <row r="90" spans="1:9" ht="15.75" x14ac:dyDescent="0.3">
      <c r="A90" s="6"/>
      <c r="B90" s="13"/>
      <c r="E90" s="121"/>
      <c r="G90" s="121"/>
      <c r="I90" s="121"/>
    </row>
    <row r="91" spans="1:9" ht="15.75" x14ac:dyDescent="0.3">
      <c r="A91" s="6"/>
      <c r="B91" s="13"/>
      <c r="E91" s="121"/>
      <c r="G91" s="121"/>
    </row>
    <row r="92" spans="1:9" ht="15.75" x14ac:dyDescent="0.3">
      <c r="A92" s="6"/>
      <c r="B92" s="12"/>
    </row>
    <row r="93" spans="1:9" ht="15.75" x14ac:dyDescent="0.3">
      <c r="A93" s="6"/>
      <c r="B93" s="12"/>
    </row>
    <row r="94" spans="1:9" ht="15.75" x14ac:dyDescent="0.3">
      <c r="A94" s="6"/>
      <c r="B94" s="13"/>
    </row>
    <row r="95" spans="1:9" ht="15.75" x14ac:dyDescent="0.3">
      <c r="A95" s="6"/>
      <c r="B95" s="18"/>
    </row>
    <row r="96" spans="1:9" ht="15.75" x14ac:dyDescent="0.3">
      <c r="A96" s="6"/>
      <c r="B96" s="13"/>
    </row>
    <row r="97" spans="1:2" ht="15.75" x14ac:dyDescent="0.3">
      <c r="A97" s="6"/>
      <c r="B97" s="20"/>
    </row>
    <row r="98" spans="1:2" ht="15.75" x14ac:dyDescent="0.3">
      <c r="A98" s="6"/>
      <c r="B98" s="13"/>
    </row>
    <row r="99" spans="1:2" ht="15.75" x14ac:dyDescent="0.3">
      <c r="A99" s="6"/>
      <c r="B99" s="12"/>
    </row>
    <row r="100" spans="1:2" ht="15.75" x14ac:dyDescent="0.3">
      <c r="A100" s="6"/>
      <c r="B100" s="13"/>
    </row>
    <row r="101" spans="1:2" ht="15.75" x14ac:dyDescent="0.3">
      <c r="A101" s="6"/>
      <c r="B101" s="13"/>
    </row>
    <row r="102" spans="1:2" ht="15.75" x14ac:dyDescent="0.3">
      <c r="A102" s="6"/>
      <c r="B102" s="12"/>
    </row>
    <row r="103" spans="1:2" ht="15.75" x14ac:dyDescent="0.3">
      <c r="A103" s="6"/>
      <c r="B103" s="13"/>
    </row>
    <row r="104" spans="1:2" ht="15.75" x14ac:dyDescent="0.3">
      <c r="A104" s="6"/>
      <c r="B104" s="12"/>
    </row>
    <row r="105" spans="1:2" ht="15.75" x14ac:dyDescent="0.3">
      <c r="A105" s="6"/>
      <c r="B105" s="13"/>
    </row>
    <row r="106" spans="1:2" ht="15.75" x14ac:dyDescent="0.3">
      <c r="A106" s="6"/>
      <c r="B106" s="12"/>
    </row>
    <row r="107" spans="1:2" ht="15.75" x14ac:dyDescent="0.3">
      <c r="A107" s="7"/>
      <c r="B107" s="13"/>
    </row>
    <row r="108" spans="1:2" ht="15.75" x14ac:dyDescent="0.3">
      <c r="A108" s="7"/>
      <c r="B108" s="13"/>
    </row>
    <row r="109" spans="1:2" x14ac:dyDescent="0.25">
      <c r="B109" s="14"/>
    </row>
    <row r="110" spans="1:2" x14ac:dyDescent="0.25">
      <c r="B110" s="14"/>
    </row>
  </sheetData>
  <mergeCells count="4">
    <mergeCell ref="D5:E5"/>
    <mergeCell ref="J5:J6"/>
    <mergeCell ref="F5:G5"/>
    <mergeCell ref="H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35" sqref="D35"/>
    </sheetView>
  </sheetViews>
  <sheetFormatPr defaultRowHeight="15" x14ac:dyDescent="0.25"/>
  <cols>
    <col min="2" max="3" width="16.28515625" customWidth="1"/>
    <col min="4" max="4" width="36.28515625" bestFit="1" customWidth="1"/>
    <col min="5" max="5" width="10.28515625" bestFit="1" customWidth="1"/>
    <col min="6" max="6" width="11.85546875" bestFit="1" customWidth="1"/>
  </cols>
  <sheetData>
    <row r="1" spans="1:6" ht="36" customHeight="1" x14ac:dyDescent="0.3">
      <c r="C1" t="s">
        <v>4</v>
      </c>
      <c r="D1" s="74" t="s">
        <v>9</v>
      </c>
      <c r="E1" t="s">
        <v>143</v>
      </c>
      <c r="F1" t="s">
        <v>144</v>
      </c>
    </row>
    <row r="2" spans="1:6" ht="42" customHeight="1" x14ac:dyDescent="0.35">
      <c r="A2">
        <v>1</v>
      </c>
      <c r="B2" s="62" t="s">
        <v>141</v>
      </c>
      <c r="C2" s="62"/>
      <c r="D2" s="102"/>
      <c r="E2" s="114">
        <f>D2/D$20</f>
        <v>0</v>
      </c>
      <c r="F2" s="114">
        <f>C2/C$20</f>
        <v>0</v>
      </c>
    </row>
    <row r="3" spans="1:6" ht="30" x14ac:dyDescent="0.35">
      <c r="A3">
        <v>2</v>
      </c>
      <c r="B3" s="62" t="s">
        <v>65</v>
      </c>
      <c r="C3" s="116"/>
      <c r="D3" s="102"/>
      <c r="E3" s="114">
        <f t="shared" ref="E3:E20" si="0">D3/D$20</f>
        <v>0</v>
      </c>
      <c r="F3" s="114">
        <f t="shared" ref="F3:F20" si="1">C3/C$20</f>
        <v>0</v>
      </c>
    </row>
    <row r="4" spans="1:6" ht="60" x14ac:dyDescent="0.35">
      <c r="A4">
        <v>3</v>
      </c>
      <c r="B4" s="62" t="s">
        <v>66</v>
      </c>
      <c r="C4" s="62"/>
      <c r="D4" s="102"/>
      <c r="E4" s="114">
        <f t="shared" si="0"/>
        <v>0</v>
      </c>
      <c r="F4" s="114">
        <f t="shared" si="1"/>
        <v>0</v>
      </c>
    </row>
    <row r="5" spans="1:6" ht="45" x14ac:dyDescent="0.35">
      <c r="A5">
        <v>4</v>
      </c>
      <c r="B5" s="62" t="s">
        <v>67</v>
      </c>
      <c r="C5" s="62"/>
      <c r="D5" s="103"/>
      <c r="E5" s="114">
        <f t="shared" si="0"/>
        <v>0</v>
      </c>
      <c r="F5" s="114">
        <f t="shared" si="1"/>
        <v>0</v>
      </c>
    </row>
    <row r="6" spans="1:6" ht="18" x14ac:dyDescent="0.35">
      <c r="A6">
        <v>5</v>
      </c>
      <c r="B6" s="62" t="s">
        <v>68</v>
      </c>
      <c r="C6" s="62"/>
      <c r="D6" s="105"/>
      <c r="E6" s="115">
        <f t="shared" si="0"/>
        <v>0</v>
      </c>
      <c r="F6" s="114">
        <f t="shared" si="1"/>
        <v>0</v>
      </c>
    </row>
    <row r="7" spans="1:6" ht="45" x14ac:dyDescent="0.25">
      <c r="A7">
        <v>6</v>
      </c>
      <c r="B7" s="62" t="s">
        <v>69</v>
      </c>
      <c r="C7" s="62"/>
      <c r="D7" s="107"/>
      <c r="E7" s="114">
        <f t="shared" si="0"/>
        <v>0</v>
      </c>
      <c r="F7" s="114">
        <f t="shared" si="1"/>
        <v>0</v>
      </c>
    </row>
    <row r="8" spans="1:6" ht="60" x14ac:dyDescent="0.35">
      <c r="A8">
        <v>7</v>
      </c>
      <c r="B8" s="62" t="s">
        <v>70</v>
      </c>
      <c r="C8" s="62"/>
      <c r="D8" s="108"/>
      <c r="E8" s="114">
        <f t="shared" si="0"/>
        <v>0</v>
      </c>
      <c r="F8" s="114">
        <f t="shared" si="1"/>
        <v>0</v>
      </c>
    </row>
    <row r="9" spans="1:6" ht="45" x14ac:dyDescent="0.25">
      <c r="A9">
        <v>8</v>
      </c>
      <c r="B9" s="63" t="s">
        <v>71</v>
      </c>
      <c r="C9" s="63"/>
      <c r="D9" s="99"/>
      <c r="E9" s="114">
        <f t="shared" si="0"/>
        <v>0</v>
      </c>
      <c r="F9" s="114">
        <f t="shared" si="1"/>
        <v>0</v>
      </c>
    </row>
    <row r="10" spans="1:6" ht="45" x14ac:dyDescent="0.35">
      <c r="A10">
        <v>9</v>
      </c>
      <c r="B10" s="62" t="s">
        <v>72</v>
      </c>
      <c r="C10" s="62"/>
      <c r="D10" s="105"/>
      <c r="E10" s="114">
        <f t="shared" si="0"/>
        <v>0</v>
      </c>
      <c r="F10" s="114">
        <f t="shared" si="1"/>
        <v>0</v>
      </c>
    </row>
    <row r="11" spans="1:6" x14ac:dyDescent="0.25">
      <c r="A11">
        <v>10</v>
      </c>
      <c r="B11" s="62" t="s">
        <v>73</v>
      </c>
      <c r="C11" s="62"/>
      <c r="D11" s="109"/>
      <c r="E11" s="114">
        <f t="shared" si="0"/>
        <v>0</v>
      </c>
      <c r="F11" s="114">
        <f t="shared" si="1"/>
        <v>0</v>
      </c>
    </row>
    <row r="12" spans="1:6" ht="45" x14ac:dyDescent="0.3">
      <c r="A12">
        <v>11</v>
      </c>
      <c r="B12" s="62" t="s">
        <v>74</v>
      </c>
      <c r="C12" s="62"/>
      <c r="D12" s="110"/>
      <c r="E12" s="114">
        <f t="shared" si="0"/>
        <v>0</v>
      </c>
      <c r="F12" s="114">
        <f t="shared" si="1"/>
        <v>0</v>
      </c>
    </row>
    <row r="13" spans="1:6" ht="18" x14ac:dyDescent="0.35">
      <c r="A13">
        <v>12</v>
      </c>
      <c r="B13" s="62" t="s">
        <v>75</v>
      </c>
      <c r="C13" s="62"/>
      <c r="D13" s="104"/>
      <c r="E13" s="114">
        <f t="shared" si="0"/>
        <v>0</v>
      </c>
      <c r="F13" s="114">
        <f t="shared" si="1"/>
        <v>0</v>
      </c>
    </row>
    <row r="14" spans="1:6" ht="45" x14ac:dyDescent="0.25">
      <c r="A14">
        <v>13</v>
      </c>
      <c r="B14" s="63" t="s">
        <v>139</v>
      </c>
      <c r="C14" s="63"/>
      <c r="D14" s="100"/>
      <c r="E14" s="114">
        <f t="shared" si="0"/>
        <v>0</v>
      </c>
      <c r="F14" s="114">
        <f t="shared" si="1"/>
        <v>0</v>
      </c>
    </row>
    <row r="15" spans="1:6" x14ac:dyDescent="0.25">
      <c r="A15">
        <v>14</v>
      </c>
      <c r="B15" s="98" t="s">
        <v>76</v>
      </c>
      <c r="C15" s="98">
        <v>8563</v>
      </c>
      <c r="D15" s="101">
        <v>5000</v>
      </c>
      <c r="E15" s="114">
        <f t="shared" si="0"/>
        <v>1</v>
      </c>
      <c r="F15" s="114">
        <f t="shared" si="1"/>
        <v>1</v>
      </c>
    </row>
    <row r="16" spans="1:6" ht="18" x14ac:dyDescent="0.35">
      <c r="A16">
        <v>15</v>
      </c>
      <c r="B16" s="62" t="s">
        <v>77</v>
      </c>
      <c r="C16" s="62"/>
      <c r="D16" s="105"/>
      <c r="E16" s="114">
        <f t="shared" si="0"/>
        <v>0</v>
      </c>
      <c r="F16" s="114">
        <f t="shared" si="1"/>
        <v>0</v>
      </c>
    </row>
    <row r="17" spans="1:6" x14ac:dyDescent="0.25">
      <c r="A17">
        <v>16</v>
      </c>
      <c r="B17" s="62" t="s">
        <v>78</v>
      </c>
      <c r="C17" s="62"/>
      <c r="D17" s="111"/>
      <c r="E17" s="114">
        <f t="shared" si="0"/>
        <v>0</v>
      </c>
      <c r="F17" s="114">
        <f t="shared" si="1"/>
        <v>0</v>
      </c>
    </row>
    <row r="18" spans="1:6" ht="15.75" x14ac:dyDescent="0.3">
      <c r="A18">
        <v>17</v>
      </c>
      <c r="B18" s="63" t="s">
        <v>79</v>
      </c>
      <c r="C18" s="63"/>
      <c r="D18" s="106"/>
      <c r="E18" s="114">
        <f t="shared" si="0"/>
        <v>0</v>
      </c>
      <c r="F18" s="114">
        <f t="shared" si="1"/>
        <v>0</v>
      </c>
    </row>
    <row r="19" spans="1:6" ht="45" x14ac:dyDescent="0.25">
      <c r="A19">
        <v>18</v>
      </c>
      <c r="B19" s="63" t="s">
        <v>80</v>
      </c>
      <c r="C19" s="63"/>
      <c r="D19" s="112"/>
      <c r="E19" s="115">
        <f t="shared" si="0"/>
        <v>0</v>
      </c>
      <c r="F19" s="114">
        <f t="shared" si="1"/>
        <v>0</v>
      </c>
    </row>
    <row r="20" spans="1:6" ht="15.75" x14ac:dyDescent="0.25">
      <c r="B20" s="62" t="s">
        <v>81</v>
      </c>
      <c r="C20" s="113">
        <f>SUM(C2:C19)</f>
        <v>8563</v>
      </c>
      <c r="D20" s="113">
        <f>SUM(D2:D19)</f>
        <v>5000</v>
      </c>
      <c r="E20" s="114">
        <f t="shared" si="0"/>
        <v>1</v>
      </c>
      <c r="F20" s="114">
        <f t="shared" si="1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Normal="100" workbookViewId="0">
      <selection activeCell="D15" sqref="D15:I15"/>
    </sheetView>
  </sheetViews>
  <sheetFormatPr defaultColWidth="9.140625" defaultRowHeight="12.75" x14ac:dyDescent="0.25"/>
  <cols>
    <col min="1" max="1" width="10.5703125" style="125" customWidth="1"/>
    <col min="2" max="2" width="6" style="8" customWidth="1"/>
    <col min="3" max="3" width="34" style="125" customWidth="1"/>
    <col min="4" max="4" width="14" style="125" customWidth="1"/>
    <col min="5" max="5" width="14.42578125" style="125" bestFit="1" customWidth="1"/>
    <col min="6" max="6" width="14.7109375" style="125" customWidth="1"/>
    <col min="7" max="7" width="12.28515625" style="125" bestFit="1" customWidth="1"/>
    <col min="8" max="8" width="17.140625" style="125" customWidth="1"/>
    <col min="9" max="9" width="14.42578125" style="125" bestFit="1" customWidth="1"/>
    <col min="10" max="16384" width="9.140625" style="125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168</v>
      </c>
    </row>
    <row r="3" spans="1:10" x14ac:dyDescent="0.25">
      <c r="A3" s="143"/>
      <c r="B3" s="118"/>
      <c r="C3" s="126"/>
    </row>
    <row r="4" spans="1:10" x14ac:dyDescent="0.25">
      <c r="A4" s="127"/>
      <c r="B4" s="9"/>
    </row>
    <row r="5" spans="1:10" ht="40.5" customHeight="1" x14ac:dyDescent="0.25">
      <c r="A5" s="127"/>
      <c r="B5" s="9"/>
      <c r="D5" s="174" t="s">
        <v>20</v>
      </c>
      <c r="E5" s="175"/>
      <c r="F5" s="175" t="s">
        <v>61</v>
      </c>
      <c r="G5" s="175"/>
      <c r="H5" s="175" t="s">
        <v>62</v>
      </c>
      <c r="I5" s="176"/>
      <c r="J5" s="177"/>
    </row>
    <row r="6" spans="1:10" x14ac:dyDescent="0.25">
      <c r="A6" s="127"/>
      <c r="B6" s="128"/>
      <c r="D6" s="129" t="s">
        <v>63</v>
      </c>
      <c r="E6" s="129" t="s">
        <v>64</v>
      </c>
      <c r="F6" s="129" t="s">
        <v>63</v>
      </c>
      <c r="G6" s="129" t="s">
        <v>64</v>
      </c>
      <c r="H6" s="129" t="s">
        <v>63</v>
      </c>
      <c r="I6" s="129" t="s">
        <v>64</v>
      </c>
      <c r="J6" s="177"/>
    </row>
    <row r="7" spans="1:10" collapsed="1" x14ac:dyDescent="0.25">
      <c r="B7" s="130">
        <v>1</v>
      </c>
      <c r="C7" s="131" t="s">
        <v>56</v>
      </c>
      <c r="D7" s="132">
        <v>7</v>
      </c>
      <c r="E7" s="132">
        <v>205</v>
      </c>
      <c r="F7" s="132">
        <v>65</v>
      </c>
      <c r="G7" s="132">
        <v>1714</v>
      </c>
      <c r="H7" s="132">
        <v>72</v>
      </c>
      <c r="I7" s="132">
        <v>1919</v>
      </c>
    </row>
    <row r="8" spans="1:10" x14ac:dyDescent="0.25">
      <c r="B8" s="130"/>
      <c r="C8" s="133"/>
      <c r="D8" s="134"/>
      <c r="E8" s="134"/>
      <c r="F8" s="134"/>
      <c r="G8" s="134"/>
      <c r="H8" s="134"/>
      <c r="I8" s="134"/>
    </row>
    <row r="9" spans="1:10" x14ac:dyDescent="0.25">
      <c r="B9" s="135">
        <v>2</v>
      </c>
      <c r="C9" s="131" t="s">
        <v>57</v>
      </c>
      <c r="D9" s="132">
        <v>85</v>
      </c>
      <c r="E9" s="132">
        <v>31899</v>
      </c>
      <c r="F9" s="132">
        <v>181</v>
      </c>
      <c r="G9" s="132">
        <v>53401</v>
      </c>
      <c r="H9" s="132">
        <v>266</v>
      </c>
      <c r="I9" s="132">
        <v>85300</v>
      </c>
    </row>
    <row r="10" spans="1:10" x14ac:dyDescent="0.25">
      <c r="B10" s="130"/>
      <c r="C10" s="133"/>
      <c r="D10" s="134"/>
      <c r="E10" s="134"/>
      <c r="F10" s="134"/>
      <c r="G10" s="134"/>
      <c r="H10" s="134"/>
      <c r="I10" s="134"/>
    </row>
    <row r="11" spans="1:10" x14ac:dyDescent="0.25">
      <c r="B11" s="135">
        <v>3</v>
      </c>
      <c r="C11" s="131" t="s">
        <v>58</v>
      </c>
      <c r="D11" s="132">
        <v>77</v>
      </c>
      <c r="E11" s="132">
        <v>129985</v>
      </c>
      <c r="F11" s="132">
        <v>17</v>
      </c>
      <c r="G11" s="132">
        <v>26586</v>
      </c>
      <c r="H11" s="132">
        <v>94</v>
      </c>
      <c r="I11" s="132">
        <v>156571</v>
      </c>
    </row>
    <row r="12" spans="1:10" x14ac:dyDescent="0.25">
      <c r="B12" s="130"/>
      <c r="C12" s="133"/>
      <c r="D12" s="134"/>
      <c r="E12" s="134"/>
      <c r="F12" s="134"/>
      <c r="G12" s="134"/>
      <c r="H12" s="134"/>
      <c r="I12" s="134"/>
    </row>
    <row r="13" spans="1:10" x14ac:dyDescent="0.25">
      <c r="B13" s="135">
        <v>4</v>
      </c>
      <c r="C13" s="131" t="s">
        <v>59</v>
      </c>
      <c r="D13" s="132">
        <v>204</v>
      </c>
      <c r="E13" s="132">
        <v>5445470</v>
      </c>
      <c r="F13" s="132">
        <v>10</v>
      </c>
      <c r="G13" s="132">
        <v>99571</v>
      </c>
      <c r="H13" s="132">
        <v>214</v>
      </c>
      <c r="I13" s="132">
        <v>5545041</v>
      </c>
    </row>
    <row r="14" spans="1:10" x14ac:dyDescent="0.25">
      <c r="B14" s="130"/>
      <c r="C14" s="133"/>
      <c r="D14" s="134"/>
      <c r="E14" s="134"/>
      <c r="F14" s="134"/>
      <c r="G14" s="134"/>
      <c r="H14" s="134"/>
      <c r="I14" s="134"/>
    </row>
    <row r="15" spans="1:10" s="1" customFormat="1" x14ac:dyDescent="0.25">
      <c r="B15" s="136"/>
      <c r="C15" s="137" t="s">
        <v>60</v>
      </c>
      <c r="D15" s="138">
        <v>373</v>
      </c>
      <c r="E15" s="138">
        <v>5607559</v>
      </c>
      <c r="F15" s="138">
        <v>273</v>
      </c>
      <c r="G15" s="138">
        <v>181272</v>
      </c>
      <c r="H15" s="138">
        <v>646</v>
      </c>
      <c r="I15" s="138">
        <v>5788831</v>
      </c>
    </row>
    <row r="16" spans="1:10" x14ac:dyDescent="0.25">
      <c r="B16" s="139"/>
    </row>
    <row r="17" spans="2:9" x14ac:dyDescent="0.25">
      <c r="B17" s="139"/>
      <c r="E17" s="140"/>
      <c r="F17" s="140"/>
      <c r="G17" s="140"/>
      <c r="I17" s="140"/>
    </row>
    <row r="18" spans="2:9" x14ac:dyDescent="0.25">
      <c r="B18" s="128"/>
      <c r="E18" s="141"/>
      <c r="G18" s="141"/>
      <c r="I18" s="141"/>
    </row>
    <row r="19" spans="2:9" x14ac:dyDescent="0.25">
      <c r="B19" s="128"/>
      <c r="G19" s="141"/>
    </row>
    <row r="20" spans="2:9" x14ac:dyDescent="0.25">
      <c r="B20" s="136"/>
    </row>
    <row r="21" spans="2:9" x14ac:dyDescent="0.25">
      <c r="B21" s="136"/>
    </row>
    <row r="22" spans="2:9" x14ac:dyDescent="0.25">
      <c r="B22" s="128"/>
    </row>
    <row r="23" spans="2:9" x14ac:dyDescent="0.25">
      <c r="B23" s="139"/>
    </row>
    <row r="24" spans="2:9" x14ac:dyDescent="0.25">
      <c r="B24" s="128"/>
    </row>
    <row r="25" spans="2:9" x14ac:dyDescent="0.25">
      <c r="B25" s="142"/>
    </row>
    <row r="26" spans="2:9" x14ac:dyDescent="0.25">
      <c r="B26" s="128"/>
    </row>
    <row r="27" spans="2:9" x14ac:dyDescent="0.25">
      <c r="B27" s="136"/>
    </row>
    <row r="28" spans="2:9" x14ac:dyDescent="0.25">
      <c r="B28" s="128"/>
    </row>
    <row r="29" spans="2:9" x14ac:dyDescent="0.25">
      <c r="B29" s="128"/>
    </row>
    <row r="30" spans="2:9" x14ac:dyDescent="0.25">
      <c r="B30" s="136"/>
    </row>
    <row r="31" spans="2:9" x14ac:dyDescent="0.25">
      <c r="B31" s="128"/>
    </row>
    <row r="32" spans="2:9" x14ac:dyDescent="0.25">
      <c r="B32" s="136"/>
    </row>
    <row r="33" spans="1:2" x14ac:dyDescent="0.25">
      <c r="B33" s="128"/>
    </row>
    <row r="34" spans="1:2" x14ac:dyDescent="0.25">
      <c r="B34" s="136"/>
    </row>
    <row r="35" spans="1:2" x14ac:dyDescent="0.25">
      <c r="A35" s="1"/>
      <c r="B35" s="128"/>
    </row>
    <row r="36" spans="1:2" x14ac:dyDescent="0.25">
      <c r="A36" s="1"/>
      <c r="B36" s="128"/>
    </row>
    <row r="37" spans="1:2" x14ac:dyDescent="0.25">
      <c r="B37" s="14"/>
    </row>
    <row r="38" spans="1:2" x14ac:dyDescent="0.25">
      <c r="B38" s="14"/>
    </row>
  </sheetData>
  <mergeCells count="4">
    <mergeCell ref="D5:E5"/>
    <mergeCell ref="F5:G5"/>
    <mergeCell ref="H5:I5"/>
    <mergeCell ref="J5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80" zoomScaleNormal="80" workbookViewId="0">
      <selection activeCell="E24" sqref="E24"/>
    </sheetView>
  </sheetViews>
  <sheetFormatPr defaultRowHeight="15" x14ac:dyDescent="0.25"/>
  <cols>
    <col min="1" max="1" width="3.7109375" customWidth="1"/>
    <col min="2" max="2" width="24.5703125" bestFit="1" customWidth="1"/>
    <col min="3" max="3" width="15.85546875" style="161" customWidth="1"/>
    <col min="4" max="4" width="13.85546875" customWidth="1"/>
    <col min="5" max="5" width="14.42578125" style="161" customWidth="1"/>
    <col min="6" max="6" width="13.42578125" bestFit="1" customWidth="1"/>
    <col min="7" max="7" width="22.28515625" style="161" customWidth="1"/>
    <col min="8" max="8" width="13.42578125" bestFit="1" customWidth="1"/>
    <col min="9" max="9" width="16.85546875" style="161" bestFit="1" customWidth="1"/>
  </cols>
  <sheetData>
    <row r="1" spans="1:9" ht="18" x14ac:dyDescent="0.25">
      <c r="A1" s="180" t="s">
        <v>147</v>
      </c>
      <c r="B1" s="180" t="s">
        <v>148</v>
      </c>
      <c r="C1" s="182" t="s">
        <v>149</v>
      </c>
      <c r="D1" s="178" t="s">
        <v>150</v>
      </c>
      <c r="E1" s="179"/>
      <c r="F1" s="178" t="s">
        <v>151</v>
      </c>
      <c r="G1" s="179"/>
      <c r="H1" s="178" t="s">
        <v>152</v>
      </c>
      <c r="I1" s="179"/>
    </row>
    <row r="2" spans="1:9" ht="18.75" thickBot="1" x14ac:dyDescent="0.3">
      <c r="A2" s="181"/>
      <c r="B2" s="181"/>
      <c r="C2" s="183"/>
      <c r="D2" s="144" t="s">
        <v>153</v>
      </c>
      <c r="E2" s="155" t="s">
        <v>64</v>
      </c>
      <c r="F2" s="144" t="s">
        <v>153</v>
      </c>
      <c r="G2" s="155" t="s">
        <v>64</v>
      </c>
      <c r="H2" s="144" t="s">
        <v>153</v>
      </c>
      <c r="I2" s="155" t="s">
        <v>64</v>
      </c>
    </row>
    <row r="3" spans="1:9" ht="18" x14ac:dyDescent="0.35">
      <c r="A3" s="145">
        <v>1</v>
      </c>
      <c r="B3" s="145" t="s">
        <v>154</v>
      </c>
      <c r="C3" s="167">
        <v>461</v>
      </c>
      <c r="D3" s="146">
        <v>2</v>
      </c>
      <c r="E3" s="156">
        <v>3353</v>
      </c>
      <c r="F3" s="153">
        <v>13</v>
      </c>
      <c r="G3" s="163">
        <v>7361</v>
      </c>
      <c r="H3" s="146">
        <f>SUM(D3+F3)</f>
        <v>15</v>
      </c>
      <c r="I3" s="162">
        <f>SUM(E3+G3)</f>
        <v>10714</v>
      </c>
    </row>
    <row r="4" spans="1:9" ht="18" x14ac:dyDescent="0.35">
      <c r="A4" s="147">
        <v>2</v>
      </c>
      <c r="B4" s="147" t="s">
        <v>155</v>
      </c>
      <c r="C4" s="168">
        <v>234</v>
      </c>
      <c r="D4" s="148">
        <v>28</v>
      </c>
      <c r="E4" s="157">
        <v>99884</v>
      </c>
      <c r="F4" s="147">
        <v>1</v>
      </c>
      <c r="G4" s="164">
        <v>18000</v>
      </c>
      <c r="H4" s="146">
        <f t="shared" ref="H4:H17" si="0">SUM(D4+F4)</f>
        <v>29</v>
      </c>
      <c r="I4" s="162">
        <f t="shared" ref="I4:I16" si="1">SUM(E4+G4)</f>
        <v>117884</v>
      </c>
    </row>
    <row r="5" spans="1:9" ht="18" x14ac:dyDescent="0.35">
      <c r="A5" s="147">
        <v>3</v>
      </c>
      <c r="B5" s="147" t="s">
        <v>156</v>
      </c>
      <c r="C5" s="168">
        <v>965</v>
      </c>
      <c r="D5" s="148">
        <v>114</v>
      </c>
      <c r="E5" s="157">
        <v>273128</v>
      </c>
      <c r="F5" s="147">
        <v>36</v>
      </c>
      <c r="G5" s="164">
        <v>22302</v>
      </c>
      <c r="H5" s="146">
        <f t="shared" si="0"/>
        <v>150</v>
      </c>
      <c r="I5" s="162">
        <f t="shared" si="1"/>
        <v>295430</v>
      </c>
    </row>
    <row r="6" spans="1:9" ht="18" x14ac:dyDescent="0.35">
      <c r="A6" s="147">
        <v>4</v>
      </c>
      <c r="B6" s="147" t="s">
        <v>157</v>
      </c>
      <c r="C6" s="168">
        <v>1064</v>
      </c>
      <c r="D6" s="148">
        <v>111</v>
      </c>
      <c r="E6" s="157">
        <v>1669177</v>
      </c>
      <c r="F6" s="147">
        <v>27</v>
      </c>
      <c r="G6" s="164">
        <v>71539</v>
      </c>
      <c r="H6" s="146">
        <f t="shared" si="0"/>
        <v>138</v>
      </c>
      <c r="I6" s="162">
        <f t="shared" si="1"/>
        <v>1740716</v>
      </c>
    </row>
    <row r="7" spans="1:9" ht="18" x14ac:dyDescent="0.35">
      <c r="A7" s="147">
        <v>5</v>
      </c>
      <c r="B7" s="147" t="s">
        <v>158</v>
      </c>
      <c r="C7" s="168">
        <v>170</v>
      </c>
      <c r="D7" s="148">
        <v>1</v>
      </c>
      <c r="E7" s="157">
        <v>88452</v>
      </c>
      <c r="F7" s="147">
        <v>90</v>
      </c>
      <c r="G7" s="164">
        <v>43436</v>
      </c>
      <c r="H7" s="146">
        <f t="shared" si="0"/>
        <v>91</v>
      </c>
      <c r="I7" s="162">
        <f t="shared" si="1"/>
        <v>131888</v>
      </c>
    </row>
    <row r="8" spans="1:9" ht="18" x14ac:dyDescent="0.35">
      <c r="A8" s="147">
        <v>6</v>
      </c>
      <c r="B8" s="147" t="s">
        <v>159</v>
      </c>
      <c r="C8" s="168">
        <v>159</v>
      </c>
      <c r="D8" s="148">
        <v>5</v>
      </c>
      <c r="E8" s="157">
        <v>6944</v>
      </c>
      <c r="F8" s="147">
        <v>103</v>
      </c>
      <c r="G8" s="164">
        <v>16244</v>
      </c>
      <c r="H8" s="146">
        <f t="shared" si="0"/>
        <v>108</v>
      </c>
      <c r="I8" s="162">
        <f t="shared" si="1"/>
        <v>23188</v>
      </c>
    </row>
    <row r="9" spans="1:9" ht="18" x14ac:dyDescent="0.35">
      <c r="A9" s="147">
        <v>7</v>
      </c>
      <c r="B9" s="147" t="s">
        <v>160</v>
      </c>
      <c r="C9" s="168">
        <v>151</v>
      </c>
      <c r="D9" s="148">
        <v>6</v>
      </c>
      <c r="E9" s="157">
        <v>2750</v>
      </c>
      <c r="F9" s="147"/>
      <c r="G9" s="164"/>
      <c r="H9" s="146">
        <f t="shared" si="0"/>
        <v>6</v>
      </c>
      <c r="I9" s="162">
        <f t="shared" si="1"/>
        <v>2750</v>
      </c>
    </row>
    <row r="10" spans="1:9" ht="18" x14ac:dyDescent="0.35">
      <c r="A10" s="147">
        <v>8</v>
      </c>
      <c r="B10" s="147" t="s">
        <v>161</v>
      </c>
      <c r="C10" s="168">
        <v>156</v>
      </c>
      <c r="D10" s="148">
        <v>2</v>
      </c>
      <c r="E10" s="158">
        <v>1796</v>
      </c>
      <c r="F10" s="147"/>
      <c r="G10" s="165"/>
      <c r="H10" s="146">
        <f t="shared" si="0"/>
        <v>2</v>
      </c>
      <c r="I10" s="162">
        <f t="shared" si="1"/>
        <v>1796</v>
      </c>
    </row>
    <row r="11" spans="1:9" ht="18" x14ac:dyDescent="0.35">
      <c r="A11" s="147">
        <v>9</v>
      </c>
      <c r="B11" s="147" t="s">
        <v>162</v>
      </c>
      <c r="C11" s="168">
        <v>85</v>
      </c>
      <c r="D11" s="148">
        <v>0</v>
      </c>
      <c r="E11" s="158">
        <v>0</v>
      </c>
      <c r="F11" s="147">
        <v>0</v>
      </c>
      <c r="G11" s="165">
        <v>0</v>
      </c>
      <c r="H11" s="146">
        <f t="shared" si="0"/>
        <v>0</v>
      </c>
      <c r="I11" s="162">
        <f t="shared" si="1"/>
        <v>0</v>
      </c>
    </row>
    <row r="12" spans="1:9" ht="18" x14ac:dyDescent="0.35">
      <c r="A12" s="147">
        <v>10</v>
      </c>
      <c r="B12" s="147" t="s">
        <v>163</v>
      </c>
      <c r="C12" s="168"/>
      <c r="D12" s="148"/>
      <c r="E12" s="158"/>
      <c r="F12" s="147"/>
      <c r="G12" s="165"/>
      <c r="H12" s="146">
        <f t="shared" si="0"/>
        <v>0</v>
      </c>
      <c r="I12" s="162">
        <f t="shared" si="1"/>
        <v>0</v>
      </c>
    </row>
    <row r="13" spans="1:9" ht="18" x14ac:dyDescent="0.35">
      <c r="A13" s="147">
        <v>11</v>
      </c>
      <c r="B13" s="147" t="s">
        <v>164</v>
      </c>
      <c r="C13" s="168">
        <v>62</v>
      </c>
      <c r="D13" s="148">
        <v>3</v>
      </c>
      <c r="E13" s="158">
        <v>4274</v>
      </c>
      <c r="F13" s="147"/>
      <c r="G13" s="165"/>
      <c r="H13" s="146">
        <f t="shared" si="0"/>
        <v>3</v>
      </c>
      <c r="I13" s="162">
        <f t="shared" si="1"/>
        <v>4274</v>
      </c>
    </row>
    <row r="14" spans="1:9" ht="18" x14ac:dyDescent="0.35">
      <c r="A14" s="147">
        <v>12</v>
      </c>
      <c r="B14" s="147" t="s">
        <v>165</v>
      </c>
      <c r="C14" s="168">
        <v>51</v>
      </c>
      <c r="D14" s="148"/>
      <c r="E14" s="158"/>
      <c r="F14" s="147"/>
      <c r="G14" s="165"/>
      <c r="H14" s="146">
        <f t="shared" si="0"/>
        <v>0</v>
      </c>
      <c r="I14" s="162">
        <f t="shared" si="1"/>
        <v>0</v>
      </c>
    </row>
    <row r="15" spans="1:9" ht="18" x14ac:dyDescent="0.35">
      <c r="A15" s="147">
        <v>13</v>
      </c>
      <c r="B15" s="147" t="s">
        <v>166</v>
      </c>
      <c r="C15" s="168">
        <v>330</v>
      </c>
      <c r="D15" s="148">
        <v>101</v>
      </c>
      <c r="E15" s="158">
        <v>3457800</v>
      </c>
      <c r="F15" s="147"/>
      <c r="G15" s="165"/>
      <c r="H15" s="146">
        <f t="shared" si="0"/>
        <v>101</v>
      </c>
      <c r="I15" s="162">
        <f t="shared" si="1"/>
        <v>3457800</v>
      </c>
    </row>
    <row r="16" spans="1:9" ht="18.75" thickBot="1" x14ac:dyDescent="0.4">
      <c r="A16" s="149">
        <v>14</v>
      </c>
      <c r="B16" s="149" t="s">
        <v>167</v>
      </c>
      <c r="C16" s="169">
        <v>183</v>
      </c>
      <c r="D16" s="150">
        <v>3</v>
      </c>
      <c r="E16" s="159">
        <v>2315</v>
      </c>
      <c r="F16" s="154"/>
      <c r="G16" s="166"/>
      <c r="H16" s="152">
        <f t="shared" si="0"/>
        <v>3</v>
      </c>
      <c r="I16" s="162">
        <f t="shared" si="1"/>
        <v>2315</v>
      </c>
    </row>
    <row r="17" spans="1:9" ht="18.75" thickBot="1" x14ac:dyDescent="0.4">
      <c r="A17" s="151" t="s">
        <v>81</v>
      </c>
      <c r="B17" s="151"/>
      <c r="C17" s="160">
        <f>SUM(C3:C16)</f>
        <v>4071</v>
      </c>
      <c r="D17" s="151">
        <f t="shared" ref="D17:I17" si="2">SUM(D3:D16)</f>
        <v>376</v>
      </c>
      <c r="E17" s="160">
        <f t="shared" si="2"/>
        <v>5609873</v>
      </c>
      <c r="F17" s="151">
        <f t="shared" si="2"/>
        <v>270</v>
      </c>
      <c r="G17" s="160">
        <f t="shared" si="2"/>
        <v>178882</v>
      </c>
      <c r="H17" s="151">
        <f t="shared" si="0"/>
        <v>646</v>
      </c>
      <c r="I17" s="160">
        <f t="shared" si="2"/>
        <v>5788755</v>
      </c>
    </row>
  </sheetData>
  <mergeCells count="6">
    <mergeCell ref="H1:I1"/>
    <mergeCell ref="A1:A2"/>
    <mergeCell ref="B1:B2"/>
    <mergeCell ref="C1:C2"/>
    <mergeCell ref="D1:E1"/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ბალანსი</vt:lpstr>
      <vt:lpstr>მოგება-ზარალი</vt:lpstr>
      <vt:lpstr>depozitebi</vt:lpstr>
      <vt:lpstr>აქტივებისა და სესხ წილი</vt:lpstr>
      <vt:lpstr>დეპოზიტები</vt:lpstr>
      <vt:lpstr>წევრები და დეპოზიტები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2016-10-20T13:52:26Z</dcterms:modified>
</cp:coreProperties>
</file>