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chanturia\Desktop\"/>
    </mc:Choice>
  </mc:AlternateContent>
  <bookViews>
    <workbookView xWindow="0" yWindow="0" windowWidth="19200" windowHeight="5020" tabRatio="850"/>
  </bookViews>
  <sheets>
    <sheet name="1. Balance Sheet" sheetId="2" r:id="rId1"/>
    <sheet name="2. Income Statement" sheetId="3" r:id="rId2"/>
    <sheet name="3. Borrowed Funds" sheetId="4" r:id="rId3"/>
    <sheet name="4. Loans By Sector" sheetId="5" r:id="rId4"/>
    <sheet name="5. Loans By Interest Rate" sheetId="7" r:id="rId5"/>
    <sheet name="6. Collateral" sheetId="8" r:id="rId6"/>
    <sheet name="7. Par" sheetId="9" r:id="rId7"/>
    <sheet name="8. NPL" sheetId="10" r:id="rId8"/>
    <sheet name="9. Branches" sheetId="6" r:id="rId9"/>
  </sheets>
  <definedNames>
    <definedName name="_xlnm._FilterDatabase" localSheetId="8" hidden="1">'9. Branches'!$B$3:$D$33</definedName>
    <definedName name="Bank">'9. Branches'!$5:$5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" i="6" l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8" i="6" l="1"/>
  <c r="A5" i="6" l="1"/>
  <c r="B18" i="6"/>
  <c r="B2" i="7"/>
  <c r="B2" i="9"/>
  <c r="B2" i="2"/>
  <c r="B2" i="4"/>
  <c r="B2" i="8"/>
  <c r="B2" i="5"/>
  <c r="B2" i="10"/>
  <c r="B2" i="3"/>
  <c r="C13" i="9" l="1"/>
  <c r="B20" i="6" l="1"/>
  <c r="B14" i="6"/>
  <c r="B30" i="6"/>
  <c r="B22" i="6"/>
  <c r="B21" i="6"/>
  <c r="B7" i="6"/>
  <c r="B19" i="6"/>
  <c r="B12" i="6"/>
  <c r="B23" i="6"/>
  <c r="B17" i="6"/>
  <c r="B26" i="6"/>
  <c r="B11" i="6"/>
  <c r="B16" i="6"/>
  <c r="B33" i="6"/>
  <c r="B25" i="6"/>
  <c r="B8" i="6"/>
  <c r="B32" i="6"/>
  <c r="B6" i="6"/>
  <c r="B13" i="6"/>
  <c r="B28" i="6"/>
  <c r="B31" i="6"/>
  <c r="B29" i="6"/>
  <c r="B24" i="6"/>
  <c r="B15" i="6"/>
  <c r="B9" i="6"/>
  <c r="B5" i="6"/>
  <c r="B10" i="6"/>
  <c r="B27" i="6"/>
  <c r="A6" i="6"/>
  <c r="A7" i="6" s="1"/>
</calcChain>
</file>

<file path=xl/sharedStrings.xml><?xml version="1.0" encoding="utf-8"?>
<sst xmlns="http://schemas.openxmlformats.org/spreadsheetml/2006/main" count="217" uniqueCount="154">
  <si>
    <t>შინაარსი:</t>
  </si>
  <si>
    <t>მიკროსაფინანსო ორგანიზაციების კონსოლიდირებული ბალანსი</t>
  </si>
  <si>
    <t>პერიოდი:</t>
  </si>
  <si>
    <t>აქტივები</t>
  </si>
  <si>
    <t xml:space="preserve">ლარი </t>
  </si>
  <si>
    <t>უცხოური ვალუტა</t>
  </si>
  <si>
    <t>სულ: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</si>
  <si>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</si>
  <si>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</si>
  <si>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</si>
  <si>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</si>
  <si>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</si>
  <si>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</si>
  <si>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</si>
  <si>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</si>
  <si>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</si>
  <si>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</si>
  <si>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</si>
  <si>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</si>
  <si>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</si>
  <si>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</si>
  <si>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</si>
  <si>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</si>
  <si>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</si>
  <si>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</si>
  <si>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სუბორდინირებული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</si>
  <si>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</si>
  <si>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</si>
  <si>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</si>
  <si>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</si>
  <si>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სარეზერვო ფონდი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</si>
  <si>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</si>
  <si>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</si>
  <si>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</si>
  <si>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</si>
  <si>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</si>
  <si>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</si>
  <si>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</si>
  <si>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</si>
  <si>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</si>
  <si>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</si>
  <si>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</si>
  <si>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</si>
  <si>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</si>
  <si>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</si>
  <si>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</si>
  <si>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</si>
  <si>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</si>
  <si>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</si>
  <si>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</si>
  <si>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</si>
  <si>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</si>
  <si>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</si>
  <si>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</si>
  <si>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</si>
  <si>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</si>
  <si>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</si>
  <si>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</si>
  <si>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</si>
  <si>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</si>
  <si>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</si>
  <si>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</si>
  <si>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</si>
  <si>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</si>
  <si>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</si>
  <si>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</si>
  <si>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</si>
  <si>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</si>
  <si>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</si>
  <si>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</si>
  <si>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</si>
  <si>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</si>
  <si>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</si>
  <si>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</si>
  <si>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</si>
  <si>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</si>
  <si>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</si>
  <si>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</si>
  <si>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</si>
  <si>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</si>
  <si>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</si>
  <si>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</si>
  <si>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</si>
  <si>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</si>
  <si>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</si>
  <si>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</si>
  <si>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</si>
  <si>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</si>
  <si>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</si>
  <si>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</si>
  <si>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</si>
  <si>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</si>
  <si>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</si>
  <si>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</si>
  <si>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</si>
  <si>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სულ</t>
  </si>
  <si>
    <t>ბანკებიდან მიღებული სესხები</t>
  </si>
  <si>
    <t>სესხები რეზიდენტი კომერციული ბანკებიდან</t>
  </si>
  <si>
    <t>სესხები არარეზიდენტი კომერციული ბანკებიდან</t>
  </si>
  <si>
    <t>საფინანსო ორგანიზაციებიდან მიღებული სესხები</t>
  </si>
  <si>
    <t>რეზიდენტი საფინანსო ორგანიზაციებიდან მიღებული სესხები</t>
  </si>
  <si>
    <t>არარეზიდენტი საფინანსო ორგანიზაციებიდან მიღებული სესხები</t>
  </si>
  <si>
    <t>ფიზიკური პირებიდან მიღებული სესხები</t>
  </si>
  <si>
    <t>რეზიდენტი ფიზიკური პირებიდან მიღებული სესხები</t>
  </si>
  <si>
    <t>არარეზიდენტი ფიზიკური პირებიდან მიღებული სესხები</t>
  </si>
  <si>
    <t>იურიდიული პირებიდან მიღებული სესხები</t>
  </si>
  <si>
    <t>რეზიდენტი იურიდიული პირებიდან მიღებული სესხები</t>
  </si>
  <si>
    <t>არარეზიდენტი იურიდიული პირებიდან მიღებული სესხები</t>
  </si>
  <si>
    <t>სულ ნასესხები სახსრები</t>
  </si>
  <si>
    <t>მიკროსაფინანსო ორგანიზაციების კონსოლიდირებული მონაცემები</t>
  </si>
  <si>
    <t>სულ თანხა</t>
  </si>
  <si>
    <t>სულ სესხების რაოდენობა</t>
  </si>
  <si>
    <t>ფიზიკურ პირებზე გაცემული სესხები</t>
  </si>
  <si>
    <t>იურიდიულ პირებზე გაცემული სესხები</t>
  </si>
  <si>
    <t>ფილიალებისა და დასაქმებულთა რაოდენობა მიკროსაფინანსო ორგანიზაციებში</t>
  </si>
  <si>
    <t>მიკროსაფინანსო ორგანიზაციები</t>
  </si>
  <si>
    <t>დასაქმებულთა რაოდენობა</t>
  </si>
  <si>
    <t>სერვისცენტრის ან ფილიალის რაოდენობა</t>
  </si>
  <si>
    <t>წლიური 10% მდე</t>
  </si>
  <si>
    <t>წლიური 10% დან 15% მდე</t>
  </si>
  <si>
    <t>წლიური 15% დან 20% მდე</t>
  </si>
  <si>
    <t>წლიური 20% დან 25% მდე</t>
  </si>
  <si>
    <t>წლიური 25% დან 30% მდე</t>
  </si>
  <si>
    <t>წლიური 30% დან 35% მდე</t>
  </si>
  <si>
    <t>წლიური 35% დან 40% მდე</t>
  </si>
  <si>
    <t>წლიური 40%-ზე მეტი</t>
  </si>
  <si>
    <t>თანხა</t>
  </si>
  <si>
    <t>ვადაგადაცილების გარეშე</t>
  </si>
  <si>
    <t>30 დღემდე ვადაგადაცილებული</t>
  </si>
  <si>
    <t>31 - 60 დღე ვადაგადაცილებული</t>
  </si>
  <si>
    <t>61 - 90 დღე ვადაგადაცილებული</t>
  </si>
  <si>
    <t>91-120 დღე ვადაგადაცილებული</t>
  </si>
  <si>
    <t>121-150 დღე ვადაგადაცილებული</t>
  </si>
  <si>
    <t>151-180 დღე ვადაგადაცილებული</t>
  </si>
  <si>
    <t>180 დღე და მეტი ვადაგადაცილებული</t>
  </si>
  <si>
    <t>ოქრო და სხვა ძვირფასი ლითონები</t>
  </si>
  <si>
    <t>უძრავი ქონება</t>
  </si>
  <si>
    <t>სატრანსპორტო საშუალება</t>
  </si>
  <si>
    <t>მესამე პირის გარანტია</t>
  </si>
  <si>
    <t>საკუთარი ფასიანი ქაღალდი</t>
  </si>
  <si>
    <t>სხვა კომპანიის ფასიანი ქაღალდი</t>
  </si>
  <si>
    <t>სახელმწიფოს ფასიანი ქაღალდი</t>
  </si>
  <si>
    <t>სხვა უზრუნველყოფა</t>
  </si>
  <si>
    <t>უზრუნველყოფის გარეშე</t>
  </si>
  <si>
    <t>სტანდარტული კატეგორია</t>
  </si>
  <si>
    <t>საყურადღებო კატეგორია</t>
  </si>
  <si>
    <t>არასტანდარტული კატეგორია</t>
  </si>
  <si>
    <t>საეჭვო კატეგორია</t>
  </si>
  <si>
    <t>უიმედო კატეგორია</t>
  </si>
  <si>
    <t>სულ რეზერვი</t>
  </si>
  <si>
    <t>მიღებული სუბორდინირებული და კაპიტალში კონვერტირებადი ვალი</t>
  </si>
  <si>
    <t>რეზიდენტი პირებიდან მიღებული სესხები</t>
  </si>
  <si>
    <t>არარეზიდენტი პირებიდან მიღებული სესხები</t>
  </si>
  <si>
    <t>III კვ.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</si>
</sst>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_(* #,##0.0000_);_(* \(#,##0.00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Sylfaen"/>
      <family val="1"/>
    </font>
    <font>
      <sz val="9"/>
      <color theme="1"/>
      <name val="Sylfaen"/>
      <family val="1"/>
    </font>
    <font>
      <sz val="9"/>
      <name val="Sylfaen"/>
      <family val="1"/>
    </font>
    <font>
      <b/>
      <sz val="9"/>
      <name val="Sylfaen"/>
      <family val="1"/>
    </font>
    <font>
      <b/>
      <sz val="9"/>
      <color theme="1"/>
      <name val="Sylfaen"/>
      <family val="1"/>
    </font>
    <font>
      <b/>
      <u/>
      <sz val="9"/>
      <name val="Sylfaen"/>
      <family val="1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Sylfaen"/>
      <family val="1"/>
    </font>
    <font>
      <sz val="10"/>
      <name val="Arial"/>
      <family val="2"/>
    </font>
    <font>
      <i/>
      <sz val="9"/>
      <name val="Sylfaen"/>
      <family val="1"/>
    </font>
    <font>
      <b/>
      <i/>
      <sz val="9"/>
      <color theme="5" tint="-0.499984740745262"/>
      <name val="Sylfaen"/>
      <family val="1"/>
    </font>
    <font>
      <sz val="9"/>
      <color theme="0"/>
      <name val="Sylfaen"/>
      <family val="1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indent="1"/>
    </xf>
    <xf numFmtId="165" fontId="4" fillId="2" borderId="1" xfId="1" applyNumberFormat="1" applyFont="1" applyFill="1" applyBorder="1" applyAlignment="1">
      <alignment horizontal="left" indent="1"/>
    </xf>
    <xf numFmtId="165" fontId="3" fillId="2" borderId="0" xfId="0" applyNumberFormat="1" applyFont="1" applyFill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 indent="2"/>
    </xf>
    <xf numFmtId="165" fontId="4" fillId="2" borderId="1" xfId="1" applyNumberFormat="1" applyFont="1" applyFill="1" applyBorder="1" applyAlignment="1">
      <alignment horizontal="left" indent="2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165" fontId="5" fillId="2" borderId="1" xfId="1" applyNumberFormat="1" applyFont="1" applyFill="1" applyBorder="1"/>
    <xf numFmtId="165" fontId="5" fillId="2" borderId="1" xfId="1" applyNumberFormat="1" applyFont="1" applyFill="1" applyBorder="1" applyAlignment="1">
      <alignment horizontal="center"/>
    </xf>
    <xf numFmtId="165" fontId="3" fillId="2" borderId="0" xfId="1" applyNumberFormat="1" applyFont="1" applyFill="1" applyAlignment="1">
      <alignment horizontal="left"/>
    </xf>
    <xf numFmtId="0" fontId="4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165" fontId="5" fillId="2" borderId="1" xfId="1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/>
    </xf>
    <xf numFmtId="165" fontId="3" fillId="2" borderId="0" xfId="1" applyNumberFormat="1" applyFont="1" applyFill="1"/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left" indent="1"/>
    </xf>
    <xf numFmtId="0" fontId="3" fillId="2" borderId="0" xfId="0" applyFont="1" applyFill="1" applyAlignment="1">
      <alignment horizontal="center"/>
    </xf>
    <xf numFmtId="0" fontId="8" fillId="2" borderId="0" xfId="0" applyFont="1" applyFill="1"/>
    <xf numFmtId="0" fontId="6" fillId="2" borderId="0" xfId="0" applyFont="1" applyFill="1"/>
    <xf numFmtId="0" fontId="3" fillId="2" borderId="0" xfId="0" applyFont="1" applyFill="1" applyAlignment="1">
      <alignment horizontal="left"/>
    </xf>
    <xf numFmtId="0" fontId="9" fillId="2" borderId="1" xfId="0" applyFont="1" applyFill="1" applyBorder="1"/>
    <xf numFmtId="165" fontId="10" fillId="2" borderId="1" xfId="1" applyNumberFormat="1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horizontal="left" indent="3"/>
    </xf>
    <xf numFmtId="0" fontId="5" fillId="2" borderId="1" xfId="2" applyFont="1" applyFill="1" applyBorder="1" applyAlignment="1">
      <alignment horizontal="left" indent="1"/>
    </xf>
    <xf numFmtId="0" fontId="12" fillId="2" borderId="1" xfId="2" applyFont="1" applyFill="1" applyBorder="1" applyAlignment="1">
      <alignment horizontal="right"/>
    </xf>
    <xf numFmtId="0" fontId="12" fillId="2" borderId="1" xfId="2" applyFont="1" applyFill="1" applyBorder="1"/>
    <xf numFmtId="165" fontId="8" fillId="2" borderId="0" xfId="0" applyNumberFormat="1" applyFont="1" applyFill="1"/>
    <xf numFmtId="165" fontId="13" fillId="2" borderId="0" xfId="1" applyNumberFormat="1" applyFont="1" applyFill="1" applyAlignment="1">
      <alignment horizontal="center" vertical="top" wrapText="1"/>
    </xf>
    <xf numFmtId="0" fontId="8" fillId="2" borderId="1" xfId="0" applyFont="1" applyFill="1" applyBorder="1"/>
    <xf numFmtId="0" fontId="5" fillId="2" borderId="1" xfId="2" applyFont="1" applyFill="1" applyBorder="1" applyAlignment="1">
      <alignment horizontal="center"/>
    </xf>
    <xf numFmtId="0" fontId="14" fillId="2" borderId="7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17" fontId="3" fillId="2" borderId="0" xfId="0" applyNumberFormat="1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/>
    <xf numFmtId="165" fontId="3" fillId="2" borderId="1" xfId="1" applyNumberFormat="1" applyFont="1" applyFill="1" applyBorder="1"/>
    <xf numFmtId="0" fontId="4" fillId="2" borderId="1" xfId="2" applyFont="1" applyFill="1" applyBorder="1" applyAlignment="1">
      <alignment horizontal="left" indent="1"/>
    </xf>
    <xf numFmtId="0" fontId="6" fillId="2" borderId="1" xfId="0" applyFont="1" applyFill="1" applyBorder="1"/>
    <xf numFmtId="165" fontId="5" fillId="2" borderId="1" xfId="1" applyNumberFormat="1" applyFont="1" applyFill="1" applyBorder="1" applyAlignment="1">
      <alignment horizontal="center" vertical="center" wrapText="1"/>
    </xf>
    <xf numFmtId="9" fontId="8" fillId="2" borderId="0" xfId="3" applyNumberFormat="1" applyFont="1" applyFill="1"/>
    <xf numFmtId="165" fontId="15" fillId="2" borderId="1" xfId="1" applyNumberFormat="1" applyFont="1" applyFill="1" applyBorder="1"/>
    <xf numFmtId="165" fontId="8" fillId="2" borderId="1" xfId="1" applyNumberFormat="1" applyFont="1" applyFill="1" applyBorder="1"/>
    <xf numFmtId="165" fontId="5" fillId="2" borderId="1" xfId="1" applyNumberFormat="1" applyFont="1" applyFill="1" applyBorder="1" applyAlignment="1">
      <alignment horizontal="left" indent="2"/>
    </xf>
    <xf numFmtId="164" fontId="8" fillId="2" borderId="0" xfId="1" applyFont="1" applyFill="1"/>
    <xf numFmtId="43" fontId="8" fillId="2" borderId="0" xfId="0" applyNumberFormat="1" applyFont="1" applyFill="1"/>
    <xf numFmtId="166" fontId="5" fillId="2" borderId="1" xfId="1" applyNumberFormat="1" applyFont="1" applyFill="1" applyBorder="1" applyAlignment="1">
      <alignment horizontal="left" indent="1"/>
    </xf>
    <xf numFmtId="167" fontId="8" fillId="2" borderId="0" xfId="1" applyNumberFormat="1" applyFont="1" applyFill="1"/>
    <xf numFmtId="165" fontId="4" fillId="2" borderId="1" xfId="1" applyNumberFormat="1" applyFont="1" applyFill="1" applyBorder="1" applyAlignment="1">
      <alignment horizontal="center"/>
    </xf>
    <xf numFmtId="0" fontId="5" fillId="2" borderId="10" xfId="2" applyFont="1" applyFill="1" applyBorder="1" applyAlignment="1">
      <alignment horizontal="left"/>
    </xf>
    <xf numFmtId="0" fontId="5" fillId="2" borderId="11" xfId="2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90" wrapText="1"/>
    </xf>
    <xf numFmtId="0" fontId="4" fillId="2" borderId="9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</cellXfs>
  <cellStyles count="4">
    <cellStyle name="Comma" xfId="1" builtinId="3"/>
    <cellStyle name="Normal" xfId="0" builtinId="0"/>
    <cellStyle name="Normal 2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="90" zoomScaleNormal="90" workbookViewId="0">
      <selection activeCell="B1" sqref="B1"/>
    </sheetView>
  </sheetViews>
  <sheetFormatPr defaultColWidth="9.08984375" defaultRowHeight="12" x14ac:dyDescent="0.3"/>
  <cols>
    <col min="1" max="1" width="9.453125" style="2" customWidth="1"/>
    <col min="2" max="2" width="53.90625" style="2" customWidth="1"/>
    <col min="3" max="3" width="15.90625" style="2" bestFit="1" customWidth="1"/>
    <col min="4" max="4" width="14.54296875" style="2" bestFit="1" customWidth="1"/>
    <col min="5" max="5" width="16" style="2" bestFit="1" customWidth="1"/>
    <col min="6" max="6" width="9" style="2" customWidth="1"/>
    <col min="7" max="16384" width="9.08984375" style="2"/>
  </cols>
  <sheetData>
    <row r="1" spans="1:6" ht="12.5" x14ac:dyDescent="0.35">
      <c r="A1" s="1" t="s">
        <v>0</v>
      </c>
      <c r="B1" s="2" t="s">
        <v>1</v>
      </c>
    </row>
    <row r="2" spans="1:6" ht="12.5" x14ac:dyDescent="0.35">
      <c r="A2" s="1" t="s">
        <v>2</v>
      </c>
      <c r="B2" s="44">
        <f>DATE(MID("30/09/2025",7,4),MID("30/09/2025",4,2),MID("30/09/2025",1,2))</f>
        <v>45930</v>
      </c>
    </row>
    <row r="3" spans="1:6" x14ac:dyDescent="0.3">
      <c r="B3" s="3"/>
      <c r="D3" s="3"/>
      <c r="E3" s="3"/>
    </row>
    <row r="4" spans="1:6" s="6" customFormat="1" ht="24" x14ac:dyDescent="0.3">
      <c r="A4" s="4"/>
      <c r="B4" s="4" t="s">
        <v>3</v>
      </c>
      <c r="C4" s="5" t="s">
        <v>4</v>
      </c>
      <c r="D4" s="5" t="s">
        <v>5</v>
      </c>
      <c r="E4" s="5" t="s">
        <v>6</v>
      </c>
    </row>
    <row r="5" spans="1:6" x14ac:dyDescent="0.3">
      <c r="A5" s="7">
        <v>1</v>
      </c>
      <c r="B5" s="8" t="s">
        <v>7</v>
      </c>
      <c r="C5" s="9">
        <v>44842750.559999987</v>
      </c>
      <c r="D5" s="9">
        <v>52229807.261200003</v>
      </c>
      <c r="E5" s="26">
        <v>97072557.821199983</v>
      </c>
      <c r="F5" s="10"/>
    </row>
    <row r="6" spans="1:6" x14ac:dyDescent="0.3">
      <c r="A6" s="7">
        <v>2</v>
      </c>
      <c r="B6" s="8" t="s">
        <v>8</v>
      </c>
      <c r="C6" s="9">
        <v>65547207.507809006</v>
      </c>
      <c r="D6" s="9">
        <v>42850351.468370207</v>
      </c>
      <c r="E6" s="26">
        <v>108397558.97617921</v>
      </c>
      <c r="F6" s="10"/>
    </row>
    <row r="7" spans="1:6" x14ac:dyDescent="0.3">
      <c r="A7" s="11">
        <v>2.1</v>
      </c>
      <c r="B7" s="12" t="s">
        <v>9</v>
      </c>
      <c r="C7" s="13">
        <v>1758687124.809799</v>
      </c>
      <c r="D7" s="13">
        <v>12302087.106709599</v>
      </c>
      <c r="E7" s="55">
        <v>1770989211.9165087</v>
      </c>
      <c r="F7" s="10"/>
    </row>
    <row r="8" spans="1:6" x14ac:dyDescent="0.3">
      <c r="A8" s="11">
        <v>2.2000000000000002</v>
      </c>
      <c r="B8" s="12" t="s">
        <v>10</v>
      </c>
      <c r="C8" s="13">
        <v>-54583722.300445795</v>
      </c>
      <c r="D8" s="13">
        <v>-1963534.2627230829</v>
      </c>
      <c r="E8" s="55">
        <v>-56547256.563168876</v>
      </c>
      <c r="F8" s="10"/>
    </row>
    <row r="9" spans="1:6" x14ac:dyDescent="0.3">
      <c r="A9" s="7">
        <v>3</v>
      </c>
      <c r="B9" s="8" t="s">
        <v>11</v>
      </c>
      <c r="C9" s="9">
        <v>1704103402.5093532</v>
      </c>
      <c r="D9" s="9">
        <v>10338552.843986517</v>
      </c>
      <c r="E9" s="26">
        <v>1714441955.3533397</v>
      </c>
      <c r="F9" s="10"/>
    </row>
    <row r="10" spans="1:6" x14ac:dyDescent="0.3">
      <c r="A10" s="7">
        <v>4</v>
      </c>
      <c r="B10" s="8" t="s">
        <v>12</v>
      </c>
      <c r="C10" s="9">
        <v>0</v>
      </c>
      <c r="D10" s="9">
        <v>0</v>
      </c>
      <c r="E10" s="26">
        <v>0</v>
      </c>
      <c r="F10" s="10"/>
    </row>
    <row r="11" spans="1:6" x14ac:dyDescent="0.3">
      <c r="A11" s="7">
        <v>5</v>
      </c>
      <c r="B11" s="8" t="s">
        <v>13</v>
      </c>
      <c r="C11" s="9">
        <v>20538619.829711083</v>
      </c>
      <c r="D11" s="9">
        <v>145795.81263623227</v>
      </c>
      <c r="E11" s="26">
        <v>20684415.642347317</v>
      </c>
      <c r="F11" s="10"/>
    </row>
    <row r="12" spans="1:6" x14ac:dyDescent="0.3">
      <c r="A12" s="7">
        <v>6</v>
      </c>
      <c r="B12" s="8" t="s">
        <v>14</v>
      </c>
      <c r="C12" s="9">
        <v>3791744.676</v>
      </c>
      <c r="D12" s="9">
        <v>0</v>
      </c>
      <c r="E12" s="26">
        <v>3791744.676</v>
      </c>
      <c r="F12" s="10"/>
    </row>
    <row r="13" spans="1:6" x14ac:dyDescent="0.3">
      <c r="A13" s="7">
        <v>7</v>
      </c>
      <c r="B13" s="8" t="s">
        <v>15</v>
      </c>
      <c r="C13" s="9">
        <v>751334.14</v>
      </c>
      <c r="D13" s="9">
        <v>0</v>
      </c>
      <c r="E13" s="26">
        <v>751334.14</v>
      </c>
      <c r="F13" s="10"/>
    </row>
    <row r="14" spans="1:6" x14ac:dyDescent="0.3">
      <c r="A14" s="7">
        <v>8</v>
      </c>
      <c r="B14" s="8" t="s">
        <v>16</v>
      </c>
      <c r="C14" s="9">
        <v>72598340.170547009</v>
      </c>
      <c r="D14" s="9">
        <v>0</v>
      </c>
      <c r="E14" s="26">
        <v>72598340.170547009</v>
      </c>
      <c r="F14" s="10"/>
    </row>
    <row r="15" spans="1:6" x14ac:dyDescent="0.3">
      <c r="A15" s="7">
        <v>9</v>
      </c>
      <c r="B15" s="8" t="s">
        <v>17</v>
      </c>
      <c r="C15" s="9">
        <v>34207430.690525725</v>
      </c>
      <c r="D15" s="9">
        <v>7408817.5619659992</v>
      </c>
      <c r="E15" s="26">
        <v>41616248.252491727</v>
      </c>
      <c r="F15" s="10"/>
    </row>
    <row r="16" spans="1:6" x14ac:dyDescent="0.3">
      <c r="A16" s="14">
        <v>10</v>
      </c>
      <c r="B16" s="15" t="s">
        <v>18</v>
      </c>
      <c r="C16" s="16">
        <v>1946380830.0839465</v>
      </c>
      <c r="D16" s="16">
        <v>112973324.94815895</v>
      </c>
      <c r="E16" s="16">
        <v>2059354155.0321052</v>
      </c>
      <c r="F16" s="10"/>
    </row>
    <row r="17" spans="1:6" x14ac:dyDescent="0.3">
      <c r="A17" s="14"/>
      <c r="B17" s="14" t="s">
        <v>19</v>
      </c>
      <c r="F17" s="10"/>
    </row>
    <row r="18" spans="1:6" x14ac:dyDescent="0.3">
      <c r="A18" s="7">
        <v>11</v>
      </c>
      <c r="B18" s="8" t="s">
        <v>20</v>
      </c>
      <c r="C18" s="9">
        <v>661029800.75</v>
      </c>
      <c r="D18" s="9">
        <v>88816710.132835999</v>
      </c>
      <c r="E18" s="26">
        <v>749846510.88283598</v>
      </c>
      <c r="F18" s="10"/>
    </row>
    <row r="19" spans="1:6" x14ac:dyDescent="0.3">
      <c r="A19" s="7">
        <v>12</v>
      </c>
      <c r="B19" s="8" t="s">
        <v>21</v>
      </c>
      <c r="C19" s="9">
        <v>53486548.480000004</v>
      </c>
      <c r="D19" s="9">
        <v>33811131.791919999</v>
      </c>
      <c r="E19" s="26">
        <v>87297680.271919996</v>
      </c>
      <c r="F19" s="10"/>
    </row>
    <row r="20" spans="1:6" x14ac:dyDescent="0.3">
      <c r="A20" s="7">
        <v>13</v>
      </c>
      <c r="B20" s="8" t="s">
        <v>22</v>
      </c>
      <c r="C20" s="9">
        <v>203252912.97</v>
      </c>
      <c r="D20" s="9">
        <v>103277086.93619999</v>
      </c>
      <c r="E20" s="26">
        <v>306529999.90619999</v>
      </c>
      <c r="F20" s="10"/>
    </row>
    <row r="21" spans="1:6" x14ac:dyDescent="0.3">
      <c r="A21" s="7">
        <v>14</v>
      </c>
      <c r="B21" s="8" t="s">
        <v>23</v>
      </c>
      <c r="C21" s="9">
        <v>7117445.2915000003</v>
      </c>
      <c r="D21" s="9">
        <v>1296503.2481775754</v>
      </c>
      <c r="E21" s="26">
        <v>8413948.5396775752</v>
      </c>
      <c r="F21" s="10"/>
    </row>
    <row r="22" spans="1:6" x14ac:dyDescent="0.3">
      <c r="A22" s="7">
        <v>15</v>
      </c>
      <c r="B22" s="8" t="s">
        <v>24</v>
      </c>
      <c r="C22" s="9">
        <v>41786843.421545804</v>
      </c>
      <c r="D22" s="9">
        <v>43243835.018349975</v>
      </c>
      <c r="E22" s="26">
        <v>85030678.439895779</v>
      </c>
      <c r="F22" s="10"/>
    </row>
    <row r="23" spans="1:6" x14ac:dyDescent="0.3">
      <c r="A23" s="7">
        <v>16</v>
      </c>
      <c r="B23" s="8" t="s">
        <v>25</v>
      </c>
      <c r="C23" s="9">
        <v>65769786.75</v>
      </c>
      <c r="D23" s="9">
        <v>19429989.2958</v>
      </c>
      <c r="E23" s="26">
        <v>85199776.0458</v>
      </c>
      <c r="F23" s="10"/>
    </row>
    <row r="24" spans="1:6" x14ac:dyDescent="0.3">
      <c r="A24" s="14">
        <v>17</v>
      </c>
      <c r="B24" s="15" t="s">
        <v>26</v>
      </c>
      <c r="C24" s="26">
        <v>1032443337.6630459</v>
      </c>
      <c r="D24" s="26">
        <v>289875256.42328358</v>
      </c>
      <c r="E24" s="26">
        <v>1322318594.0863295</v>
      </c>
      <c r="F24" s="10"/>
    </row>
    <row r="25" spans="1:6" x14ac:dyDescent="0.3">
      <c r="A25" s="14"/>
      <c r="B25" s="14" t="s">
        <v>27</v>
      </c>
      <c r="F25" s="10"/>
    </row>
    <row r="26" spans="1:6" x14ac:dyDescent="0.3">
      <c r="A26" s="7">
        <v>18</v>
      </c>
      <c r="B26" s="8" t="s">
        <v>28</v>
      </c>
      <c r="C26" s="9">
        <v>94485911.5</v>
      </c>
      <c r="D26" s="9">
        <v>0</v>
      </c>
      <c r="E26" s="26">
        <v>94485911.5</v>
      </c>
      <c r="F26" s="10"/>
    </row>
    <row r="27" spans="1:6" x14ac:dyDescent="0.3">
      <c r="A27" s="7">
        <v>19</v>
      </c>
      <c r="B27" s="8" t="s">
        <v>29</v>
      </c>
      <c r="C27" s="9">
        <v>14790895.32</v>
      </c>
      <c r="D27" s="9">
        <v>0</v>
      </c>
      <c r="E27" s="26">
        <v>14790895.32</v>
      </c>
      <c r="F27" s="10"/>
    </row>
    <row r="28" spans="1:6" x14ac:dyDescent="0.3">
      <c r="A28" s="7">
        <v>20</v>
      </c>
      <c r="B28" s="8" t="s">
        <v>30</v>
      </c>
      <c r="C28" s="9">
        <v>13639666.890000001</v>
      </c>
      <c r="D28" s="9">
        <v>0</v>
      </c>
      <c r="E28" s="26">
        <v>13639666.890000001</v>
      </c>
      <c r="F28" s="10"/>
    </row>
    <row r="29" spans="1:6" x14ac:dyDescent="0.3">
      <c r="A29" s="7">
        <v>21</v>
      </c>
      <c r="B29" s="8" t="s">
        <v>31</v>
      </c>
      <c r="C29" s="9">
        <v>0</v>
      </c>
      <c r="D29" s="9">
        <v>0</v>
      </c>
      <c r="E29" s="26">
        <v>0</v>
      </c>
      <c r="F29" s="10"/>
    </row>
    <row r="30" spans="1:6" x14ac:dyDescent="0.3">
      <c r="A30" s="7">
        <v>22</v>
      </c>
      <c r="B30" s="8" t="s">
        <v>32</v>
      </c>
      <c r="C30" s="9">
        <v>596282116.32193005</v>
      </c>
      <c r="D30" s="9">
        <v>0</v>
      </c>
      <c r="E30" s="26">
        <v>596282116.32193005</v>
      </c>
      <c r="F30" s="10"/>
    </row>
    <row r="31" spans="1:6" x14ac:dyDescent="0.3">
      <c r="A31" s="7">
        <v>23</v>
      </c>
      <c r="B31" s="8" t="s">
        <v>33</v>
      </c>
      <c r="C31" s="9">
        <v>17836971</v>
      </c>
      <c r="D31" s="9">
        <v>0</v>
      </c>
      <c r="E31" s="26">
        <v>17836971</v>
      </c>
      <c r="F31" s="10"/>
    </row>
    <row r="32" spans="1:6" x14ac:dyDescent="0.3">
      <c r="A32" s="14">
        <v>24</v>
      </c>
      <c r="B32" s="15" t="s">
        <v>34</v>
      </c>
      <c r="C32" s="26">
        <v>737035561.03193009</v>
      </c>
      <c r="D32" s="26">
        <v>0</v>
      </c>
      <c r="E32" s="26">
        <v>737035561.03193009</v>
      </c>
      <c r="F32" s="10"/>
    </row>
    <row r="33" spans="1:6" x14ac:dyDescent="0.3">
      <c r="A33" s="14">
        <v>25</v>
      </c>
      <c r="B33" s="15" t="s">
        <v>35</v>
      </c>
      <c r="C33" s="26">
        <v>1769478898.6949759</v>
      </c>
      <c r="D33" s="26">
        <v>289875256.42328358</v>
      </c>
      <c r="E33" s="26">
        <v>2059354155.1182594</v>
      </c>
      <c r="F33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zoomScale="90" zoomScaleNormal="90" workbookViewId="0">
      <selection activeCell="B1" sqref="B1"/>
    </sheetView>
  </sheetViews>
  <sheetFormatPr defaultColWidth="9.08984375" defaultRowHeight="12" x14ac:dyDescent="0.3"/>
  <cols>
    <col min="1" max="1" width="10.36328125" style="27" customWidth="1"/>
    <col min="2" max="2" width="74.54296875" style="2" customWidth="1"/>
    <col min="3" max="3" width="16.90625" style="23" customWidth="1"/>
    <col min="4" max="4" width="9.36328125" style="2" bestFit="1" customWidth="1"/>
    <col min="5" max="16384" width="9.08984375" style="2"/>
  </cols>
  <sheetData>
    <row r="1" spans="1:3" ht="12.5" x14ac:dyDescent="0.35">
      <c r="A1" s="1" t="s">
        <v>0</v>
      </c>
      <c r="B1" s="2" t="s">
        <v>1</v>
      </c>
      <c r="C1" s="18"/>
    </row>
    <row r="2" spans="1:3" ht="12.5" x14ac:dyDescent="0.35">
      <c r="A2" s="1" t="s">
        <v>2</v>
      </c>
      <c r="B2" s="44">
        <f>DATE(MID("30/09/2025",7,4),MID("30/09/2025",4,2),MID("30/09/2025",1,2))</f>
        <v>45930</v>
      </c>
      <c r="C2" s="18"/>
    </row>
    <row r="3" spans="1:3" ht="12.5" x14ac:dyDescent="0.35">
      <c r="A3" s="1"/>
      <c r="C3" s="18"/>
    </row>
    <row r="4" spans="1:3" x14ac:dyDescent="0.3">
      <c r="A4" s="19"/>
      <c r="B4" s="20" t="s">
        <v>36</v>
      </c>
      <c r="C4" s="21" t="s">
        <v>6</v>
      </c>
    </row>
    <row r="5" spans="1:3" x14ac:dyDescent="0.3">
      <c r="A5" s="7">
        <v>1</v>
      </c>
      <c r="B5" s="8" t="s">
        <v>37</v>
      </c>
      <c r="C5" s="9">
        <v>2289251.4967159997</v>
      </c>
    </row>
    <row r="6" spans="1:3" x14ac:dyDescent="0.3">
      <c r="A6" s="7">
        <v>2</v>
      </c>
      <c r="B6" s="8" t="s">
        <v>38</v>
      </c>
      <c r="C6" s="9">
        <v>279016831.05039591</v>
      </c>
    </row>
    <row r="7" spans="1:3" x14ac:dyDescent="0.3">
      <c r="A7" s="7">
        <v>2.1</v>
      </c>
      <c r="B7" s="12" t="s">
        <v>39</v>
      </c>
      <c r="C7" s="13">
        <v>12490272.014269991</v>
      </c>
    </row>
    <row r="8" spans="1:3" x14ac:dyDescent="0.3">
      <c r="A8" s="7">
        <v>2.2000000000000002</v>
      </c>
      <c r="B8" s="12" t="s">
        <v>40</v>
      </c>
      <c r="C8" s="13">
        <v>56345608.393966988</v>
      </c>
    </row>
    <row r="9" spans="1:3" x14ac:dyDescent="0.3">
      <c r="A9" s="7">
        <v>2.2999999999999998</v>
      </c>
      <c r="B9" s="12" t="s">
        <v>41</v>
      </c>
      <c r="C9" s="9">
        <v>8528577.9794999901</v>
      </c>
    </row>
    <row r="10" spans="1:3" x14ac:dyDescent="0.3">
      <c r="A10" s="7">
        <v>2.4</v>
      </c>
      <c r="B10" s="12" t="s">
        <v>42</v>
      </c>
      <c r="C10" s="9">
        <v>833.53</v>
      </c>
    </row>
    <row r="11" spans="1:3" x14ac:dyDescent="0.3">
      <c r="A11" s="7">
        <v>2.5</v>
      </c>
      <c r="B11" s="12" t="s">
        <v>43</v>
      </c>
      <c r="C11" s="9">
        <v>201185204.42835894</v>
      </c>
    </row>
    <row r="12" spans="1:3" x14ac:dyDescent="0.3">
      <c r="A12" s="7">
        <v>2.6</v>
      </c>
      <c r="B12" s="12" t="s">
        <v>44</v>
      </c>
      <c r="C12" s="9">
        <v>14003.9476</v>
      </c>
    </row>
    <row r="13" spans="1:3" x14ac:dyDescent="0.3">
      <c r="A13" s="7">
        <v>2.7</v>
      </c>
      <c r="B13" s="12" t="s">
        <v>45</v>
      </c>
      <c r="C13" s="9">
        <v>452330.75670000003</v>
      </c>
    </row>
    <row r="14" spans="1:3" x14ac:dyDescent="0.3">
      <c r="A14" s="7">
        <v>3</v>
      </c>
      <c r="B14" s="8" t="s">
        <v>46</v>
      </c>
      <c r="C14" s="9">
        <v>2625678.3561</v>
      </c>
    </row>
    <row r="15" spans="1:3" x14ac:dyDescent="0.3">
      <c r="A15" s="7">
        <v>3.1</v>
      </c>
      <c r="B15" s="8" t="s">
        <v>47</v>
      </c>
      <c r="C15" s="9">
        <v>2215037.9571000002</v>
      </c>
    </row>
    <row r="16" spans="1:3" x14ac:dyDescent="0.3">
      <c r="A16" s="7">
        <v>3.2</v>
      </c>
      <c r="B16" s="8" t="s">
        <v>48</v>
      </c>
      <c r="C16" s="9">
        <v>9754.09</v>
      </c>
    </row>
    <row r="17" spans="1:3" x14ac:dyDescent="0.3">
      <c r="A17" s="7">
        <v>3.3</v>
      </c>
      <c r="B17" s="8" t="s">
        <v>49</v>
      </c>
      <c r="C17" s="9">
        <v>172431.68</v>
      </c>
    </row>
    <row r="18" spans="1:3" x14ac:dyDescent="0.3">
      <c r="A18" s="7">
        <v>3.4</v>
      </c>
      <c r="B18" s="8" t="s">
        <v>50</v>
      </c>
      <c r="C18" s="9">
        <v>228454.62900000002</v>
      </c>
    </row>
    <row r="19" spans="1:3" x14ac:dyDescent="0.3">
      <c r="A19" s="7">
        <v>4</v>
      </c>
      <c r="B19" s="8" t="s">
        <v>51</v>
      </c>
      <c r="C19" s="9">
        <v>30484040.272060022</v>
      </c>
    </row>
    <row r="20" spans="1:3" x14ac:dyDescent="0.3">
      <c r="A20" s="7">
        <v>5</v>
      </c>
      <c r="B20" s="8" t="s">
        <v>52</v>
      </c>
      <c r="C20" s="9">
        <v>0</v>
      </c>
    </row>
    <row r="21" spans="1:3" x14ac:dyDescent="0.3">
      <c r="A21" s="7">
        <v>6</v>
      </c>
      <c r="B21" s="8" t="s">
        <v>53</v>
      </c>
      <c r="C21" s="9">
        <v>1397932.7348999998</v>
      </c>
    </row>
    <row r="22" spans="1:3" x14ac:dyDescent="0.3">
      <c r="A22" s="14">
        <v>7</v>
      </c>
      <c r="B22" s="15" t="s">
        <v>54</v>
      </c>
      <c r="C22" s="17">
        <v>315813733.91017193</v>
      </c>
    </row>
    <row r="23" spans="1:3" x14ac:dyDescent="0.3">
      <c r="A23" s="14"/>
      <c r="B23" s="22" t="s">
        <v>55</v>
      </c>
    </row>
    <row r="24" spans="1:3" x14ac:dyDescent="0.3">
      <c r="A24" s="7">
        <v>8</v>
      </c>
      <c r="B24" s="8" t="s">
        <v>56</v>
      </c>
      <c r="C24" s="9">
        <v>55323357.747474007</v>
      </c>
    </row>
    <row r="25" spans="1:3" x14ac:dyDescent="0.3">
      <c r="A25" s="7">
        <v>9</v>
      </c>
      <c r="B25" s="8" t="s">
        <v>57</v>
      </c>
      <c r="C25" s="60">
        <v>18587318.353147998</v>
      </c>
    </row>
    <row r="26" spans="1:3" x14ac:dyDescent="0.3">
      <c r="A26" s="7">
        <v>10</v>
      </c>
      <c r="B26" s="8" t="s">
        <v>58</v>
      </c>
      <c r="C26" s="9">
        <v>1652310.4300000002</v>
      </c>
    </row>
    <row r="27" spans="1:3" x14ac:dyDescent="0.3">
      <c r="A27" s="7">
        <v>11</v>
      </c>
      <c r="B27" s="8" t="s">
        <v>59</v>
      </c>
      <c r="C27" s="9">
        <v>0</v>
      </c>
    </row>
    <row r="28" spans="1:3" x14ac:dyDescent="0.3">
      <c r="A28" s="7">
        <v>12</v>
      </c>
      <c r="B28" s="8" t="s">
        <v>60</v>
      </c>
      <c r="C28" s="9">
        <v>10169576.196573</v>
      </c>
    </row>
    <row r="29" spans="1:3" x14ac:dyDescent="0.3">
      <c r="A29" s="7">
        <v>13</v>
      </c>
      <c r="B29" s="8" t="s">
        <v>61</v>
      </c>
      <c r="C29" s="9">
        <v>5106611.9544000002</v>
      </c>
    </row>
    <row r="30" spans="1:3" x14ac:dyDescent="0.3">
      <c r="A30" s="7">
        <v>14</v>
      </c>
      <c r="B30" s="8" t="s">
        <v>62</v>
      </c>
      <c r="C30" s="9">
        <v>1652361.135919</v>
      </c>
    </row>
    <row r="31" spans="1:3" x14ac:dyDescent="0.3">
      <c r="A31" s="14">
        <v>15</v>
      </c>
      <c r="B31" s="15" t="s">
        <v>63</v>
      </c>
      <c r="C31" s="26">
        <v>92491535.817514017</v>
      </c>
    </row>
    <row r="32" spans="1:3" x14ac:dyDescent="0.3">
      <c r="A32" s="14">
        <v>16</v>
      </c>
      <c r="B32" s="15" t="s">
        <v>64</v>
      </c>
      <c r="C32" s="26">
        <v>223322198.09265792</v>
      </c>
    </row>
    <row r="33" spans="1:4" x14ac:dyDescent="0.3">
      <c r="A33" s="14"/>
      <c r="B33" s="22" t="s">
        <v>65</v>
      </c>
    </row>
    <row r="34" spans="1:4" x14ac:dyDescent="0.3">
      <c r="A34" s="24">
        <v>17</v>
      </c>
      <c r="B34" s="15" t="s">
        <v>66</v>
      </c>
      <c r="C34" s="26">
        <v>17497584.008105017</v>
      </c>
    </row>
    <row r="35" spans="1:4" x14ac:dyDescent="0.3">
      <c r="A35" s="25">
        <v>17.100000000000001</v>
      </c>
      <c r="B35" s="8" t="s">
        <v>67</v>
      </c>
      <c r="C35" s="9">
        <v>35914559.409500018</v>
      </c>
      <c r="D35" s="10"/>
    </row>
    <row r="36" spans="1:4" x14ac:dyDescent="0.3">
      <c r="A36" s="25">
        <v>17.2</v>
      </c>
      <c r="B36" s="8" t="s">
        <v>68</v>
      </c>
      <c r="C36" s="60">
        <v>18416975.401395004</v>
      </c>
    </row>
    <row r="37" spans="1:4" x14ac:dyDescent="0.3">
      <c r="A37" s="25">
        <v>18</v>
      </c>
      <c r="B37" s="8" t="s">
        <v>69</v>
      </c>
      <c r="C37" s="17">
        <v>0</v>
      </c>
    </row>
    <row r="38" spans="1:4" x14ac:dyDescent="0.3">
      <c r="A38" s="25">
        <v>19</v>
      </c>
      <c r="B38" s="8" t="s">
        <v>70</v>
      </c>
      <c r="C38" s="26">
        <v>0</v>
      </c>
    </row>
    <row r="39" spans="1:4" x14ac:dyDescent="0.3">
      <c r="A39" s="25">
        <v>20</v>
      </c>
      <c r="B39" s="8" t="s">
        <v>71</v>
      </c>
      <c r="C39" s="9">
        <v>22654229.032937005</v>
      </c>
    </row>
    <row r="40" spans="1:4" x14ac:dyDescent="0.3">
      <c r="A40" s="25">
        <v>21</v>
      </c>
      <c r="B40" s="8" t="s">
        <v>72</v>
      </c>
      <c r="C40" s="9">
        <v>4903800.4991401276</v>
      </c>
    </row>
    <row r="41" spans="1:4" x14ac:dyDescent="0.3">
      <c r="A41" s="25">
        <v>22</v>
      </c>
      <c r="B41" s="8" t="s">
        <v>73</v>
      </c>
      <c r="C41" s="9">
        <v>141035.83000000002</v>
      </c>
    </row>
    <row r="42" spans="1:4" x14ac:dyDescent="0.3">
      <c r="A42" s="25">
        <v>23</v>
      </c>
      <c r="B42" s="8" t="s">
        <v>74</v>
      </c>
      <c r="C42" s="9">
        <v>13053394.798426</v>
      </c>
    </row>
    <row r="43" spans="1:4" x14ac:dyDescent="0.3">
      <c r="A43" s="14">
        <v>24</v>
      </c>
      <c r="B43" s="15" t="s">
        <v>75</v>
      </c>
      <c r="C43" s="26">
        <v>58250044.168608144</v>
      </c>
    </row>
    <row r="44" spans="1:4" x14ac:dyDescent="0.3">
      <c r="A44" s="14"/>
      <c r="B44" s="22" t="s">
        <v>76</v>
      </c>
    </row>
    <row r="45" spans="1:4" x14ac:dyDescent="0.3">
      <c r="A45" s="25">
        <v>25</v>
      </c>
      <c r="B45" s="8" t="s">
        <v>77</v>
      </c>
      <c r="C45" s="9">
        <v>7991538.6950250017</v>
      </c>
    </row>
    <row r="46" spans="1:4" x14ac:dyDescent="0.3">
      <c r="A46" s="25">
        <v>26</v>
      </c>
      <c r="B46" s="8" t="s">
        <v>78</v>
      </c>
      <c r="C46" s="9">
        <v>83133590.544808015</v>
      </c>
    </row>
    <row r="47" spans="1:4" x14ac:dyDescent="0.3">
      <c r="A47" s="25">
        <v>27</v>
      </c>
      <c r="B47" s="8" t="s">
        <v>79</v>
      </c>
      <c r="C47" s="9">
        <v>2975571.5500000003</v>
      </c>
    </row>
    <row r="48" spans="1:4" x14ac:dyDescent="0.3">
      <c r="A48" s="25">
        <v>28</v>
      </c>
      <c r="B48" s="8" t="s">
        <v>80</v>
      </c>
      <c r="C48" s="60">
        <v>11558697.107428001</v>
      </c>
    </row>
    <row r="49" spans="1:3" x14ac:dyDescent="0.3">
      <c r="A49" s="25">
        <v>29</v>
      </c>
      <c r="B49" s="8" t="s">
        <v>81</v>
      </c>
      <c r="C49" s="60">
        <v>7503328.5390239973</v>
      </c>
    </row>
    <row r="50" spans="1:3" x14ac:dyDescent="0.3">
      <c r="A50" s="25">
        <v>30</v>
      </c>
      <c r="B50" s="8" t="s">
        <v>82</v>
      </c>
      <c r="C50" s="9">
        <v>21961298.769455992</v>
      </c>
    </row>
    <row r="51" spans="1:3" x14ac:dyDescent="0.3">
      <c r="A51" s="14">
        <v>31</v>
      </c>
      <c r="B51" s="15" t="s">
        <v>83</v>
      </c>
      <c r="C51" s="26">
        <v>135124025.20574096</v>
      </c>
    </row>
    <row r="52" spans="1:3" x14ac:dyDescent="0.3">
      <c r="A52" s="14">
        <v>32</v>
      </c>
      <c r="B52" s="15" t="s">
        <v>84</v>
      </c>
      <c r="C52" s="26">
        <v>-76873981.037132829</v>
      </c>
    </row>
    <row r="53" spans="1:3" x14ac:dyDescent="0.3">
      <c r="A53" s="25"/>
      <c r="B53" s="8"/>
    </row>
    <row r="54" spans="1:3" x14ac:dyDescent="0.3">
      <c r="A54" s="14">
        <v>33</v>
      </c>
      <c r="B54" s="22" t="s">
        <v>85</v>
      </c>
      <c r="C54" s="26">
        <v>146448217.05552506</v>
      </c>
    </row>
    <row r="55" spans="1:3" x14ac:dyDescent="0.3">
      <c r="A55" s="25"/>
      <c r="B55" s="8"/>
    </row>
    <row r="56" spans="1:3" x14ac:dyDescent="0.3">
      <c r="A56" s="25">
        <v>34</v>
      </c>
      <c r="B56" s="8" t="s">
        <v>86</v>
      </c>
      <c r="C56" s="9">
        <v>10354555.306675004</v>
      </c>
    </row>
    <row r="57" spans="1:3" x14ac:dyDescent="0.3">
      <c r="A57" s="25">
        <v>35</v>
      </c>
      <c r="B57" s="8" t="s">
        <v>87</v>
      </c>
      <c r="C57" s="9">
        <v>0</v>
      </c>
    </row>
    <row r="58" spans="1:3" x14ac:dyDescent="0.3">
      <c r="A58" s="25">
        <v>36</v>
      </c>
      <c r="B58" s="8" t="s">
        <v>88</v>
      </c>
      <c r="C58" s="60">
        <v>2120640.375600005</v>
      </c>
    </row>
    <row r="59" spans="1:3" x14ac:dyDescent="0.3">
      <c r="A59" s="24">
        <v>37</v>
      </c>
      <c r="B59" s="15" t="s">
        <v>89</v>
      </c>
      <c r="C59" s="17">
        <v>12475195.68227501</v>
      </c>
    </row>
    <row r="60" spans="1:3" x14ac:dyDescent="0.3">
      <c r="A60" s="25"/>
      <c r="B60" s="8"/>
    </row>
    <row r="61" spans="1:3" x14ac:dyDescent="0.3">
      <c r="A61" s="14">
        <v>38</v>
      </c>
      <c r="B61" s="15" t="s">
        <v>90</v>
      </c>
      <c r="C61" s="26">
        <v>133973021.37325002</v>
      </c>
    </row>
    <row r="62" spans="1:3" x14ac:dyDescent="0.3">
      <c r="A62" s="25">
        <v>39</v>
      </c>
      <c r="B62" s="8" t="s">
        <v>91</v>
      </c>
      <c r="C62" s="60">
        <v>24555598.047660001</v>
      </c>
    </row>
    <row r="63" spans="1:3" x14ac:dyDescent="0.3">
      <c r="A63" s="14">
        <v>40</v>
      </c>
      <c r="B63" s="15" t="s">
        <v>92</v>
      </c>
      <c r="C63" s="26">
        <v>109417423.32559006</v>
      </c>
    </row>
    <row r="64" spans="1:3" x14ac:dyDescent="0.3">
      <c r="A64" s="25">
        <v>41</v>
      </c>
      <c r="B64" s="8" t="s">
        <v>93</v>
      </c>
      <c r="C64" s="9">
        <v>-3703.56</v>
      </c>
    </row>
    <row r="65" spans="1:3" x14ac:dyDescent="0.3">
      <c r="A65" s="14">
        <v>42</v>
      </c>
      <c r="B65" s="22" t="s">
        <v>94</v>
      </c>
      <c r="C65" s="26">
        <v>109413719.76559006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opLeftCell="A4" zoomScale="90" zoomScaleNormal="90" workbookViewId="0">
      <selection activeCell="C4" sqref="C4"/>
    </sheetView>
  </sheetViews>
  <sheetFormatPr defaultColWidth="9.08984375" defaultRowHeight="12" x14ac:dyDescent="0.3"/>
  <cols>
    <col min="1" max="1" width="8.90625" style="28" bestFit="1" customWidth="1"/>
    <col min="2" max="2" width="67.08984375" style="28" bestFit="1" customWidth="1"/>
    <col min="3" max="3" width="26.08984375" style="28" customWidth="1"/>
    <col min="4" max="4" width="27.54296875" style="28" customWidth="1"/>
    <col min="5" max="5" width="14.36328125" style="28" customWidth="1"/>
    <col min="6" max="6" width="16" style="28" customWidth="1"/>
    <col min="7" max="7" width="10.54296875" style="28" customWidth="1"/>
    <col min="8" max="8" width="34.90625" style="28" customWidth="1"/>
    <col min="9" max="9" width="51.36328125" style="28" bestFit="1" customWidth="1"/>
    <col min="10" max="16384" width="9.08984375" style="28"/>
  </cols>
  <sheetData>
    <row r="1" spans="1:10" ht="12.5" x14ac:dyDescent="0.35">
      <c r="A1" s="1" t="s">
        <v>0</v>
      </c>
      <c r="B1" s="2" t="s">
        <v>1</v>
      </c>
    </row>
    <row r="2" spans="1:10" ht="12.5" x14ac:dyDescent="0.35">
      <c r="A2" s="1" t="s">
        <v>2</v>
      </c>
      <c r="B2" s="44">
        <f>DATE(MID("30/09/2025",7,4),MID("30/09/2025",4,2),MID("30/09/2025",1,2))</f>
        <v>45930</v>
      </c>
    </row>
    <row r="3" spans="1:10" x14ac:dyDescent="0.3">
      <c r="A3" s="29"/>
      <c r="B3" s="30"/>
    </row>
    <row r="4" spans="1:10" x14ac:dyDescent="0.3">
      <c r="A4" s="31"/>
      <c r="B4" s="31"/>
      <c r="C4" s="32" t="s">
        <v>95</v>
      </c>
    </row>
    <row r="5" spans="1:10" x14ac:dyDescent="0.3">
      <c r="A5" s="33">
        <v>1</v>
      </c>
      <c r="B5" s="34" t="s">
        <v>96</v>
      </c>
      <c r="C5" s="26">
        <v>685163209.61283588</v>
      </c>
    </row>
    <row r="6" spans="1:10" x14ac:dyDescent="0.3">
      <c r="A6" s="35">
        <v>1.1000000000000001</v>
      </c>
      <c r="B6" s="35" t="s">
        <v>97</v>
      </c>
      <c r="C6" s="9">
        <v>685163209.61283588</v>
      </c>
      <c r="J6" s="52"/>
    </row>
    <row r="7" spans="1:10" x14ac:dyDescent="0.3">
      <c r="A7" s="35">
        <v>1.2</v>
      </c>
      <c r="B7" s="35" t="s">
        <v>98</v>
      </c>
      <c r="C7" s="9">
        <v>0</v>
      </c>
    </row>
    <row r="8" spans="1:10" x14ac:dyDescent="0.3">
      <c r="A8" s="33">
        <v>2</v>
      </c>
      <c r="B8" s="34" t="s">
        <v>99</v>
      </c>
      <c r="C8" s="26">
        <v>64683301.269999996</v>
      </c>
    </row>
    <row r="9" spans="1:10" x14ac:dyDescent="0.3">
      <c r="A9" s="36">
        <v>2.1</v>
      </c>
      <c r="B9" s="35" t="s">
        <v>100</v>
      </c>
      <c r="C9" s="9">
        <v>0</v>
      </c>
    </row>
    <row r="10" spans="1:10" x14ac:dyDescent="0.3">
      <c r="A10" s="36">
        <v>2.2000000000000002</v>
      </c>
      <c r="B10" s="35" t="s">
        <v>101</v>
      </c>
      <c r="C10" s="9">
        <v>64683301.269999996</v>
      </c>
    </row>
    <row r="11" spans="1:10" x14ac:dyDescent="0.3">
      <c r="A11" s="33">
        <v>3</v>
      </c>
      <c r="B11" s="34" t="s">
        <v>102</v>
      </c>
      <c r="C11" s="26">
        <v>243647192.49542001</v>
      </c>
    </row>
    <row r="12" spans="1:10" x14ac:dyDescent="0.3">
      <c r="A12" s="35">
        <v>3.1</v>
      </c>
      <c r="B12" s="35" t="s">
        <v>103</v>
      </c>
      <c r="C12" s="9">
        <v>234252473.29622</v>
      </c>
    </row>
    <row r="13" spans="1:10" x14ac:dyDescent="0.3">
      <c r="A13" s="35">
        <v>3.2</v>
      </c>
      <c r="B13" s="35" t="s">
        <v>104</v>
      </c>
      <c r="C13" s="9">
        <v>9394719.1992000006</v>
      </c>
    </row>
    <row r="14" spans="1:10" x14ac:dyDescent="0.3">
      <c r="A14" s="33">
        <v>4</v>
      </c>
      <c r="B14" s="34" t="s">
        <v>105</v>
      </c>
      <c r="C14" s="26">
        <v>150180487.68270001</v>
      </c>
    </row>
    <row r="15" spans="1:10" x14ac:dyDescent="0.3">
      <c r="A15" s="36">
        <v>4.0999999999999996</v>
      </c>
      <c r="B15" s="35" t="s">
        <v>106</v>
      </c>
      <c r="C15" s="9">
        <v>149469307.08270001</v>
      </c>
    </row>
    <row r="16" spans="1:10" x14ac:dyDescent="0.3">
      <c r="A16" s="36">
        <v>4.2</v>
      </c>
      <c r="B16" s="35" t="s">
        <v>107</v>
      </c>
      <c r="C16" s="9">
        <v>711180.6</v>
      </c>
    </row>
    <row r="17" spans="1:3" x14ac:dyDescent="0.3">
      <c r="A17" s="33">
        <v>4</v>
      </c>
      <c r="B17" s="34" t="s">
        <v>150</v>
      </c>
      <c r="C17" s="26">
        <v>85199776.0458</v>
      </c>
    </row>
    <row r="18" spans="1:3" x14ac:dyDescent="0.3">
      <c r="A18" s="36">
        <v>4.0999999999999996</v>
      </c>
      <c r="B18" s="35" t="s">
        <v>151</v>
      </c>
      <c r="C18" s="9">
        <v>73663088.661200002</v>
      </c>
    </row>
    <row r="19" spans="1:3" x14ac:dyDescent="0.3">
      <c r="A19" s="36">
        <v>4.2</v>
      </c>
      <c r="B19" s="35" t="s">
        <v>152</v>
      </c>
      <c r="C19" s="9">
        <v>11536687.3846</v>
      </c>
    </row>
    <row r="20" spans="1:3" x14ac:dyDescent="0.3">
      <c r="A20" s="61" t="s">
        <v>108</v>
      </c>
      <c r="B20" s="62"/>
      <c r="C20" s="26">
        <v>1228873967.1067557</v>
      </c>
    </row>
    <row r="22" spans="1:3" x14ac:dyDescent="0.3">
      <c r="C22" s="37"/>
    </row>
  </sheetData>
  <mergeCells count="1">
    <mergeCell ref="A20:B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2" zoomScale="90" zoomScaleNormal="90" workbookViewId="0">
      <selection activeCell="D13" sqref="D13"/>
    </sheetView>
  </sheetViews>
  <sheetFormatPr defaultColWidth="9.08984375" defaultRowHeight="12" x14ac:dyDescent="0.3"/>
  <cols>
    <col min="1" max="1" width="13.6328125" style="28" customWidth="1"/>
    <col min="2" max="2" width="40" style="28" customWidth="1"/>
    <col min="3" max="3" width="19.6328125" style="28" customWidth="1"/>
    <col min="4" max="4" width="17.1796875" style="28" customWidth="1"/>
    <col min="5" max="5" width="17.36328125" style="28" customWidth="1"/>
    <col min="6" max="6" width="17.90625" style="28" customWidth="1"/>
    <col min="7" max="7" width="5.6328125" style="28" customWidth="1"/>
    <col min="8" max="8" width="15.90625" style="28" customWidth="1"/>
    <col min="9" max="9" width="17.90625" style="28" customWidth="1"/>
    <col min="10" max="10" width="17.81640625" style="28" customWidth="1"/>
    <col min="11" max="11" width="21.08984375" style="28" customWidth="1"/>
    <col min="12" max="12" width="5.6328125" style="28" customWidth="1"/>
    <col min="13" max="13" width="23.08984375" style="28" bestFit="1" customWidth="1"/>
    <col min="14" max="16384" width="9.08984375" style="28"/>
  </cols>
  <sheetData>
    <row r="1" spans="1:6" x14ac:dyDescent="0.3">
      <c r="A1" s="29" t="s">
        <v>0</v>
      </c>
      <c r="B1" s="30" t="s">
        <v>109</v>
      </c>
    </row>
    <row r="2" spans="1:6" x14ac:dyDescent="0.3">
      <c r="A2" s="29" t="s">
        <v>2</v>
      </c>
      <c r="B2" s="44">
        <f>DATE(MID("30/09/2025",7,4),MID("30/09/2025",4,2),MID("30/09/2025",1,2))</f>
        <v>45930</v>
      </c>
    </row>
    <row r="3" spans="1:6" ht="15" customHeight="1" x14ac:dyDescent="0.3">
      <c r="C3" s="38"/>
      <c r="D3" s="38"/>
      <c r="E3" s="38"/>
    </row>
    <row r="4" spans="1:6" ht="24" x14ac:dyDescent="0.3">
      <c r="A4" s="39"/>
      <c r="B4" s="39"/>
      <c r="C4" s="51" t="s">
        <v>110</v>
      </c>
      <c r="D4" s="51" t="s">
        <v>149</v>
      </c>
      <c r="E4" s="51" t="s">
        <v>111</v>
      </c>
    </row>
    <row r="5" spans="1:6" x14ac:dyDescent="0.3">
      <c r="A5" s="40">
        <v>1</v>
      </c>
      <c r="B5" s="34" t="s">
        <v>112</v>
      </c>
      <c r="C5" s="26">
        <v>1751845670.4801018</v>
      </c>
      <c r="D5" s="26">
        <v>-53295217.558636554</v>
      </c>
      <c r="E5" s="26">
        <v>822333</v>
      </c>
    </row>
    <row r="6" spans="1:6" x14ac:dyDescent="0.3">
      <c r="A6" s="35">
        <v>1.1000000000000001</v>
      </c>
      <c r="B6" s="35" t="s">
        <v>39</v>
      </c>
      <c r="C6" s="26">
        <v>70647021.966525599</v>
      </c>
      <c r="D6" s="9">
        <v>-2569360.4696090641</v>
      </c>
      <c r="E6" s="9">
        <v>12663</v>
      </c>
      <c r="F6" s="37"/>
    </row>
    <row r="7" spans="1:6" x14ac:dyDescent="0.3">
      <c r="A7" s="35">
        <v>1.2</v>
      </c>
      <c r="B7" s="35" t="s">
        <v>40</v>
      </c>
      <c r="C7" s="26">
        <v>259109273.47898391</v>
      </c>
      <c r="D7" s="9">
        <v>-24453404.455818128</v>
      </c>
      <c r="E7" s="9">
        <v>45100</v>
      </c>
      <c r="F7" s="37"/>
    </row>
    <row r="8" spans="1:6" x14ac:dyDescent="0.3">
      <c r="A8" s="35">
        <v>1.3</v>
      </c>
      <c r="B8" s="35" t="s">
        <v>41</v>
      </c>
      <c r="C8" s="26">
        <v>49213079.546699993</v>
      </c>
      <c r="D8" s="9">
        <v>-2009803.0530000001</v>
      </c>
      <c r="E8" s="9">
        <v>6194</v>
      </c>
    </row>
    <row r="9" spans="1:6" x14ac:dyDescent="0.3">
      <c r="A9" s="35">
        <v>1.4</v>
      </c>
      <c r="B9" s="35" t="s">
        <v>42</v>
      </c>
      <c r="C9" s="26">
        <v>21697.23</v>
      </c>
      <c r="D9" s="9">
        <v>-21697.23</v>
      </c>
      <c r="E9" s="9">
        <v>53</v>
      </c>
    </row>
    <row r="10" spans="1:6" x14ac:dyDescent="0.3">
      <c r="A10" s="35">
        <v>1.5</v>
      </c>
      <c r="B10" s="35" t="s">
        <v>43</v>
      </c>
      <c r="C10" s="26">
        <v>1369747498.9578924</v>
      </c>
      <c r="D10" s="9">
        <v>-24011876.405209359</v>
      </c>
      <c r="E10" s="9">
        <v>757829</v>
      </c>
    </row>
    <row r="11" spans="1:6" x14ac:dyDescent="0.3">
      <c r="A11" s="35">
        <v>1.6</v>
      </c>
      <c r="B11" s="35" t="s">
        <v>44</v>
      </c>
      <c r="C11" s="26">
        <v>219153.84999999998</v>
      </c>
      <c r="D11" s="9">
        <v>0</v>
      </c>
      <c r="E11" s="9">
        <v>285</v>
      </c>
    </row>
    <row r="12" spans="1:6" x14ac:dyDescent="0.3">
      <c r="A12" s="35">
        <v>1.7</v>
      </c>
      <c r="B12" s="35" t="s">
        <v>45</v>
      </c>
      <c r="C12" s="26">
        <v>2887945.4499999997</v>
      </c>
      <c r="D12" s="9">
        <v>-229075.94500000001</v>
      </c>
      <c r="E12" s="9">
        <v>209</v>
      </c>
    </row>
    <row r="13" spans="1:6" x14ac:dyDescent="0.3">
      <c r="A13" s="40">
        <v>2</v>
      </c>
      <c r="B13" s="34" t="s">
        <v>113</v>
      </c>
      <c r="C13" s="58">
        <v>19143541.436406873</v>
      </c>
      <c r="D13" s="26">
        <v>-3252039.004532319</v>
      </c>
      <c r="E13" s="26">
        <v>538</v>
      </c>
    </row>
    <row r="14" spans="1:6" x14ac:dyDescent="0.3">
      <c r="A14" s="40">
        <v>3</v>
      </c>
      <c r="B14" s="34" t="s">
        <v>9</v>
      </c>
      <c r="C14" s="26">
        <v>1770989211.9165087</v>
      </c>
      <c r="D14" s="26">
        <v>-56547255.324888222</v>
      </c>
      <c r="E14" s="26">
        <v>822871</v>
      </c>
    </row>
    <row r="15" spans="1:6" x14ac:dyDescent="0.3">
      <c r="C15" s="37"/>
      <c r="D15" s="37"/>
    </row>
    <row r="16" spans="1:6" x14ac:dyDescent="0.3">
      <c r="C16" s="56"/>
    </row>
    <row r="17" spans="3:3" x14ac:dyDescent="0.3">
      <c r="C17" s="56"/>
    </row>
    <row r="18" spans="3:3" x14ac:dyDescent="0.3">
      <c r="C18" s="5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="80" zoomScaleNormal="80" workbookViewId="0">
      <selection activeCell="C13" sqref="C13:C14"/>
    </sheetView>
  </sheetViews>
  <sheetFormatPr defaultColWidth="9.08984375" defaultRowHeight="12" x14ac:dyDescent="0.3"/>
  <cols>
    <col min="1" max="1" width="10.36328125" style="28" customWidth="1"/>
    <col min="2" max="2" width="37.08984375" style="28" customWidth="1"/>
    <col min="3" max="3" width="18.1796875" style="28" customWidth="1"/>
    <col min="4" max="4" width="16.90625" style="28" customWidth="1"/>
    <col min="5" max="5" width="14.08984375" style="28" customWidth="1"/>
    <col min="6" max="6" width="18.1796875" style="28" customWidth="1"/>
    <col min="7" max="7" width="17.90625" style="28" customWidth="1"/>
    <col min="8" max="8" width="16.81640625" style="28" bestFit="1" customWidth="1"/>
    <col min="9" max="9" width="15.90625" style="28" customWidth="1"/>
    <col min="10" max="10" width="19.453125" style="28" bestFit="1" customWidth="1"/>
    <col min="11" max="11" width="17.81640625" style="28" customWidth="1"/>
    <col min="12" max="16384" width="9.08984375" style="28"/>
  </cols>
  <sheetData>
    <row r="1" spans="1:11" x14ac:dyDescent="0.3">
      <c r="A1" s="29" t="s">
        <v>0</v>
      </c>
      <c r="B1" s="30" t="s">
        <v>109</v>
      </c>
    </row>
    <row r="2" spans="1:11" x14ac:dyDescent="0.3">
      <c r="A2" s="29" t="s">
        <v>2</v>
      </c>
      <c r="B2" s="44">
        <f>DATE(MID("30/09/2025",7,4),MID("30/09/2025",4,2),MID("30/09/2025",1,2))</f>
        <v>45930</v>
      </c>
    </row>
    <row r="3" spans="1:11" ht="15" customHeight="1" x14ac:dyDescent="0.3">
      <c r="C3" s="38"/>
      <c r="D3" s="38"/>
    </row>
    <row r="4" spans="1:11" ht="24" x14ac:dyDescent="0.3">
      <c r="A4" s="39"/>
      <c r="B4" s="39"/>
      <c r="C4" s="45" t="s">
        <v>95</v>
      </c>
      <c r="D4" s="46" t="s">
        <v>118</v>
      </c>
      <c r="E4" s="46" t="s">
        <v>119</v>
      </c>
      <c r="F4" s="46" t="s">
        <v>120</v>
      </c>
      <c r="G4" s="46" t="s">
        <v>121</v>
      </c>
      <c r="H4" s="46" t="s">
        <v>122</v>
      </c>
      <c r="I4" s="46" t="s">
        <v>123</v>
      </c>
      <c r="J4" s="46" t="s">
        <v>124</v>
      </c>
      <c r="K4" s="46" t="s">
        <v>125</v>
      </c>
    </row>
    <row r="5" spans="1:11" x14ac:dyDescent="0.3">
      <c r="A5" s="40">
        <v>1</v>
      </c>
      <c r="B5" s="34" t="s">
        <v>112</v>
      </c>
      <c r="C5" s="47">
        <v>1751845670.4801018</v>
      </c>
      <c r="D5" s="47">
        <v>7482061.3279999997</v>
      </c>
      <c r="E5" s="47">
        <v>10768471.985700002</v>
      </c>
      <c r="F5" s="47">
        <v>594282128.81306422</v>
      </c>
      <c r="G5" s="47">
        <v>688919866.20494986</v>
      </c>
      <c r="H5" s="47">
        <v>77835463.079600021</v>
      </c>
      <c r="I5" s="47">
        <v>91187602.208303973</v>
      </c>
      <c r="J5" s="47">
        <v>108567063.05508412</v>
      </c>
      <c r="K5" s="47">
        <v>172803013.80539981</v>
      </c>
    </row>
    <row r="6" spans="1:11" x14ac:dyDescent="0.3">
      <c r="A6" s="35">
        <v>1.1000000000000001</v>
      </c>
      <c r="B6" s="35" t="s">
        <v>39</v>
      </c>
      <c r="C6" s="47">
        <v>70647021.966525599</v>
      </c>
      <c r="D6" s="48">
        <v>5312700.2300000004</v>
      </c>
      <c r="E6" s="48">
        <v>6361751.4900000002</v>
      </c>
      <c r="F6" s="48">
        <v>17657295.229999997</v>
      </c>
      <c r="G6" s="48">
        <v>17055480.330425594</v>
      </c>
      <c r="H6" s="48">
        <v>8874113.2899999991</v>
      </c>
      <c r="I6" s="48">
        <v>6334362.5200000005</v>
      </c>
      <c r="J6" s="48">
        <v>3909802.436100001</v>
      </c>
      <c r="K6" s="48">
        <v>5141516.4400000004</v>
      </c>
    </row>
    <row r="7" spans="1:11" x14ac:dyDescent="0.3">
      <c r="A7" s="35">
        <v>1.2</v>
      </c>
      <c r="B7" s="35" t="s">
        <v>40</v>
      </c>
      <c r="C7" s="47">
        <v>259109273.47898394</v>
      </c>
      <c r="D7" s="48">
        <v>1366928.8591999998</v>
      </c>
      <c r="E7" s="48">
        <v>3275755.8963000001</v>
      </c>
      <c r="F7" s="48">
        <v>22647226.132651996</v>
      </c>
      <c r="G7" s="48">
        <v>36962215.334123999</v>
      </c>
      <c r="H7" s="48">
        <v>6787356.2738240007</v>
      </c>
      <c r="I7" s="48">
        <v>35853629.65400397</v>
      </c>
      <c r="J7" s="48">
        <v>47555282.237608142</v>
      </c>
      <c r="K7" s="48">
        <v>104660879.09127183</v>
      </c>
    </row>
    <row r="8" spans="1:11" x14ac:dyDescent="0.3">
      <c r="A8" s="35">
        <v>1.3</v>
      </c>
      <c r="B8" s="35" t="s">
        <v>41</v>
      </c>
      <c r="C8" s="47">
        <v>49213079.546699993</v>
      </c>
      <c r="D8" s="48">
        <v>384751.38670000003</v>
      </c>
      <c r="E8" s="48">
        <v>494948.39</v>
      </c>
      <c r="F8" s="48">
        <v>15164772.669999998</v>
      </c>
      <c r="G8" s="48">
        <v>14724327.000000007</v>
      </c>
      <c r="H8" s="48">
        <v>8450535.2100000009</v>
      </c>
      <c r="I8" s="48">
        <v>6869594.209999999</v>
      </c>
      <c r="J8" s="48">
        <v>3065366.8400000012</v>
      </c>
      <c r="K8" s="48">
        <v>58783.839999977645</v>
      </c>
    </row>
    <row r="9" spans="1:11" x14ac:dyDescent="0.3">
      <c r="A9" s="35">
        <v>1.4</v>
      </c>
      <c r="B9" s="35" t="s">
        <v>42</v>
      </c>
      <c r="C9" s="47">
        <v>21697.23</v>
      </c>
      <c r="D9" s="48">
        <v>21697.18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4.9999999999272404E-2</v>
      </c>
      <c r="K9" s="48">
        <v>0</v>
      </c>
    </row>
    <row r="10" spans="1:11" x14ac:dyDescent="0.3">
      <c r="A10" s="35">
        <v>1.5</v>
      </c>
      <c r="B10" s="35" t="s">
        <v>43</v>
      </c>
      <c r="C10" s="47">
        <v>1369747498.9578924</v>
      </c>
      <c r="D10" s="48">
        <v>241011.00210000001</v>
      </c>
      <c r="E10" s="48">
        <v>474718.86939999997</v>
      </c>
      <c r="F10" s="48">
        <v>536941488.86041224</v>
      </c>
      <c r="G10" s="48">
        <v>619736438.94040024</v>
      </c>
      <c r="H10" s="48">
        <v>53522218.045776017</v>
      </c>
      <c r="I10" s="48">
        <v>42020167.454299994</v>
      </c>
      <c r="J10" s="48">
        <v>53933802.531375989</v>
      </c>
      <c r="K10" s="48">
        <v>62877653.254128002</v>
      </c>
    </row>
    <row r="11" spans="1:11" x14ac:dyDescent="0.3">
      <c r="A11" s="35">
        <v>1.6</v>
      </c>
      <c r="B11" s="35" t="s">
        <v>44</v>
      </c>
      <c r="C11" s="47">
        <v>219153.85</v>
      </c>
      <c r="D11" s="48">
        <v>154972.67000000001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64181.179999999993</v>
      </c>
    </row>
    <row r="12" spans="1:11" x14ac:dyDescent="0.3">
      <c r="A12" s="35">
        <v>1.7</v>
      </c>
      <c r="B12" s="35" t="s">
        <v>45</v>
      </c>
      <c r="C12" s="47">
        <v>2887945.45</v>
      </c>
      <c r="D12" s="48">
        <v>0</v>
      </c>
      <c r="E12" s="48">
        <v>161297.34</v>
      </c>
      <c r="F12" s="48">
        <v>1871345.92</v>
      </c>
      <c r="G12" s="48">
        <v>441404.60000000003</v>
      </c>
      <c r="H12" s="48">
        <v>201240.26</v>
      </c>
      <c r="I12" s="48">
        <v>109848.36999999998</v>
      </c>
      <c r="J12" s="48">
        <v>102808.96000000001</v>
      </c>
      <c r="K12" s="48">
        <v>0</v>
      </c>
    </row>
    <row r="13" spans="1:11" x14ac:dyDescent="0.3">
      <c r="A13" s="40">
        <v>2</v>
      </c>
      <c r="B13" s="34" t="s">
        <v>113</v>
      </c>
      <c r="C13" s="47">
        <v>19143541.436406873</v>
      </c>
      <c r="D13" s="47">
        <v>783888.87</v>
      </c>
      <c r="E13" s="47">
        <v>312141.63150000002</v>
      </c>
      <c r="F13" s="47">
        <v>4193137.7338</v>
      </c>
      <c r="G13" s="47">
        <v>6765038.0308000008</v>
      </c>
      <c r="H13" s="47">
        <v>4193395.6920999996</v>
      </c>
      <c r="I13" s="47">
        <v>1334368.71</v>
      </c>
      <c r="J13" s="47">
        <v>970989.33000000007</v>
      </c>
      <c r="K13" s="47">
        <v>590581.4382068729</v>
      </c>
    </row>
    <row r="14" spans="1:11" x14ac:dyDescent="0.3">
      <c r="A14" s="40">
        <v>3</v>
      </c>
      <c r="B14" s="34" t="s">
        <v>9</v>
      </c>
      <c r="C14" s="47">
        <v>1770989211.9165087</v>
      </c>
      <c r="D14" s="47">
        <v>8265950.1979999999</v>
      </c>
      <c r="E14" s="47">
        <v>11080613.617200002</v>
      </c>
      <c r="F14" s="47">
        <v>598475266.54686427</v>
      </c>
      <c r="G14" s="47">
        <v>695684904.23574984</v>
      </c>
      <c r="H14" s="47">
        <v>82028858.771700025</v>
      </c>
      <c r="I14" s="47">
        <v>92521970.918303967</v>
      </c>
      <c r="J14" s="47">
        <v>109538052.38508412</v>
      </c>
      <c r="K14" s="47">
        <v>173393595.24360669</v>
      </c>
    </row>
    <row r="15" spans="1:11" x14ac:dyDescent="0.3">
      <c r="C15" s="37"/>
    </row>
    <row r="16" spans="1:11" x14ac:dyDescent="0.3">
      <c r="C16" s="59"/>
      <c r="D16" s="57"/>
      <c r="J16" s="57"/>
    </row>
    <row r="17" spans="3:10" x14ac:dyDescent="0.3">
      <c r="C17" s="59"/>
      <c r="D17" s="57"/>
      <c r="J17" s="57"/>
    </row>
    <row r="18" spans="3:10" x14ac:dyDescent="0.3">
      <c r="C18" s="59"/>
      <c r="D18" s="57"/>
      <c r="J18" s="57"/>
    </row>
    <row r="19" spans="3:10" x14ac:dyDescent="0.3">
      <c r="C19" s="59"/>
      <c r="D19" s="57"/>
      <c r="J19" s="57"/>
    </row>
    <row r="20" spans="3:10" x14ac:dyDescent="0.3">
      <c r="C20" s="59"/>
      <c r="D20" s="57"/>
      <c r="J20" s="57"/>
    </row>
    <row r="21" spans="3:10" x14ac:dyDescent="0.3">
      <c r="C21" s="59"/>
      <c r="D21" s="57"/>
      <c r="J21" s="57"/>
    </row>
    <row r="22" spans="3:10" x14ac:dyDescent="0.3">
      <c r="C22" s="59"/>
      <c r="D22" s="57"/>
      <c r="J22" s="57"/>
    </row>
    <row r="23" spans="3:10" x14ac:dyDescent="0.3">
      <c r="C23" s="59"/>
      <c r="D23" s="57"/>
      <c r="J23" s="57"/>
    </row>
    <row r="24" spans="3:10" x14ac:dyDescent="0.3">
      <c r="C24" s="59"/>
      <c r="D24" s="57"/>
      <c r="J24" s="57"/>
    </row>
    <row r="25" spans="3:10" x14ac:dyDescent="0.3">
      <c r="C25" s="59"/>
      <c r="D25" s="57"/>
      <c r="J25" s="5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="80" zoomScaleNormal="80" workbookViewId="0">
      <selection activeCell="C16" sqref="C16"/>
    </sheetView>
  </sheetViews>
  <sheetFormatPr defaultColWidth="9.08984375" defaultRowHeight="12" x14ac:dyDescent="0.3"/>
  <cols>
    <col min="1" max="1" width="10" style="28" bestFit="1" customWidth="1"/>
    <col min="2" max="2" width="38.1796875" style="28" customWidth="1"/>
    <col min="3" max="3" width="14.453125" style="28" bestFit="1" customWidth="1"/>
    <col min="4" max="4" width="18.7265625" style="28" bestFit="1" customWidth="1"/>
    <col min="5" max="5" width="14.36328125" style="28" bestFit="1" customWidth="1"/>
    <col min="6" max="6" width="15" style="28" bestFit="1" customWidth="1"/>
    <col min="7" max="7" width="22.08984375" style="28" bestFit="1" customWidth="1"/>
    <col min="8" max="8" width="19.36328125" style="28" customWidth="1"/>
    <col min="9" max="9" width="22.54296875" style="28" customWidth="1"/>
    <col min="10" max="10" width="21.6328125" style="28" customWidth="1"/>
    <col min="11" max="11" width="20.1796875" style="28" bestFit="1" customWidth="1"/>
    <col min="12" max="12" width="17.1796875" style="28" bestFit="1" customWidth="1"/>
    <col min="13" max="13" width="21.08984375" style="28" customWidth="1"/>
    <col min="14" max="14" width="5.6328125" style="28" customWidth="1"/>
    <col min="15" max="15" width="23.08984375" style="28" bestFit="1" customWidth="1"/>
    <col min="16" max="16384" width="9.08984375" style="28"/>
  </cols>
  <sheetData>
    <row r="1" spans="1:12" x14ac:dyDescent="0.3">
      <c r="A1" s="29" t="s">
        <v>0</v>
      </c>
      <c r="B1" s="30" t="s">
        <v>109</v>
      </c>
    </row>
    <row r="2" spans="1:12" x14ac:dyDescent="0.3">
      <c r="A2" s="29" t="s">
        <v>2</v>
      </c>
      <c r="B2" s="44">
        <f>DATE(MID("30/09/2025",7,4),MID("30/09/2025",4,2),MID("30/09/2025",1,2))</f>
        <v>45930</v>
      </c>
    </row>
    <row r="3" spans="1:12" ht="15" customHeight="1" x14ac:dyDescent="0.3">
      <c r="C3" s="38"/>
      <c r="D3" s="38"/>
    </row>
    <row r="4" spans="1:12" ht="24" x14ac:dyDescent="0.3">
      <c r="A4" s="39"/>
      <c r="B4" s="39"/>
      <c r="C4" s="46" t="s">
        <v>95</v>
      </c>
      <c r="D4" s="46" t="s">
        <v>135</v>
      </c>
      <c r="E4" s="46" t="s">
        <v>136</v>
      </c>
      <c r="F4" s="46" t="s">
        <v>137</v>
      </c>
      <c r="G4" s="46" t="s">
        <v>138</v>
      </c>
      <c r="H4" s="46" t="s">
        <v>139</v>
      </c>
      <c r="I4" s="46" t="s">
        <v>140</v>
      </c>
      <c r="J4" s="46" t="s">
        <v>141</v>
      </c>
      <c r="K4" s="46" t="s">
        <v>142</v>
      </c>
      <c r="L4" s="46" t="s">
        <v>143</v>
      </c>
    </row>
    <row r="5" spans="1:12" x14ac:dyDescent="0.3">
      <c r="A5" s="40">
        <v>1</v>
      </c>
      <c r="B5" s="34" t="s">
        <v>112</v>
      </c>
      <c r="C5" s="47">
        <v>1751825582.2501009</v>
      </c>
      <c r="D5" s="47">
        <v>1238862397.6778915</v>
      </c>
      <c r="E5" s="47">
        <v>116260050.86883758</v>
      </c>
      <c r="F5" s="47">
        <v>306412443.73096383</v>
      </c>
      <c r="G5" s="47">
        <v>36986675.337799996</v>
      </c>
      <c r="H5" s="47">
        <v>0</v>
      </c>
      <c r="I5" s="47">
        <v>0</v>
      </c>
      <c r="J5" s="47">
        <v>0</v>
      </c>
      <c r="K5" s="47">
        <v>447245.28999999992</v>
      </c>
      <c r="L5" s="47">
        <v>52856769.344607994</v>
      </c>
    </row>
    <row r="6" spans="1:12" x14ac:dyDescent="0.3">
      <c r="A6" s="35">
        <v>1.1000000000000001</v>
      </c>
      <c r="B6" s="35" t="s">
        <v>39</v>
      </c>
      <c r="C6" s="47">
        <v>70647021.966525599</v>
      </c>
      <c r="D6" s="48">
        <v>0</v>
      </c>
      <c r="E6" s="48">
        <v>25651788.33042559</v>
      </c>
      <c r="F6" s="48">
        <v>2954203.6799999997</v>
      </c>
      <c r="G6" s="48">
        <v>13853704.306100009</v>
      </c>
      <c r="H6" s="48">
        <v>0</v>
      </c>
      <c r="I6" s="48">
        <v>0</v>
      </c>
      <c r="J6" s="48">
        <v>0</v>
      </c>
      <c r="K6" s="48">
        <v>0</v>
      </c>
      <c r="L6" s="48">
        <v>28187325.649999999</v>
      </c>
    </row>
    <row r="7" spans="1:12" x14ac:dyDescent="0.3">
      <c r="A7" s="35">
        <v>1.2</v>
      </c>
      <c r="B7" s="35" t="s">
        <v>40</v>
      </c>
      <c r="C7" s="47">
        <v>259109272.57898384</v>
      </c>
      <c r="D7" s="48">
        <v>0</v>
      </c>
      <c r="E7" s="48">
        <v>65633933.168412</v>
      </c>
      <c r="F7" s="48">
        <v>181367676.75096384</v>
      </c>
      <c r="G7" s="48">
        <v>1718070.1249999998</v>
      </c>
      <c r="H7" s="48">
        <v>0</v>
      </c>
      <c r="I7" s="48">
        <v>0</v>
      </c>
      <c r="J7" s="48">
        <v>0</v>
      </c>
      <c r="K7" s="48">
        <v>206934.94</v>
      </c>
      <c r="L7" s="48">
        <v>10182657.594608001</v>
      </c>
    </row>
    <row r="8" spans="1:12" x14ac:dyDescent="0.3">
      <c r="A8" s="35">
        <v>1.3</v>
      </c>
      <c r="B8" s="35" t="s">
        <v>41</v>
      </c>
      <c r="C8" s="47">
        <v>49213079.546699978</v>
      </c>
      <c r="D8" s="48">
        <v>0</v>
      </c>
      <c r="E8" s="48">
        <v>15363900.99</v>
      </c>
      <c r="F8" s="48">
        <v>391751</v>
      </c>
      <c r="G8" s="48">
        <v>20533741.196699988</v>
      </c>
      <c r="H8" s="48">
        <v>0</v>
      </c>
      <c r="I8" s="48">
        <v>0</v>
      </c>
      <c r="J8" s="48">
        <v>0</v>
      </c>
      <c r="K8" s="48">
        <v>0</v>
      </c>
      <c r="L8" s="48">
        <v>12923686.35999999</v>
      </c>
    </row>
    <row r="9" spans="1:12" x14ac:dyDescent="0.3">
      <c r="A9" s="35">
        <v>1.4</v>
      </c>
      <c r="B9" s="35" t="s">
        <v>42</v>
      </c>
      <c r="C9" s="47">
        <v>21697.23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21697.23</v>
      </c>
    </row>
    <row r="10" spans="1:12" x14ac:dyDescent="0.3">
      <c r="A10" s="35">
        <v>1.5</v>
      </c>
      <c r="B10" s="35" t="s">
        <v>43</v>
      </c>
      <c r="C10" s="47">
        <v>1369747498.9378915</v>
      </c>
      <c r="D10" s="48">
        <v>1238862397.6778915</v>
      </c>
      <c r="E10" s="48">
        <v>7716116.2800000003</v>
      </c>
      <c r="F10" s="48">
        <v>121698812.3</v>
      </c>
      <c r="G10" s="48">
        <v>272710.63</v>
      </c>
      <c r="H10" s="48">
        <v>0</v>
      </c>
      <c r="I10" s="48">
        <v>0</v>
      </c>
      <c r="J10" s="48">
        <v>0</v>
      </c>
      <c r="K10" s="48">
        <v>240310.34999999995</v>
      </c>
      <c r="L10" s="48">
        <v>957151.7</v>
      </c>
    </row>
    <row r="11" spans="1:12" x14ac:dyDescent="0.3">
      <c r="A11" s="35">
        <v>1.6</v>
      </c>
      <c r="B11" s="35" t="s">
        <v>44</v>
      </c>
      <c r="C11" s="47">
        <v>219153.85000000003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219153.85000000003</v>
      </c>
    </row>
    <row r="12" spans="1:12" x14ac:dyDescent="0.3">
      <c r="A12" s="35">
        <v>1.7</v>
      </c>
      <c r="B12" s="35" t="s">
        <v>45</v>
      </c>
      <c r="C12" s="47">
        <v>2867858.14</v>
      </c>
      <c r="D12" s="48">
        <v>0</v>
      </c>
      <c r="E12" s="48">
        <v>1894312.1</v>
      </c>
      <c r="F12" s="57">
        <v>0</v>
      </c>
      <c r="G12" s="48">
        <v>608449.07999999996</v>
      </c>
      <c r="H12" s="48">
        <v>0</v>
      </c>
      <c r="I12" s="48">
        <v>0</v>
      </c>
      <c r="J12" s="48">
        <v>0</v>
      </c>
      <c r="K12" s="48">
        <v>0</v>
      </c>
      <c r="L12" s="48">
        <v>365096.95999999996</v>
      </c>
    </row>
    <row r="13" spans="1:12" x14ac:dyDescent="0.3">
      <c r="A13" s="40">
        <v>2</v>
      </c>
      <c r="B13" s="34" t="s">
        <v>113</v>
      </c>
      <c r="C13" s="47">
        <v>19143541.436406873</v>
      </c>
      <c r="D13" s="47">
        <v>0</v>
      </c>
      <c r="E13" s="47">
        <v>13407110.926700002</v>
      </c>
      <c r="F13" s="47">
        <v>1464454.68</v>
      </c>
      <c r="G13" s="47">
        <v>727714.06149999995</v>
      </c>
      <c r="H13" s="47">
        <v>0</v>
      </c>
      <c r="I13" s="47">
        <v>0</v>
      </c>
      <c r="J13" s="47">
        <v>0</v>
      </c>
      <c r="K13" s="47">
        <v>38141.230000000003</v>
      </c>
      <c r="L13" s="47">
        <v>3506120.96</v>
      </c>
    </row>
    <row r="14" spans="1:12" x14ac:dyDescent="0.3">
      <c r="A14" s="40">
        <v>3</v>
      </c>
      <c r="B14" s="34" t="s">
        <v>9</v>
      </c>
      <c r="C14" s="47">
        <v>1770989211.9165087</v>
      </c>
      <c r="D14" s="47">
        <v>1238862397.6778915</v>
      </c>
      <c r="E14" s="47">
        <v>129667161.79553758</v>
      </c>
      <c r="F14" s="47">
        <v>307876898.41096383</v>
      </c>
      <c r="G14" s="47">
        <v>37714389.399299994</v>
      </c>
      <c r="H14" s="47">
        <v>0</v>
      </c>
      <c r="I14" s="47">
        <v>0</v>
      </c>
      <c r="J14" s="47">
        <v>0</v>
      </c>
      <c r="K14" s="47">
        <v>485386.5199999999</v>
      </c>
      <c r="L14" s="47">
        <v>56362890.304607995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="90" zoomScaleNormal="90" workbookViewId="0">
      <selection activeCell="D9" sqref="D9"/>
    </sheetView>
  </sheetViews>
  <sheetFormatPr defaultColWidth="9.08984375" defaultRowHeight="12" x14ac:dyDescent="0.3"/>
  <cols>
    <col min="1" max="1" width="13.54296875" style="28" customWidth="1"/>
    <col min="2" max="2" width="56" style="28" bestFit="1" customWidth="1"/>
    <col min="3" max="3" width="12.90625" style="28" bestFit="1" customWidth="1"/>
    <col min="4" max="4" width="28.08984375" style="28" customWidth="1"/>
    <col min="5" max="5" width="27.54296875" style="28" customWidth="1"/>
    <col min="6" max="6" width="18" style="28" customWidth="1"/>
    <col min="7" max="7" width="21.08984375" style="28" customWidth="1"/>
    <col min="8" max="8" width="5.6328125" style="28" customWidth="1"/>
    <col min="9" max="9" width="23.08984375" style="28" bestFit="1" customWidth="1"/>
    <col min="10" max="16384" width="9.08984375" style="28"/>
  </cols>
  <sheetData>
    <row r="1" spans="1:4" x14ac:dyDescent="0.3">
      <c r="A1" s="29" t="s">
        <v>0</v>
      </c>
      <c r="B1" s="30" t="s">
        <v>109</v>
      </c>
    </row>
    <row r="2" spans="1:4" x14ac:dyDescent="0.3">
      <c r="A2" s="29" t="s">
        <v>2</v>
      </c>
      <c r="B2" s="44">
        <f>DATE(MID("30/09/2025",7,4),MID("30/09/2025",4,2),MID("30/09/2025",1,2))</f>
        <v>45930</v>
      </c>
    </row>
    <row r="3" spans="1:4" ht="15" customHeight="1" x14ac:dyDescent="0.3">
      <c r="C3" s="38"/>
    </row>
    <row r="4" spans="1:4" x14ac:dyDescent="0.3">
      <c r="A4" s="43"/>
      <c r="B4" s="43"/>
      <c r="C4" s="24" t="s">
        <v>126</v>
      </c>
    </row>
    <row r="5" spans="1:4" x14ac:dyDescent="0.3">
      <c r="A5" s="35">
        <v>1</v>
      </c>
      <c r="B5" s="49" t="s">
        <v>127</v>
      </c>
      <c r="C5" s="48">
        <v>1621377755.6476562</v>
      </c>
      <c r="D5" s="37"/>
    </row>
    <row r="6" spans="1:4" x14ac:dyDescent="0.3">
      <c r="A6" s="35">
        <v>2</v>
      </c>
      <c r="B6" s="49" t="s">
        <v>128</v>
      </c>
      <c r="C6" s="48">
        <v>70190997.566031069</v>
      </c>
    </row>
    <row r="7" spans="1:4" x14ac:dyDescent="0.3">
      <c r="A7" s="35">
        <v>3</v>
      </c>
      <c r="B7" s="49" t="s">
        <v>129</v>
      </c>
      <c r="C7" s="48">
        <v>25012394.927249998</v>
      </c>
    </row>
    <row r="8" spans="1:4" x14ac:dyDescent="0.3">
      <c r="A8" s="35">
        <v>4</v>
      </c>
      <c r="B8" s="49" t="s">
        <v>130</v>
      </c>
      <c r="C8" s="48">
        <v>12954720.286473997</v>
      </c>
    </row>
    <row r="9" spans="1:4" x14ac:dyDescent="0.3">
      <c r="A9" s="35">
        <v>5</v>
      </c>
      <c r="B9" s="49" t="s">
        <v>131</v>
      </c>
      <c r="C9" s="48">
        <v>9436846.4251780007</v>
      </c>
    </row>
    <row r="10" spans="1:4" x14ac:dyDescent="0.3">
      <c r="A10" s="35">
        <v>6</v>
      </c>
      <c r="B10" s="49" t="s">
        <v>132</v>
      </c>
      <c r="C10" s="48">
        <v>5019826.5225999998</v>
      </c>
    </row>
    <row r="11" spans="1:4" x14ac:dyDescent="0.3">
      <c r="A11" s="35">
        <v>7</v>
      </c>
      <c r="B11" s="49" t="s">
        <v>133</v>
      </c>
      <c r="C11" s="48">
        <v>2567601.5233920007</v>
      </c>
    </row>
    <row r="12" spans="1:4" x14ac:dyDescent="0.3">
      <c r="A12" s="35">
        <v>8</v>
      </c>
      <c r="B12" s="49" t="s">
        <v>134</v>
      </c>
      <c r="C12" s="48">
        <v>24429069.017932005</v>
      </c>
    </row>
    <row r="13" spans="1:4" x14ac:dyDescent="0.3">
      <c r="A13" s="43"/>
      <c r="B13" s="50" t="s">
        <v>95</v>
      </c>
      <c r="C13" s="47">
        <f>SUM(C5:C12)</f>
        <v>1770989211.916513</v>
      </c>
    </row>
    <row r="15" spans="1:4" x14ac:dyDescent="0.3">
      <c r="C15" s="37"/>
    </row>
    <row r="17" spans="3:3" x14ac:dyDescent="0.3">
      <c r="C17" s="5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90" zoomScaleNormal="90" workbookViewId="0">
      <selection activeCell="G9" sqref="G9"/>
    </sheetView>
  </sheetViews>
  <sheetFormatPr defaultColWidth="9.08984375" defaultRowHeight="12" x14ac:dyDescent="0.3"/>
  <cols>
    <col min="1" max="1" width="13.54296875" style="28" customWidth="1"/>
    <col min="2" max="2" width="41.81640625" style="28" customWidth="1"/>
    <col min="3" max="3" width="14.26953125" style="28" bestFit="1" customWidth="1"/>
    <col min="4" max="4" width="14.453125" style="28" customWidth="1"/>
    <col min="5" max="5" width="20.81640625" style="28" customWidth="1"/>
    <col min="6" max="6" width="17.453125" style="28" bestFit="1" customWidth="1"/>
    <col min="7" max="7" width="14.54296875" style="28" customWidth="1"/>
    <col min="8" max="8" width="16.1796875" style="28" customWidth="1"/>
    <col min="9" max="9" width="27.54296875" style="28" customWidth="1"/>
    <col min="10" max="10" width="18" style="28" customWidth="1"/>
    <col min="11" max="11" width="21.08984375" style="28" customWidth="1"/>
    <col min="12" max="12" width="5.6328125" style="28" customWidth="1"/>
    <col min="13" max="13" width="23.08984375" style="28" bestFit="1" customWidth="1"/>
    <col min="14" max="16384" width="9.08984375" style="28"/>
  </cols>
  <sheetData>
    <row r="1" spans="1:8" x14ac:dyDescent="0.3">
      <c r="A1" s="29" t="s">
        <v>0</v>
      </c>
      <c r="B1" s="30" t="s">
        <v>109</v>
      </c>
    </row>
    <row r="2" spans="1:8" x14ac:dyDescent="0.3">
      <c r="A2" s="29" t="s">
        <v>2</v>
      </c>
      <c r="B2" s="44">
        <f>DATE(MID("30/09/2025",7,4),MID("30/09/2025",4,2),MID("30/09/2025",1,2))</f>
        <v>45930</v>
      </c>
    </row>
    <row r="3" spans="1:8" ht="15" customHeight="1" x14ac:dyDescent="0.3">
      <c r="C3" s="38"/>
      <c r="D3" s="38"/>
    </row>
    <row r="4" spans="1:8" ht="24" x14ac:dyDescent="0.3">
      <c r="A4" s="39"/>
      <c r="B4" s="39"/>
      <c r="C4" s="46" t="s">
        <v>95</v>
      </c>
      <c r="D4" s="46" t="s">
        <v>144</v>
      </c>
      <c r="E4" s="46" t="s">
        <v>145</v>
      </c>
      <c r="F4" s="46" t="s">
        <v>146</v>
      </c>
      <c r="G4" s="46" t="s">
        <v>147</v>
      </c>
      <c r="H4" s="46" t="s">
        <v>148</v>
      </c>
    </row>
    <row r="5" spans="1:8" x14ac:dyDescent="0.3">
      <c r="A5" s="40">
        <v>1</v>
      </c>
      <c r="B5" s="34" t="s">
        <v>112</v>
      </c>
      <c r="C5" s="26">
        <v>1751845670.1954956</v>
      </c>
      <c r="D5" s="53">
        <v>1591931381.7287817</v>
      </c>
      <c r="E5" s="53">
        <v>89067130.03889598</v>
      </c>
      <c r="F5" s="53">
        <v>37383089.844441988</v>
      </c>
      <c r="G5" s="53">
        <v>7022536.1925319983</v>
      </c>
      <c r="H5" s="53">
        <v>26441532.390843995</v>
      </c>
    </row>
    <row r="6" spans="1:8" x14ac:dyDescent="0.3">
      <c r="A6" s="35">
        <v>1.1000000000000001</v>
      </c>
      <c r="B6" s="35" t="s">
        <v>39</v>
      </c>
      <c r="C6" s="26">
        <v>70647022.066525593</v>
      </c>
      <c r="D6" s="54">
        <v>65773793.450425595</v>
      </c>
      <c r="E6" s="54">
        <v>1635571.8800000001</v>
      </c>
      <c r="F6" s="54">
        <v>793441.03999999992</v>
      </c>
      <c r="G6" s="54">
        <v>552988.19000000006</v>
      </c>
      <c r="H6" s="54">
        <v>1891227.5061000001</v>
      </c>
    </row>
    <row r="7" spans="1:8" x14ac:dyDescent="0.3">
      <c r="A7" s="35">
        <v>1.2</v>
      </c>
      <c r="B7" s="35" t="s">
        <v>40</v>
      </c>
      <c r="C7" s="26">
        <v>259109273.1038743</v>
      </c>
      <c r="D7" s="54">
        <v>219118760.18878031</v>
      </c>
      <c r="E7" s="54">
        <v>15209753.688359989</v>
      </c>
      <c r="F7" s="54">
        <v>5181526.3908500019</v>
      </c>
      <c r="G7" s="54">
        <v>2588214.9048840003</v>
      </c>
      <c r="H7" s="54">
        <v>17011017.931000002</v>
      </c>
    </row>
    <row r="8" spans="1:8" x14ac:dyDescent="0.3">
      <c r="A8" s="35">
        <v>1.3</v>
      </c>
      <c r="B8" s="35" t="s">
        <v>41</v>
      </c>
      <c r="C8" s="26">
        <v>49213079.546700023</v>
      </c>
      <c r="D8" s="54">
        <v>45559131.946700022</v>
      </c>
      <c r="E8" s="54">
        <v>1264809.3199999998</v>
      </c>
      <c r="F8" s="54">
        <v>522958.93</v>
      </c>
      <c r="G8" s="54">
        <v>279491.15000000002</v>
      </c>
      <c r="H8" s="54">
        <v>1586688.2</v>
      </c>
    </row>
    <row r="9" spans="1:8" x14ac:dyDescent="0.3">
      <c r="A9" s="35">
        <v>1.4</v>
      </c>
      <c r="B9" s="35" t="s">
        <v>42</v>
      </c>
      <c r="C9" s="26">
        <v>21697.23</v>
      </c>
      <c r="D9" s="54">
        <v>0</v>
      </c>
      <c r="E9" s="54">
        <v>0</v>
      </c>
      <c r="F9" s="54">
        <v>0</v>
      </c>
      <c r="G9" s="54">
        <v>0</v>
      </c>
      <c r="H9" s="54">
        <v>21697.23</v>
      </c>
    </row>
    <row r="10" spans="1:8" x14ac:dyDescent="0.3">
      <c r="A10" s="35">
        <v>1.5</v>
      </c>
      <c r="B10" s="35" t="s">
        <v>43</v>
      </c>
      <c r="C10" s="26">
        <v>1369747498.9483957</v>
      </c>
      <c r="D10" s="54">
        <v>1258818224.6628757</v>
      </c>
      <c r="E10" s="54">
        <v>70853808.240535989</v>
      </c>
      <c r="F10" s="54">
        <v>30760826.443591986</v>
      </c>
      <c r="G10" s="54">
        <v>3522128.2276479988</v>
      </c>
      <c r="H10" s="54">
        <v>5792511.373743996</v>
      </c>
    </row>
    <row r="11" spans="1:8" x14ac:dyDescent="0.3">
      <c r="A11" s="35">
        <v>1.6</v>
      </c>
      <c r="B11" s="35" t="s">
        <v>44</v>
      </c>
      <c r="C11" s="26">
        <v>219153.85000000003</v>
      </c>
      <c r="D11" s="54">
        <v>219153.85000000003</v>
      </c>
      <c r="E11" s="54">
        <v>0</v>
      </c>
      <c r="F11" s="54">
        <v>0</v>
      </c>
      <c r="G11" s="54">
        <v>0</v>
      </c>
      <c r="H11" s="54">
        <v>0</v>
      </c>
    </row>
    <row r="12" spans="1:8" x14ac:dyDescent="0.3">
      <c r="A12" s="35">
        <v>1.7</v>
      </c>
      <c r="B12" s="35" t="s">
        <v>45</v>
      </c>
      <c r="C12" s="26">
        <v>2887945.4500000011</v>
      </c>
      <c r="D12" s="54">
        <v>2442317.6300000008</v>
      </c>
      <c r="E12" s="54">
        <v>103186.91</v>
      </c>
      <c r="F12" s="54">
        <v>124337.04</v>
      </c>
      <c r="G12" s="54">
        <v>79713.72</v>
      </c>
      <c r="H12" s="54">
        <v>138390.15</v>
      </c>
    </row>
    <row r="13" spans="1:8" x14ac:dyDescent="0.3">
      <c r="A13" s="40">
        <v>2</v>
      </c>
      <c r="B13" s="34" t="s">
        <v>113</v>
      </c>
      <c r="C13" s="26">
        <v>19143541.4582</v>
      </c>
      <c r="D13" s="53">
        <v>13769149.140000001</v>
      </c>
      <c r="E13" s="53">
        <v>1712174.632</v>
      </c>
      <c r="F13" s="53">
        <v>661379.23149999999</v>
      </c>
      <c r="G13" s="53">
        <v>241779.39</v>
      </c>
      <c r="H13" s="53">
        <v>2759059.0647</v>
      </c>
    </row>
    <row r="14" spans="1:8" x14ac:dyDescent="0.3">
      <c r="A14" s="40">
        <v>3</v>
      </c>
      <c r="B14" s="34" t="s">
        <v>9</v>
      </c>
      <c r="C14" s="26">
        <v>1770989211.6536956</v>
      </c>
      <c r="D14" s="53">
        <v>1605700530.8687818</v>
      </c>
      <c r="E14" s="53">
        <v>90779304.670895979</v>
      </c>
      <c r="F14" s="53">
        <v>38044469.075941987</v>
      </c>
      <c r="G14" s="53">
        <v>7264315.5825319979</v>
      </c>
      <c r="H14" s="53">
        <v>29200591.455543995</v>
      </c>
    </row>
    <row r="15" spans="1:8" x14ac:dyDescent="0.3">
      <c r="C15" s="37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zoomScale="90" zoomScaleNormal="90" workbookViewId="0">
      <selection sqref="A1:B2"/>
    </sheetView>
  </sheetViews>
  <sheetFormatPr defaultColWidth="9.08984375" defaultRowHeight="12" outlineLevelRow="1" x14ac:dyDescent="0.3"/>
  <cols>
    <col min="1" max="1" width="2.453125" style="2" bestFit="1" customWidth="1"/>
    <col min="2" max="2" width="40.453125" style="2" bestFit="1" customWidth="1"/>
    <col min="3" max="3" width="15.54296875" style="2" customWidth="1"/>
    <col min="4" max="4" width="13.90625" style="2" customWidth="1"/>
    <col min="5" max="6" width="9.08984375" style="2"/>
    <col min="7" max="7" width="16.08984375" style="2" bestFit="1" customWidth="1"/>
    <col min="8" max="8" width="24.90625" style="2" customWidth="1"/>
    <col min="9" max="9" width="20.54296875" style="2" customWidth="1"/>
    <col min="10" max="16384" width="9.08984375" style="2"/>
  </cols>
  <sheetData>
    <row r="1" spans="1:4" ht="32.25" customHeight="1" thickBot="1" x14ac:dyDescent="0.35">
      <c r="A1" s="63" t="s">
        <v>114</v>
      </c>
      <c r="B1" s="64"/>
      <c r="C1" s="67">
        <v>2025</v>
      </c>
      <c r="D1" s="68"/>
    </row>
    <row r="2" spans="1:4" ht="28.5" customHeight="1" thickBot="1" x14ac:dyDescent="0.35">
      <c r="A2" s="65"/>
      <c r="B2" s="66"/>
      <c r="C2" s="67" t="s">
        <v>153</v>
      </c>
      <c r="D2" s="68"/>
    </row>
    <row r="3" spans="1:4" ht="15" customHeight="1" x14ac:dyDescent="0.3">
      <c r="A3" s="41">
        <v>0</v>
      </c>
      <c r="B3" s="69" t="s">
        <v>115</v>
      </c>
      <c r="C3" s="71" t="s">
        <v>116</v>
      </c>
      <c r="D3" s="73" t="s">
        <v>117</v>
      </c>
    </row>
    <row r="4" spans="1:4" ht="107.25" customHeight="1" x14ac:dyDescent="0.3">
      <c r="A4" s="42">
        <v>0</v>
      </c>
      <c r="B4" s="70"/>
      <c r="C4" s="72"/>
      <c r="D4" s="74"/>
    </row>
    <row r="5" spans="1:4" outlineLevel="1" x14ac:dyDescent="0.3">
      <c r="A5" s="43">
        <f t="shared" ref="A5:A33" si="0">A4+1</f>
        <v>1</v>
      </c>
      <c r="B5" s="43" t="str">
        <f>"მიკროსაფინანსო ორგანიზაცია რიკო ექსპრესი"</f>
        <v>მიკროსაფინანსო ორგანიზაცია რიკო ექსპრესი</v>
      </c>
      <c r="C5" s="48">
        <v>767</v>
      </c>
      <c r="D5" s="48">
        <v>71</v>
      </c>
    </row>
    <row r="6" spans="1:4" ht="12" customHeight="1" outlineLevel="1" x14ac:dyDescent="0.3">
      <c r="A6" s="43">
        <f t="shared" si="0"/>
        <v>2</v>
      </c>
      <c r="B6" s="43" t="str">
        <f>"მიკროსაფინანსო ორგანიზაცია სვის კაპიტალი"</f>
        <v>მიკროსაფინანსო ორგანიზაცია სვის კაპიტალი</v>
      </c>
      <c r="C6" s="48">
        <v>506</v>
      </c>
      <c r="D6" s="48">
        <v>36</v>
      </c>
    </row>
    <row r="7" spans="1:4" ht="12" customHeight="1" outlineLevel="1" x14ac:dyDescent="0.3">
      <c r="A7" s="43">
        <f t="shared" si="0"/>
        <v>3</v>
      </c>
      <c r="B7" s="43" t="str">
        <f>"მიკროსაფინანსო ორგანიზაცია ლაზიკა კაპიტალი"</f>
        <v>მიკროსაფინანსო ორგანიზაცია ლაზიკა კაპიტალი</v>
      </c>
      <c r="C7" s="48">
        <v>489</v>
      </c>
      <c r="D7" s="48">
        <v>19</v>
      </c>
    </row>
    <row r="8" spans="1:4" ht="12" customHeight="1" outlineLevel="1" x14ac:dyDescent="0.3">
      <c r="A8" s="43">
        <f t="shared" si="0"/>
        <v>4</v>
      </c>
      <c r="B8" s="43" t="str">
        <f>"მისო ლიდერკრედიტი"</f>
        <v>მისო ლიდერკრედიტი</v>
      </c>
      <c r="C8" s="48">
        <v>362</v>
      </c>
      <c r="D8" s="48">
        <v>43</v>
      </c>
    </row>
    <row r="9" spans="1:4" ht="12" customHeight="1" outlineLevel="1" x14ac:dyDescent="0.3">
      <c r="A9" s="43">
        <f t="shared" si="0"/>
        <v>5</v>
      </c>
      <c r="B9" s="43" t="str">
        <f>"მიკროსაფინანსო ორგანიზაცია კრედიტსერვისი +"</f>
        <v>მიკროსაფინანსო ორგანიზაცია კრედიტსერვისი +</v>
      </c>
      <c r="C9" s="48">
        <v>331</v>
      </c>
      <c r="D9" s="48">
        <v>50</v>
      </c>
    </row>
    <row r="10" spans="1:4" ht="12" customHeight="1" outlineLevel="1" x14ac:dyDescent="0.3">
      <c r="A10" s="43">
        <f t="shared" si="0"/>
        <v>6</v>
      </c>
      <c r="B10" s="43" t="str">
        <f>"მისო ინტელექსპრესი"</f>
        <v>მისო ინტელექსპრესი</v>
      </c>
      <c r="C10" s="48">
        <v>232</v>
      </c>
      <c r="D10" s="48">
        <v>24</v>
      </c>
    </row>
    <row r="11" spans="1:4" ht="12" customHeight="1" outlineLevel="1" x14ac:dyDescent="0.3">
      <c r="A11" s="43">
        <f t="shared" si="0"/>
        <v>7</v>
      </c>
      <c r="B11" s="43" t="str">
        <f>"მისო ევრო კრედიტი"</f>
        <v>მისო ევრო კრედიტი</v>
      </c>
      <c r="C11" s="48">
        <v>142</v>
      </c>
      <c r="D11" s="48">
        <v>23</v>
      </c>
    </row>
    <row r="12" spans="1:4" ht="12" customHeight="1" outlineLevel="1" x14ac:dyDescent="0.3">
      <c r="A12" s="43">
        <f t="shared" si="0"/>
        <v>8</v>
      </c>
      <c r="B12" s="43" t="str">
        <f>" მიკროსაფინანსო ორგანიზაცია სტანდარტ ფინანსი"</f>
        <v xml:space="preserve"> მიკროსაფინანსო ორგანიზაცია სტანდარტ ფინანსი</v>
      </c>
      <c r="C12" s="48">
        <v>132</v>
      </c>
      <c r="D12" s="48">
        <v>16</v>
      </c>
    </row>
    <row r="13" spans="1:4" ht="12" customHeight="1" outlineLevel="1" x14ac:dyDescent="0.3">
      <c r="A13" s="43">
        <f t="shared" si="0"/>
        <v>9</v>
      </c>
      <c r="B13" s="43" t="str">
        <f>"მიკროსაფინანსო ორგანიზაცია სმარტ ფინანსი"</f>
        <v>მიკროსაფინანსო ორგანიზაცია სმარტ ფინანსი</v>
      </c>
      <c r="C13" s="48">
        <v>104</v>
      </c>
      <c r="D13" s="48">
        <v>12</v>
      </c>
    </row>
    <row r="14" spans="1:4" ht="12" customHeight="1" outlineLevel="1" x14ac:dyDescent="0.3">
      <c r="A14" s="43">
        <f t="shared" si="0"/>
        <v>10</v>
      </c>
      <c r="B14" s="43" t="str">
        <f>"მიკროსაფინანსო ორგანიზაცია ბერმელი"</f>
        <v>მიკროსაფინანსო ორგანიზაცია ბერმელი</v>
      </c>
      <c r="C14" s="48">
        <v>94</v>
      </c>
      <c r="D14" s="48">
        <v>25</v>
      </c>
    </row>
    <row r="15" spans="1:4" ht="12" customHeight="1" outlineLevel="1" x14ac:dyDescent="0.3">
      <c r="A15" s="43">
        <f t="shared" si="0"/>
        <v>11</v>
      </c>
      <c r="B15" s="43" t="str">
        <f>"მისო მონეტა ექსპრესი"</f>
        <v>მისო მონეტა ექსპრესი</v>
      </c>
      <c r="C15" s="48">
        <v>71</v>
      </c>
      <c r="D15" s="48">
        <v>9</v>
      </c>
    </row>
    <row r="16" spans="1:4" ht="12" customHeight="1" outlineLevel="1" x14ac:dyDescent="0.3">
      <c r="A16" s="43">
        <f t="shared" si="0"/>
        <v>12</v>
      </c>
      <c r="B16" s="43" t="str">
        <f>"მიკროსაფინანსო ორგანიზაცია გირო კრედიტი"</f>
        <v>მიკროსაფინანსო ორგანიზაცია გირო კრედიტი</v>
      </c>
      <c r="C16" s="48">
        <v>64</v>
      </c>
      <c r="D16" s="48">
        <v>8</v>
      </c>
    </row>
    <row r="17" spans="1:4" ht="12" customHeight="1" outlineLevel="1" x14ac:dyDescent="0.3">
      <c r="A17" s="43">
        <f t="shared" si="0"/>
        <v>13</v>
      </c>
      <c r="B17" s="43" t="str">
        <f>"მიკროსაფინანსო ორგანიზაცია ცენტრალი"</f>
        <v>მიკროსაფინანსო ორგანიზაცია ცენტრალი</v>
      </c>
      <c r="C17" s="48">
        <v>51</v>
      </c>
      <c r="D17" s="48">
        <v>5</v>
      </c>
    </row>
    <row r="18" spans="1:4" ht="12" customHeight="1" outlineLevel="1" x14ac:dyDescent="0.3">
      <c r="A18" s="43">
        <f t="shared" si="0"/>
        <v>14</v>
      </c>
      <c r="B18" s="43" t="str">
        <f>"მისო ქართული კრედიტი"</f>
        <v>მისო ქართული კრედიტი</v>
      </c>
      <c r="C18" s="48">
        <v>49</v>
      </c>
      <c r="D18" s="48">
        <v>6</v>
      </c>
    </row>
    <row r="19" spans="1:4" ht="12" customHeight="1" outlineLevel="1" x14ac:dyDescent="0.3">
      <c r="A19" s="43">
        <f t="shared" si="0"/>
        <v>15</v>
      </c>
      <c r="B19" s="43" t="str">
        <f>"მიკროსაფინანსო ორგანიზაცია ლენდაფ"</f>
        <v>მიკროსაფინანსო ორგანიზაცია ლენდაფ</v>
      </c>
      <c r="C19" s="48">
        <v>40</v>
      </c>
      <c r="D19" s="48">
        <v>5</v>
      </c>
    </row>
    <row r="20" spans="1:4" ht="12" customHeight="1" outlineLevel="1" x14ac:dyDescent="0.3">
      <c r="A20" s="43">
        <f t="shared" si="0"/>
        <v>16</v>
      </c>
      <c r="B20" s="43" t="str">
        <f>"მისო ექსპრეს კაპიტალ +"</f>
        <v>მისო ექსპრეს კაპიტალ +</v>
      </c>
      <c r="C20" s="48">
        <v>23</v>
      </c>
      <c r="D20" s="48">
        <v>3</v>
      </c>
    </row>
    <row r="21" spans="1:4" ht="12" customHeight="1" outlineLevel="1" x14ac:dyDescent="0.3">
      <c r="A21" s="43">
        <f t="shared" si="0"/>
        <v>17</v>
      </c>
      <c r="B21" s="43" t="str">
        <f>"მიკროსაფინანსო ორგანიზაცია ფინაგრო"</f>
        <v>მიკროსაფინანსო ორგანიზაცია ფინაგრო</v>
      </c>
      <c r="C21" s="48">
        <v>22</v>
      </c>
      <c r="D21" s="48">
        <v>3</v>
      </c>
    </row>
    <row r="22" spans="1:4" ht="12" customHeight="1" outlineLevel="1" x14ac:dyDescent="0.3">
      <c r="A22" s="43">
        <f t="shared" si="0"/>
        <v>18</v>
      </c>
      <c r="B22" s="43" t="str">
        <f>"მიკროსაფინანსო ორგანიზაცია MJC"</f>
        <v>მიკროსაფინანსო ორგანიზაცია MJC</v>
      </c>
      <c r="C22" s="48">
        <v>21</v>
      </c>
      <c r="D22" s="48">
        <v>3</v>
      </c>
    </row>
    <row r="23" spans="1:4" ht="12" customHeight="1" outlineLevel="1" x14ac:dyDescent="0.3">
      <c r="A23" s="43">
        <f t="shared" si="0"/>
        <v>19</v>
      </c>
      <c r="B23" s="43" t="str">
        <f>"მიკროსაფინანსო ორგანიზაცია კროს კრედიტი"</f>
        <v>მიკროსაფინანსო ორგანიზაცია კროს კრედიტი</v>
      </c>
      <c r="C23" s="48">
        <v>16</v>
      </c>
      <c r="D23" s="48">
        <v>2</v>
      </c>
    </row>
    <row r="24" spans="1:4" ht="12" customHeight="1" outlineLevel="1" x14ac:dyDescent="0.3">
      <c r="A24" s="43">
        <f t="shared" si="0"/>
        <v>20</v>
      </c>
      <c r="B24" s="43" t="str">
        <f>"მიკროსაფინანსო ორგანიზაცია გლობალ კრედიტი"</f>
        <v>მიკროსაფინანსო ორგანიზაცია გლობალ კრედიტი</v>
      </c>
      <c r="C24" s="48">
        <v>13</v>
      </c>
      <c r="D24" s="48">
        <v>1</v>
      </c>
    </row>
    <row r="25" spans="1:4" ht="12" customHeight="1" outlineLevel="1" x14ac:dyDescent="0.3">
      <c r="A25" s="43">
        <f t="shared" si="0"/>
        <v>21</v>
      </c>
      <c r="B25" s="43" t="str">
        <f>"მისო ჯი-აი-სი"</f>
        <v>მისო ჯი-აი-სი</v>
      </c>
      <c r="C25" s="48">
        <v>12</v>
      </c>
      <c r="D25" s="48">
        <v>1</v>
      </c>
    </row>
    <row r="26" spans="1:4" ht="12" customHeight="1" outlineLevel="1" x14ac:dyDescent="0.3">
      <c r="A26" s="43">
        <f t="shared" si="0"/>
        <v>22</v>
      </c>
      <c r="B26" s="43" t="str">
        <f>"მიკროსაფინანსო ორგანიზაცია მაიკრო ფინი"</f>
        <v>მიკროსაფინანსო ორგანიზაცია მაიკრო ფინი</v>
      </c>
      <c r="C26" s="48">
        <v>11</v>
      </c>
      <c r="D26" s="48">
        <v>1</v>
      </c>
    </row>
    <row r="27" spans="1:4" ht="12" customHeight="1" outlineLevel="1" x14ac:dyDescent="0.3">
      <c r="A27" s="43">
        <f t="shared" si="0"/>
        <v>23</v>
      </c>
      <c r="B27" s="43" t="str">
        <f>"მიკროსაფინანსო ორგანიზაცია ალფა ექსპრესი"</f>
        <v>მიკროსაფინანსო ორგანიზაცია ალფა ექსპრესი</v>
      </c>
      <c r="C27" s="48">
        <v>9</v>
      </c>
      <c r="D27" s="48">
        <v>1</v>
      </c>
    </row>
    <row r="28" spans="1:4" ht="12" customHeight="1" outlineLevel="1" x14ac:dyDescent="0.3">
      <c r="A28" s="43">
        <f t="shared" si="0"/>
        <v>24</v>
      </c>
      <c r="B28" s="43" t="str">
        <f>"მისო ინვესტ ჯორჯია"</f>
        <v>მისო ინვესტ ჯორჯია</v>
      </c>
      <c r="C28" s="48">
        <v>9</v>
      </c>
      <c r="D28" s="48">
        <v>2</v>
      </c>
    </row>
    <row r="29" spans="1:4" ht="12" customHeight="1" outlineLevel="1" x14ac:dyDescent="0.3">
      <c r="A29" s="43">
        <f t="shared" si="0"/>
        <v>25</v>
      </c>
      <c r="B29" s="43" t="str">
        <f>"მიკროსაფინანსო ორგანიზაცია ჯორჯიან კაპიტალი"</f>
        <v>მიკროსაფინანსო ორგანიზაცია ჯორჯიან კაპიტალი</v>
      </c>
      <c r="C29" s="48">
        <v>8</v>
      </c>
      <c r="D29" s="48">
        <v>1</v>
      </c>
    </row>
    <row r="30" spans="1:4" ht="12" customHeight="1" outlineLevel="1" x14ac:dyDescent="0.3">
      <c r="A30" s="43">
        <f t="shared" si="0"/>
        <v>26</v>
      </c>
      <c r="B30" s="43" t="str">
        <f>"მიკროსაფინანსო ორგანიზაცია PIAZZA CAPITAL"</f>
        <v>მიკროსაფინანსო ორგანიზაცია PIAZZA CAPITAL</v>
      </c>
      <c r="C30" s="48">
        <v>8</v>
      </c>
      <c r="D30" s="48">
        <v>1</v>
      </c>
    </row>
    <row r="31" spans="1:4" ht="12" customHeight="1" outlineLevel="1" x14ac:dyDescent="0.3">
      <c r="A31" s="43">
        <f t="shared" si="0"/>
        <v>27</v>
      </c>
      <c r="B31" s="43" t="str">
        <f>"მისო Bკრედიტი"</f>
        <v>მისო Bკრედიტი</v>
      </c>
      <c r="C31" s="48">
        <v>7</v>
      </c>
      <c r="D31" s="48">
        <v>1</v>
      </c>
    </row>
    <row r="32" spans="1:4" ht="12" customHeight="1" outlineLevel="1" x14ac:dyDescent="0.3">
      <c r="A32" s="43">
        <f t="shared" si="0"/>
        <v>28</v>
      </c>
      <c r="B32" s="43" t="str">
        <f>"მისო ნოვა კრედიტი"</f>
        <v>მისო ნოვა კრედიტი</v>
      </c>
      <c r="C32" s="48">
        <v>7</v>
      </c>
      <c r="D32" s="48">
        <v>1</v>
      </c>
    </row>
    <row r="33" spans="1:4" ht="12" customHeight="1" outlineLevel="1" x14ac:dyDescent="0.3">
      <c r="A33" s="43">
        <f t="shared" si="0"/>
        <v>29</v>
      </c>
      <c r="B33" s="43" t="str">
        <f>"მიკროსაფინანსო ორგანიზაცია კრედიტორი"</f>
        <v>მიკროსაფინანსო ორგანიზაცია კრედიტორი</v>
      </c>
      <c r="C33" s="48">
        <v>7</v>
      </c>
      <c r="D33" s="48">
        <v>1</v>
      </c>
    </row>
  </sheetData>
  <mergeCells count="6">
    <mergeCell ref="A1:B2"/>
    <mergeCell ref="C1:D1"/>
    <mergeCell ref="C2:D2"/>
    <mergeCell ref="B3:B4"/>
    <mergeCell ref="C3:C4"/>
    <mergeCell ref="D3:D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GNoYW50dXJpYTwvVXNlck5hbWU+PERhdGVUaW1lPjI4LzEwLzIwMjUgMTc6MTU6NDI8L0RhdGVUaW1lPjxMYWJlbFN0cmluZz5UaGlzIGl0ZW0gaGFzIG5vIGNsYXNzaWZpY2F0aW9u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62737BC3-13AF-4D5B-AF5B-0451290C6D3A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7289A754-2434-4ED7-AA6E-259C557BC96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1. Balance Sheet</vt:lpstr>
      <vt:lpstr>2. Income Statement</vt:lpstr>
      <vt:lpstr>3. Borrowed Funds</vt:lpstr>
      <vt:lpstr>4. Loans By Sector</vt:lpstr>
      <vt:lpstr>5. Loans By Interest Rate</vt:lpstr>
      <vt:lpstr>6. Collateral</vt:lpstr>
      <vt:lpstr>7. Par</vt:lpstr>
      <vt:lpstr>8. NPL</vt:lpstr>
      <vt:lpstr>9. Branches</vt:lpstr>
      <vt:lpstr>Bank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Aleksandre Oniani</dc:creator>
  <cp:lastModifiedBy>Lika Chanturia</cp:lastModifiedBy>
  <dcterms:created xsi:type="dcterms:W3CDTF">2019-05-13T06:54:10Z</dcterms:created>
  <dcterms:modified xsi:type="dcterms:W3CDTF">2025-10-29T08:44:36Z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82bdfefd-31f4-4679-8745-cc19e9a81b79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HFV6XjI9FqWNkQFgozS/xvaK0TQe1JCf</vt:lpwstr>
  </property>
  <property fmtid="{D5CDD505-2E9C-101B-9397-08002B2CF9AE}" pid="5" name="bjClsUserRVM">
    <vt:lpwstr>[]</vt:lpwstr>
  </property>
  <property fmtid="{D5CDD505-2E9C-101B-9397-08002B2CF9AE}" pid="6" name="bjLabelHistoryID">
    <vt:lpwstr>{62737BC3-13AF-4D5B-AF5B-0451290C6D3A}</vt:lpwstr>
  </property>
</Properties>
</file>