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70" tabRatio="894" activeTab="2"/>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5.2. CVA" sheetId="105" r:id="rId19"/>
    <sheet name="16. NSFR" sheetId="80" r:id="rId20"/>
    <sheet name=" 17. Residual Maturity" sheetId="95" r:id="rId21"/>
    <sheet name="18. Assets by Exposure classes" sheetId="96" r:id="rId22"/>
    <sheet name="19. Assets by Risk Sectors" sheetId="97" r:id="rId23"/>
    <sheet name="20. Reserves" sheetId="98" r:id="rId24"/>
    <sheet name="21. NPL" sheetId="99" r:id="rId25"/>
    <sheet name="22. Quality" sheetId="100" r:id="rId26"/>
    <sheet name="23. LTV" sheetId="101" r:id="rId27"/>
    <sheet name="24. Risk Sector" sheetId="102" r:id="rId28"/>
    <sheet name="25. Collateral" sheetId="103" r:id="rId29"/>
    <sheet name="26. Retail Products" sheetId="104" r:id="rId30"/>
    <sheet name="Instruction" sheetId="90" r:id="rId31"/>
  </sheets>
  <externalReferences>
    <externalReference r:id="rId32"/>
    <externalReference r:id="rId33"/>
    <externalReference r:id="rId34"/>
  </externalReferences>
  <definedNames>
    <definedName name="_cur1">'[1]Appl (2)'!$F$2:$F$7200</definedName>
    <definedName name="_cur2">'[1]Appl (2)'!$H$2:$H$7200</definedName>
    <definedName name="_xlnm._FilterDatabase" localSheetId="30" hidden="1">Instruction!$A$108:$C$112</definedName>
    <definedName name="_sum1">'[1]Appl (2)'!$E$2:$E$7200</definedName>
    <definedName name="_sum2">'[1]Appl (2)'!$G$2:$G$7200</definedName>
    <definedName name="ACC_BALACC" localSheetId="20">#REF!</definedName>
    <definedName name="ACC_BALACC" localSheetId="18">#REF!</definedName>
    <definedName name="ACC_BALACC" localSheetId="2">#REF!</definedName>
    <definedName name="ACC_BALACC" localSheetId="24">#REF!</definedName>
    <definedName name="ACC_BALACC" localSheetId="25">#REF!</definedName>
    <definedName name="ACC_BALACC" localSheetId="26">#REF!</definedName>
    <definedName name="ACC_BALACC" localSheetId="27">#REF!</definedName>
    <definedName name="ACC_BALACC" localSheetId="3">#REF!</definedName>
    <definedName name="ACC_BALACC" localSheetId="4">#REF!</definedName>
    <definedName name="ACC_BALACC" localSheetId="10">#REF!</definedName>
    <definedName name="ACC_BALACC">#REF!</definedName>
    <definedName name="ACC_CRS" localSheetId="20">#REF!</definedName>
    <definedName name="ACC_CRS" localSheetId="18">#REF!</definedName>
    <definedName name="ACC_CRS" localSheetId="2">#REF!</definedName>
    <definedName name="ACC_CRS" localSheetId="24">#REF!</definedName>
    <definedName name="ACC_CRS" localSheetId="25">#REF!</definedName>
    <definedName name="ACC_CRS" localSheetId="26">#REF!</definedName>
    <definedName name="ACC_CRS" localSheetId="27">#REF!</definedName>
    <definedName name="ACC_CRS" localSheetId="3">#REF!</definedName>
    <definedName name="ACC_CRS" localSheetId="4">#REF!</definedName>
    <definedName name="ACC_CRS" localSheetId="10">#REF!</definedName>
    <definedName name="ACC_CRS">#REF!</definedName>
    <definedName name="ACC_DBS" localSheetId="20">#REF!</definedName>
    <definedName name="ACC_DBS" localSheetId="18">#REF!</definedName>
    <definedName name="ACC_DBS" localSheetId="2">#REF!</definedName>
    <definedName name="ACC_DBS" localSheetId="24">#REF!</definedName>
    <definedName name="ACC_DBS" localSheetId="25">#REF!</definedName>
    <definedName name="ACC_DBS" localSheetId="26">#REF!</definedName>
    <definedName name="ACC_DBS" localSheetId="27">#REF!</definedName>
    <definedName name="ACC_DBS" localSheetId="3">#REF!</definedName>
    <definedName name="ACC_DBS" localSheetId="4">#REF!</definedName>
    <definedName name="ACC_DBS" localSheetId="10">#REF!</definedName>
    <definedName name="ACC_DBS">#REF!</definedName>
    <definedName name="ACC_ISO" localSheetId="20">#REF!</definedName>
    <definedName name="ACC_ISO" localSheetId="18">#REF!</definedName>
    <definedName name="ACC_ISO" localSheetId="2">#REF!</definedName>
    <definedName name="ACC_ISO" localSheetId="24">#REF!</definedName>
    <definedName name="ACC_ISO" localSheetId="25">#REF!</definedName>
    <definedName name="ACC_ISO" localSheetId="26">#REF!</definedName>
    <definedName name="ACC_ISO" localSheetId="27">#REF!</definedName>
    <definedName name="ACC_ISO" localSheetId="3">#REF!</definedName>
    <definedName name="ACC_ISO" localSheetId="4">#REF!</definedName>
    <definedName name="ACC_ISO" localSheetId="10">#REF!</definedName>
    <definedName name="ACC_ISO">#REF!</definedName>
    <definedName name="ACC_SALDO" localSheetId="20">#REF!</definedName>
    <definedName name="ACC_SALDO" localSheetId="18">#REF!</definedName>
    <definedName name="ACC_SALDO" localSheetId="2">#REF!</definedName>
    <definedName name="ACC_SALDO" localSheetId="24">#REF!</definedName>
    <definedName name="ACC_SALDO" localSheetId="25">#REF!</definedName>
    <definedName name="ACC_SALDO" localSheetId="26">#REF!</definedName>
    <definedName name="ACC_SALDO" localSheetId="27">#REF!</definedName>
    <definedName name="ACC_SALDO" localSheetId="3">#REF!</definedName>
    <definedName name="ACC_SALDO" localSheetId="4">#REF!</definedName>
    <definedName name="ACC_SALDO" localSheetId="10">#REF!</definedName>
    <definedName name="ACC_SALDO">#REF!</definedName>
    <definedName name="BS_BALACC" localSheetId="20">#REF!</definedName>
    <definedName name="BS_BALACC" localSheetId="18">#REF!</definedName>
    <definedName name="BS_BALACC" localSheetId="2">#REF!</definedName>
    <definedName name="BS_BALACC" localSheetId="24">#REF!</definedName>
    <definedName name="BS_BALACC" localSheetId="25">#REF!</definedName>
    <definedName name="BS_BALACC" localSheetId="26">#REF!</definedName>
    <definedName name="BS_BALACC" localSheetId="27">#REF!</definedName>
    <definedName name="BS_BALACC" localSheetId="3">#REF!</definedName>
    <definedName name="BS_BALACC" localSheetId="4">#REF!</definedName>
    <definedName name="BS_BALACC" localSheetId="10">#REF!</definedName>
    <definedName name="BS_BALACC">#REF!</definedName>
    <definedName name="BS_BALANCE" localSheetId="20">#REF!</definedName>
    <definedName name="BS_BALANCE" localSheetId="18">#REF!</definedName>
    <definedName name="BS_BALANCE" localSheetId="2">#REF!</definedName>
    <definedName name="BS_BALANCE" localSheetId="24">#REF!</definedName>
    <definedName name="BS_BALANCE" localSheetId="25">#REF!</definedName>
    <definedName name="BS_BALANCE" localSheetId="26">#REF!</definedName>
    <definedName name="BS_BALANCE" localSheetId="27">#REF!</definedName>
    <definedName name="BS_BALANCE" localSheetId="3">#REF!</definedName>
    <definedName name="BS_BALANCE" localSheetId="4">#REF!</definedName>
    <definedName name="BS_BALANCE" localSheetId="10">#REF!</definedName>
    <definedName name="BS_BALANCE">#REF!</definedName>
    <definedName name="BS_CR" localSheetId="20">#REF!</definedName>
    <definedName name="BS_CR" localSheetId="18">#REF!</definedName>
    <definedName name="BS_CR" localSheetId="2">#REF!</definedName>
    <definedName name="BS_CR" localSheetId="24">#REF!</definedName>
    <definedName name="BS_CR" localSheetId="25">#REF!</definedName>
    <definedName name="BS_CR" localSheetId="26">#REF!</definedName>
    <definedName name="BS_CR" localSheetId="27">#REF!</definedName>
    <definedName name="BS_CR" localSheetId="3">#REF!</definedName>
    <definedName name="BS_CR" localSheetId="4">#REF!</definedName>
    <definedName name="BS_CR" localSheetId="10">#REF!</definedName>
    <definedName name="BS_CR">#REF!</definedName>
    <definedName name="BS_CR_EQU" localSheetId="20">#REF!</definedName>
    <definedName name="BS_CR_EQU" localSheetId="18">#REF!</definedName>
    <definedName name="BS_CR_EQU" localSheetId="2">#REF!</definedName>
    <definedName name="BS_CR_EQU" localSheetId="24">#REF!</definedName>
    <definedName name="BS_CR_EQU" localSheetId="25">#REF!</definedName>
    <definedName name="BS_CR_EQU" localSheetId="26">#REF!</definedName>
    <definedName name="BS_CR_EQU" localSheetId="27">#REF!</definedName>
    <definedName name="BS_CR_EQU" localSheetId="3">#REF!</definedName>
    <definedName name="BS_CR_EQU" localSheetId="4">#REF!</definedName>
    <definedName name="BS_CR_EQU" localSheetId="10">#REF!</definedName>
    <definedName name="BS_CR_EQU">#REF!</definedName>
    <definedName name="BS_DB" localSheetId="20">#REF!</definedName>
    <definedName name="BS_DB" localSheetId="18">#REF!</definedName>
    <definedName name="BS_DB" localSheetId="2">#REF!</definedName>
    <definedName name="BS_DB" localSheetId="24">#REF!</definedName>
    <definedName name="BS_DB" localSheetId="25">#REF!</definedName>
    <definedName name="BS_DB" localSheetId="26">#REF!</definedName>
    <definedName name="BS_DB" localSheetId="27">#REF!</definedName>
    <definedName name="BS_DB" localSheetId="3">#REF!</definedName>
    <definedName name="BS_DB" localSheetId="4">#REF!</definedName>
    <definedName name="BS_DB" localSheetId="10">#REF!</definedName>
    <definedName name="BS_DB">#REF!</definedName>
    <definedName name="BS_DB_EQU" localSheetId="20">#REF!</definedName>
    <definedName name="BS_DB_EQU" localSheetId="18">#REF!</definedName>
    <definedName name="BS_DB_EQU" localSheetId="2">#REF!</definedName>
    <definedName name="BS_DB_EQU" localSheetId="24">#REF!</definedName>
    <definedName name="BS_DB_EQU" localSheetId="25">#REF!</definedName>
    <definedName name="BS_DB_EQU" localSheetId="26">#REF!</definedName>
    <definedName name="BS_DB_EQU" localSheetId="27">#REF!</definedName>
    <definedName name="BS_DB_EQU" localSheetId="3">#REF!</definedName>
    <definedName name="BS_DB_EQU" localSheetId="4">#REF!</definedName>
    <definedName name="BS_DB_EQU" localSheetId="10">#REF!</definedName>
    <definedName name="BS_DB_EQU">#REF!</definedName>
    <definedName name="BS_DT" localSheetId="20">#REF!</definedName>
    <definedName name="BS_DT" localSheetId="18">#REF!</definedName>
    <definedName name="BS_DT" localSheetId="2">#REF!</definedName>
    <definedName name="BS_DT" localSheetId="24">#REF!</definedName>
    <definedName name="BS_DT" localSheetId="25">#REF!</definedName>
    <definedName name="BS_DT" localSheetId="26">#REF!</definedName>
    <definedName name="BS_DT" localSheetId="27">#REF!</definedName>
    <definedName name="BS_DT" localSheetId="3">#REF!</definedName>
    <definedName name="BS_DT" localSheetId="4">#REF!</definedName>
    <definedName name="BS_DT" localSheetId="10">#REF!</definedName>
    <definedName name="BS_DT">#REF!</definedName>
    <definedName name="BS_ISO" localSheetId="20">#REF!</definedName>
    <definedName name="BS_ISO" localSheetId="18">#REF!</definedName>
    <definedName name="BS_ISO" localSheetId="2">#REF!</definedName>
    <definedName name="BS_ISO" localSheetId="24">#REF!</definedName>
    <definedName name="BS_ISO" localSheetId="25">#REF!</definedName>
    <definedName name="BS_ISO" localSheetId="26">#REF!</definedName>
    <definedName name="BS_ISO" localSheetId="27">#REF!</definedName>
    <definedName name="BS_ISO" localSheetId="3">#REF!</definedName>
    <definedName name="BS_ISO" localSheetId="4">#REF!</definedName>
    <definedName name="BS_ISO" localSheetId="10">#REF!</definedName>
    <definedName name="BS_ISO">#REF!</definedName>
    <definedName name="CurrentDate" localSheetId="20">#REF!</definedName>
    <definedName name="CurrentDate" localSheetId="18">#REF!</definedName>
    <definedName name="CurrentDate" localSheetId="2">#REF!</definedName>
    <definedName name="CurrentDate" localSheetId="24">#REF!</definedName>
    <definedName name="CurrentDate" localSheetId="25">#REF!</definedName>
    <definedName name="CurrentDate" localSheetId="26">#REF!</definedName>
    <definedName name="CurrentDate" localSheetId="27">#REF!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6" i="105" l="1"/>
  <c r="D6" i="105"/>
  <c r="E6" i="105"/>
  <c r="F6" i="105"/>
  <c r="B2" i="105"/>
  <c r="B1" i="105"/>
  <c r="C13" i="79" l="1"/>
  <c r="C12" i="79"/>
  <c r="C11" i="79"/>
  <c r="C10" i="79"/>
  <c r="Q33" i="37"/>
  <c r="Q32" i="37"/>
  <c r="Q31" i="37"/>
  <c r="Q30" i="37" s="1"/>
  <c r="Q29" i="37"/>
  <c r="Q26" i="37" s="1"/>
  <c r="Q28" i="37"/>
  <c r="Q27" i="37"/>
  <c r="Q25" i="37"/>
  <c r="Q24" i="37"/>
  <c r="Q23" i="37"/>
  <c r="Q22" i="37"/>
  <c r="Q21" i="37"/>
  <c r="Q20" i="37"/>
  <c r="Q18" i="37" s="1"/>
  <c r="Q19" i="37"/>
  <c r="Q17" i="37"/>
  <c r="Q14" i="37" s="1"/>
  <c r="Q16" i="37"/>
  <c r="Q15" i="37"/>
  <c r="Q12" i="37"/>
  <c r="Q13" i="37"/>
  <c r="Q11" i="37"/>
  <c r="Q10" i="37"/>
  <c r="I33" i="37"/>
  <c r="I32" i="37"/>
  <c r="I31" i="37"/>
  <c r="I30" i="37"/>
  <c r="I29" i="37"/>
  <c r="I28" i="37"/>
  <c r="I27" i="37"/>
  <c r="I26" i="37"/>
  <c r="I25" i="37"/>
  <c r="I24" i="37"/>
  <c r="I23" i="37"/>
  <c r="I22" i="37"/>
  <c r="I21" i="37"/>
  <c r="I20" i="37"/>
  <c r="I19" i="37"/>
  <c r="I18" i="37"/>
  <c r="I17" i="37"/>
  <c r="I16" i="37"/>
  <c r="I15" i="37"/>
  <c r="I14" i="37"/>
  <c r="I13" i="37"/>
  <c r="I12" i="37"/>
  <c r="I11" i="37"/>
  <c r="I10" i="37"/>
  <c r="P9" i="37"/>
  <c r="O9" i="37"/>
  <c r="N9" i="37"/>
  <c r="M9" i="37"/>
  <c r="L9" i="37"/>
  <c r="K9" i="37"/>
  <c r="J9" i="37"/>
  <c r="G9" i="37"/>
  <c r="F9" i="37"/>
  <c r="I9" i="37" s="1"/>
  <c r="C9" i="37"/>
  <c r="P8" i="37"/>
  <c r="O8" i="37"/>
  <c r="N8" i="37"/>
  <c r="M8" i="37"/>
  <c r="L8" i="37"/>
  <c r="K8" i="37"/>
  <c r="J8" i="37"/>
  <c r="G8" i="37"/>
  <c r="F8" i="37"/>
  <c r="I8" i="37" s="1"/>
  <c r="C8" i="37"/>
  <c r="P7" i="37"/>
  <c r="O7" i="37"/>
  <c r="N7" i="37"/>
  <c r="M7" i="37"/>
  <c r="M6" i="37" s="1"/>
  <c r="M34" i="37" s="1"/>
  <c r="L7" i="37"/>
  <c r="L6" i="37" s="1"/>
  <c r="L34" i="37" s="1"/>
  <c r="K7" i="37"/>
  <c r="J7" i="37"/>
  <c r="J6" i="37" s="1"/>
  <c r="J34" i="37" s="1"/>
  <c r="G7" i="37"/>
  <c r="G6" i="37" s="1"/>
  <c r="G34" i="37" s="1"/>
  <c r="F7" i="37"/>
  <c r="C7" i="37"/>
  <c r="E6" i="37"/>
  <c r="E34" i="37" s="1"/>
  <c r="D6" i="37"/>
  <c r="D34" i="37" s="1"/>
  <c r="F6" i="37" l="1"/>
  <c r="F34" i="37" s="1"/>
  <c r="I34" i="37" s="1"/>
  <c r="O6" i="37"/>
  <c r="O34" i="37" s="1"/>
  <c r="P6" i="37"/>
  <c r="P34" i="37" s="1"/>
  <c r="K6" i="37"/>
  <c r="K34" i="37" s="1"/>
  <c r="Q8" i="37"/>
  <c r="N6" i="37"/>
  <c r="N34" i="37" s="1"/>
  <c r="C6" i="37"/>
  <c r="C34" i="37" s="1"/>
  <c r="I7" i="37"/>
  <c r="I6" i="37" s="1"/>
  <c r="Q7" i="37"/>
  <c r="Q9" i="37"/>
  <c r="E37" i="72"/>
  <c r="Q6" i="37" l="1"/>
  <c r="Q34" i="37" s="1"/>
  <c r="E5" i="6"/>
  <c r="F5" i="6"/>
  <c r="G5" i="6"/>
  <c r="H8" i="74" l="1"/>
  <c r="G38" i="94"/>
  <c r="F38" i="94"/>
  <c r="C38" i="94"/>
  <c r="C45" i="93"/>
  <c r="H45" i="93" l="1"/>
  <c r="G45" i="93"/>
  <c r="F45" i="93"/>
  <c r="D45" i="93"/>
  <c r="D38" i="94"/>
  <c r="C22" i="95" l="1"/>
  <c r="H21" i="95"/>
  <c r="B1" i="94" l="1"/>
  <c r="B1" i="93"/>
  <c r="B1" i="92"/>
  <c r="B1" i="104" l="1"/>
  <c r="B1" i="103"/>
  <c r="B1" i="102"/>
  <c r="B1" i="101"/>
  <c r="B1" i="100"/>
  <c r="B1" i="99"/>
  <c r="B1" i="98"/>
  <c r="B1" i="97"/>
  <c r="B1" i="96"/>
  <c r="B1" i="95"/>
  <c r="C10" i="99" l="1"/>
  <c r="C18" i="99"/>
  <c r="C7" i="98"/>
  <c r="D7" i="98"/>
  <c r="C10" i="98"/>
  <c r="D10" i="98"/>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34" i="97"/>
  <c r="H7" i="96"/>
  <c r="H8" i="96"/>
  <c r="H9" i="96"/>
  <c r="H10" i="96"/>
  <c r="H11" i="96"/>
  <c r="H12" i="96"/>
  <c r="H13" i="96"/>
  <c r="H14" i="96"/>
  <c r="H15" i="96"/>
  <c r="H16" i="96"/>
  <c r="H17" i="96"/>
  <c r="H18" i="96"/>
  <c r="H19" i="96"/>
  <c r="H20" i="96"/>
  <c r="C21" i="96"/>
  <c r="D21" i="96"/>
  <c r="E21" i="96"/>
  <c r="F21" i="96"/>
  <c r="G21" i="96"/>
  <c r="H21" i="96"/>
  <c r="H22" i="96"/>
  <c r="H23" i="96"/>
  <c r="H8" i="95"/>
  <c r="H9" i="95"/>
  <c r="H10" i="95"/>
  <c r="H11" i="95"/>
  <c r="H12" i="95"/>
  <c r="H13" i="95"/>
  <c r="H14" i="95"/>
  <c r="H15" i="95"/>
  <c r="H16" i="95"/>
  <c r="H17" i="95"/>
  <c r="H18" i="95"/>
  <c r="H19" i="95"/>
  <c r="H20" i="95"/>
  <c r="D22" i="95"/>
  <c r="E22" i="95"/>
  <c r="F22" i="95"/>
  <c r="G22" i="95"/>
  <c r="H22" i="95"/>
  <c r="C67" i="69" l="1"/>
  <c r="C68" i="69" s="1"/>
  <c r="C62" i="69"/>
  <c r="C58" i="69"/>
  <c r="C46" i="69"/>
  <c r="C52" i="69" s="1"/>
  <c r="C40" i="69"/>
  <c r="C35" i="69"/>
  <c r="C29" i="69"/>
  <c r="C26" i="69"/>
  <c r="C23" i="69"/>
  <c r="C18" i="69"/>
  <c r="C14" i="69"/>
  <c r="C6" i="69"/>
  <c r="D8" i="72"/>
  <c r="D37" i="72" s="1"/>
  <c r="E8" i="72"/>
  <c r="D16" i="72"/>
  <c r="E16" i="72"/>
  <c r="D20" i="72"/>
  <c r="E20" i="72"/>
  <c r="D25" i="72"/>
  <c r="E25" i="72"/>
  <c r="D28" i="72"/>
  <c r="E28" i="72"/>
  <c r="D31" i="72"/>
  <c r="E31" i="72"/>
  <c r="C31" i="72"/>
  <c r="C28" i="72"/>
  <c r="C37" i="72" s="1"/>
  <c r="C25" i="72"/>
  <c r="C20" i="72"/>
  <c r="C16" i="72"/>
  <c r="C8" i="72"/>
  <c r="H43" i="94" l="1"/>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C14" i="94" s="1"/>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G13" i="93"/>
  <c r="F13" i="93"/>
  <c r="E13" i="93"/>
  <c r="D13" i="93"/>
  <c r="C13" i="93"/>
  <c r="H12" i="93"/>
  <c r="E12" i="93"/>
  <c r="H11" i="93"/>
  <c r="E11" i="93"/>
  <c r="H10" i="93"/>
  <c r="E10" i="93"/>
  <c r="H9" i="93"/>
  <c r="E9" i="93"/>
  <c r="H8" i="93"/>
  <c r="E8" i="93"/>
  <c r="H7" i="93"/>
  <c r="E7" i="93"/>
  <c r="G6" i="93"/>
  <c r="G43" i="93" s="1"/>
  <c r="F6" i="93"/>
  <c r="F43" i="93" s="1"/>
  <c r="D6" i="93"/>
  <c r="E6" i="93" s="1"/>
  <c r="C6" i="93"/>
  <c r="C43" i="93" s="1"/>
  <c r="G68" i="92"/>
  <c r="G69" i="92" s="1"/>
  <c r="F68" i="92"/>
  <c r="F69" i="92" s="1"/>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H50" i="92"/>
  <c r="E50" i="92"/>
  <c r="H49" i="92"/>
  <c r="E49" i="92"/>
  <c r="H48" i="92"/>
  <c r="E48" i="92"/>
  <c r="G47" i="92"/>
  <c r="F47" i="92"/>
  <c r="H47" i="92" s="1"/>
  <c r="D47" i="92"/>
  <c r="C47" i="92"/>
  <c r="E47" i="92" s="1"/>
  <c r="H46" i="92"/>
  <c r="E46" i="92"/>
  <c r="H45" i="92"/>
  <c r="E45" i="92"/>
  <c r="H44" i="92"/>
  <c r="E44" i="92"/>
  <c r="H43" i="92"/>
  <c r="E43" i="92"/>
  <c r="H42" i="92"/>
  <c r="E42" i="92"/>
  <c r="G41" i="92"/>
  <c r="G53" i="92" s="1"/>
  <c r="F41" i="92"/>
  <c r="H41" i="92" s="1"/>
  <c r="D41" i="92"/>
  <c r="D53" i="92" s="1"/>
  <c r="C41" i="92"/>
  <c r="E41" i="92" s="1"/>
  <c r="H40" i="92"/>
  <c r="E40" i="92"/>
  <c r="H39" i="92"/>
  <c r="E39" i="92"/>
  <c r="H38" i="92"/>
  <c r="E38" i="92"/>
  <c r="H35" i="92"/>
  <c r="E35" i="92"/>
  <c r="H34" i="92"/>
  <c r="E34" i="92"/>
  <c r="H33" i="92"/>
  <c r="E33" i="92"/>
  <c r="H32" i="92"/>
  <c r="E32" i="92"/>
  <c r="H31" i="92"/>
  <c r="E31" i="92"/>
  <c r="G30" i="92"/>
  <c r="G36" i="92" s="1"/>
  <c r="F30" i="92"/>
  <c r="H30" i="92" s="1"/>
  <c r="D30" i="92"/>
  <c r="C30" i="92"/>
  <c r="E30" i="92" s="1"/>
  <c r="H29" i="92"/>
  <c r="E29" i="92"/>
  <c r="H28" i="92"/>
  <c r="E28" i="92"/>
  <c r="H27" i="92"/>
  <c r="G27" i="92"/>
  <c r="F27" i="92"/>
  <c r="D27" i="92"/>
  <c r="C27" i="92"/>
  <c r="E27" i="92" s="1"/>
  <c r="H26" i="92"/>
  <c r="E26" i="92"/>
  <c r="H25" i="92"/>
  <c r="E25" i="92"/>
  <c r="G24" i="92"/>
  <c r="F24" i="92"/>
  <c r="F36" i="92" s="1"/>
  <c r="H36" i="92" s="1"/>
  <c r="D24" i="92"/>
  <c r="C24" i="92"/>
  <c r="E24" i="92" s="1"/>
  <c r="H23" i="92"/>
  <c r="E23" i="92"/>
  <c r="H22" i="92"/>
  <c r="E22" i="92"/>
  <c r="H21" i="92"/>
  <c r="E21" i="92"/>
  <c r="H20" i="92"/>
  <c r="E20" i="92"/>
  <c r="H19" i="92"/>
  <c r="G19" i="92"/>
  <c r="F19" i="92"/>
  <c r="D19" i="92"/>
  <c r="C19" i="92"/>
  <c r="E19" i="92" s="1"/>
  <c r="H18" i="92"/>
  <c r="E18" i="92"/>
  <c r="H17" i="92"/>
  <c r="E17" i="92"/>
  <c r="H16" i="92"/>
  <c r="E16" i="92"/>
  <c r="H15" i="92"/>
  <c r="G15" i="92"/>
  <c r="F15" i="92"/>
  <c r="E15" i="92"/>
  <c r="D15" i="92"/>
  <c r="C15" i="92"/>
  <c r="H14" i="92"/>
  <c r="E14" i="92"/>
  <c r="H13" i="92"/>
  <c r="E13" i="92"/>
  <c r="H12" i="92"/>
  <c r="E12" i="92"/>
  <c r="H11" i="92"/>
  <c r="E11" i="92"/>
  <c r="H10" i="92"/>
  <c r="E10" i="92"/>
  <c r="H9" i="92"/>
  <c r="E9" i="92"/>
  <c r="H8" i="92"/>
  <c r="E8" i="92"/>
  <c r="H7" i="92"/>
  <c r="G7" i="92"/>
  <c r="F7" i="92"/>
  <c r="D7" i="92"/>
  <c r="D36" i="92" s="1"/>
  <c r="C7" i="92"/>
  <c r="C36" i="92" s="1"/>
  <c r="E36" i="92" s="1"/>
  <c r="H8" i="94" l="1"/>
  <c r="E8" i="94"/>
  <c r="E14" i="94"/>
  <c r="H38" i="94"/>
  <c r="E30" i="94"/>
  <c r="E11" i="94"/>
  <c r="E17" i="94"/>
  <c r="H11" i="94"/>
  <c r="H14" i="94"/>
  <c r="H43" i="93"/>
  <c r="H6" i="93"/>
  <c r="D43" i="93"/>
  <c r="D69" i="92"/>
  <c r="H69" i="92"/>
  <c r="C53" i="92"/>
  <c r="H68" i="92"/>
  <c r="F53" i="92"/>
  <c r="H53" i="92" s="1"/>
  <c r="E7" i="92"/>
  <c r="H24" i="92"/>
  <c r="E45" i="93" l="1"/>
  <c r="E43" i="93"/>
  <c r="C69" i="92"/>
  <c r="E69" i="92" s="1"/>
  <c r="E53" i="92"/>
  <c r="B1" i="80" l="1"/>
  <c r="G37"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G21" i="80" s="1"/>
  <c r="G39" i="80" s="1"/>
  <c r="F8" i="80"/>
  <c r="E8" i="80"/>
  <c r="D8" i="80"/>
  <c r="C8" i="80"/>
  <c r="C13" i="71" l="1"/>
  <c r="G6" i="71"/>
  <c r="G13" i="71" s="1"/>
  <c r="F6" i="71"/>
  <c r="F13" i="71" s="1"/>
  <c r="E6" i="71"/>
  <c r="E13" i="71" s="1"/>
  <c r="D6" i="71"/>
  <c r="D13" i="71" s="1"/>
  <c r="C6" i="71"/>
  <c r="C31" i="79" l="1"/>
  <c r="H22" i="74" l="1"/>
  <c r="B1" i="79"/>
  <c r="B1" i="37"/>
  <c r="B1" i="36"/>
  <c r="B1" i="74"/>
  <c r="B1" i="64"/>
  <c r="B1" i="35"/>
  <c r="B1" i="69"/>
  <c r="B1" i="77"/>
  <c r="B1" i="28"/>
  <c r="B1" i="73"/>
  <c r="B1" i="72"/>
  <c r="B1" i="52"/>
  <c r="B1" i="71"/>
  <c r="B1" i="6"/>
  <c r="C21" i="77" l="1"/>
  <c r="D16" i="77"/>
  <c r="D17" i="77"/>
  <c r="D15" i="77"/>
  <c r="D12" i="77"/>
  <c r="D11" i="77"/>
  <c r="D8" i="77"/>
  <c r="D9" i="77"/>
  <c r="D7" i="77"/>
  <c r="C20" i="77"/>
  <c r="C19" i="77"/>
  <c r="D21" i="77" l="1"/>
  <c r="D19" i="77"/>
  <c r="D20" i="77"/>
  <c r="C26" i="79"/>
  <c r="C22" i="79"/>
  <c r="C14" i="79"/>
  <c r="C8" i="79"/>
  <c r="C32" i="79" l="1"/>
  <c r="C34" i="79" s="1"/>
  <c r="H14" i="74"/>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9" i="74"/>
  <c r="H10" i="74"/>
  <c r="H11" i="74"/>
  <c r="H12" i="74"/>
  <c r="H13" i="74"/>
  <c r="H15" i="74"/>
  <c r="H16" i="74"/>
  <c r="H17" i="74"/>
  <c r="H18" i="74"/>
  <c r="H19" i="74"/>
  <c r="H20" i="74"/>
  <c r="H21" i="74"/>
  <c r="T21" i="64" l="1"/>
  <c r="U21" i="64"/>
  <c r="V9" i="64"/>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B2" i="71"/>
  <c r="G5" i="71" s="1"/>
  <c r="D5" i="6"/>
  <c r="C5" i="71" l="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<sst xmlns="http://schemas.openxmlformats.org/spreadsheetml/2006/main" count="1544" uniqueCount="953">
  <si>
    <t>a</t>
  </si>
  <si>
    <t>b</t>
  </si>
  <si>
    <t>c</t>
  </si>
  <si>
    <t>d</t>
  </si>
  <si>
    <t>e</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</si>
  <si>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</si>
  <si>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</si>
  <si>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</si>
  <si>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</si>
  <si>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</si>
  <si>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</si>
  <si>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</si>
  <si>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</si>
  <si>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</si>
  <si>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</si>
  <si>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</si>
  <si>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</si>
  <si>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</si>
  <si>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</si>
  <si>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</si>
  <si>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</si>
  <si>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</si>
  <si>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</si>
  <si>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</si>
  <si>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</si>
  <si>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</si>
  <si>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</si>
  <si>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</si>
  <si>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</si>
  <si>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</si>
  <si>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</si>
  <si>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</si>
  <si>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</si>
  <si>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</si>
  <si>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</si>
  <si>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</si>
  <si>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</si>
  <si>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</si>
  <si>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</si>
  <si>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</si>
  <si>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</si>
  <si>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აქციების ფლობა და სხვა სახით 10%–ზე მეტი წილის ფლობა კომერციული დაწესებულებების სააქციო კაპიტალში</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</si>
  <si>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</si>
  <si>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</si>
  <si>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</si>
  <si>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</si>
  <si>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</si>
  <si>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</si>
  <si>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</si>
  <si>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</si>
  <si>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</si>
  <si>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</si>
  <si>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</si>
  <si>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</si>
  <si>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</si>
  <si>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</si>
  <si>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</si>
  <si>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</si>
  <si>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</si>
  <si>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</si>
  <si>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</si>
  <si>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</si>
  <si>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</si>
  <si>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</si>
  <si>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</si>
  <si>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</si>
  <si>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</si>
  <si>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</si>
  <si>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</si>
  <si>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</si>
  <si>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</si>
  <si>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</si>
  <si>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</si>
  <si>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</si>
  <si>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</si>
  <si>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</si>
  <si>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</si>
  <si>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</si>
  <si>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</si>
  <si>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</si>
  <si>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</si>
  <si>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</si>
  <si>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</si>
  <si>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</si>
  <si>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</si>
  <si>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</si>
  <si>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</si>
  <si>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</si>
  <si>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</si>
  <si>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</si>
  <si>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</si>
  <si>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</si>
  <si>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</si>
  <si>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</si>
  <si>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</si>
  <si>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</si>
  <si>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</si>
  <si>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</si>
  <si>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</si>
  <si>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</si>
  <si>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</si>
  <si>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</si>
  <si>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</si>
  <si>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</si>
  <si>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</si>
  <si>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</si>
  <si>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</si>
  <si>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</si>
  <si>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</si>
  <si>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</si>
  <si>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</si>
  <si>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</si>
  <si>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</si>
  <si>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</si>
  <si>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</si>
  <si>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</si>
  <si>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</si>
  <si>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</si>
  <si>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</si>
  <si>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</si>
  <si>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</si>
  <si>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</si>
  <si>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</si>
  <si>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</si>
  <si>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</si>
  <si>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</si>
  <si>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</si>
  <si>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</si>
  <si>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</si>
  <si>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</si>
  <si>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</si>
  <si>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</si>
  <si>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</si>
  <si>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</si>
  <si>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</si>
  <si>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</si>
  <si>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</si>
  <si>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</si>
  <si>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</si>
  <si>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</si>
  <si>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</si>
  <si>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</si>
  <si>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</si>
  <si>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</si>
  <si>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</si>
  <si>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</si>
  <si>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</si>
  <si>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</si>
  <si>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</si>
  <si>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</si>
  <si>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</si>
  <si>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</si>
  <si>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</si>
  <si>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</si>
  <si>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</si>
  <si>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</si>
  <si>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</si>
  <si>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</si>
  <si>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</si>
  <si>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</si>
  <si>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</si>
  <si>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</si>
  <si>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</si>
  <si>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</si>
  <si>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</si>
  <si>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</si>
  <si>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</si>
  <si>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</si>
  <si>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</si>
  <si>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</si>
  <si>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</si>
  <si>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</si>
  <si>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</si>
  <si>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</si>
  <si>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</si>
  <si>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</si>
  <si>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</si>
  <si>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</si>
  <si>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</si>
  <si>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</si>
  <si>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</si>
  <si>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</si>
  <si>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</si>
  <si>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</si>
  <si>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</si>
  <si>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</si>
  <si>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</si>
  <si>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</si>
  <si>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</si>
  <si>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</si>
  <si>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</si>
  <si>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</si>
  <si>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</si>
  <si>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</si>
  <si>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</si>
  <si>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</si>
  <si>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</si>
  <si>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</si>
  <si>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</si>
  <si>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</si>
  <si>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</si>
  <si>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</si>
  <si>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</si>
  <si>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</si>
  <si>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</si>
  <si>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</si>
  <si>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</si>
  <si>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</si>
  <si>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</si>
  <si>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</si>
  <si>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</si>
  <si>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</si>
  <si>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</si>
  <si>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</si>
  <si>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</si>
  <si>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</si>
  <si>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</si>
  <si>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</si>
  <si>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</si>
  <si>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</si>
  <si>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</si>
  <si>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</si>
  <si>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</si>
  <si>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</si>
  <si>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</si>
  <si>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</si>
  <si>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</si>
  <si>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</si>
  <si>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</si>
  <si>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</si>
  <si>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</si>
  <si>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</si>
  <si>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</si>
  <si>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</si>
  <si>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</si>
  <si>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</si>
  <si>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</si>
  <si>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</si>
  <si>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</si>
  <si>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</si>
  <si>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</si>
  <si>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</si>
  <si>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</si>
  <si>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</si>
  <si>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</si>
  <si>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</si>
  <si>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</si>
  <si>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</si>
  <si>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</si>
  <si>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</si>
  <si>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</si>
  <si>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</si>
  <si>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</si>
  <si>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</si>
  <si>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</si>
  <si>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</si>
  <si>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</si>
  <si>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</si>
  <si>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</si>
  <si>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</si>
  <si>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</si>
  <si>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</si>
  <si>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</si>
  <si>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</si>
  <si>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</si>
  <si>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</si>
  <si>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</si>
  <si>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</si>
  <si>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</si>
  <si>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</si>
  <si>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</si>
  <si>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</si>
  <si>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</si>
  <si>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</si>
  <si>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</si>
  <si>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</si>
  <si>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</si>
  <si>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</si>
  <si>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</si>
  <si>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</si>
  <si>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</si>
  <si>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</si>
  <si>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</si>
  <si>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</si>
  <si>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</si>
  <si>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</si>
  <si>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</si>
  <si>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</si>
  <si>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</si>
  <si>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</si>
  <si>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</si>
  <si>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</si>
  <si>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</si>
  <si>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</si>
  <si>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</si>
  <si>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</si>
  <si>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</si>
  <si>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</si>
  <si>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</si>
  <si>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</si>
  <si>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</si>
  <si>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</si>
  <si>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</si>
  <si>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</si>
  <si>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</si>
  <si>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</si>
  <si>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</si>
  <si>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</si>
  <si>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</si>
  <si>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</si>
  <si>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</si>
  <si>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</si>
  <si>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</si>
  <si>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</si>
  <si>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</si>
  <si>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</si>
  <si>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</si>
  <si>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</si>
  <si>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</si>
  <si>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</si>
  <si>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</si>
  <si>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</si>
  <si>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</si>
  <si>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</si>
  <si>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</si>
  <si>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</si>
  <si>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</si>
  <si>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</si>
  <si>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</si>
  <si>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</si>
  <si>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3</t>
  </si>
  <si>
    <t>6</t>
  </si>
  <si>
    <t>9.1</t>
  </si>
  <si>
    <t>3.1</t>
  </si>
  <si>
    <t>3.2</t>
  </si>
  <si>
    <t>3.3</t>
  </si>
  <si>
    <t>პილარ 2-ის მოთხოვნა პირველად კაპიტალზე</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</si>
  <si>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</si>
  <si>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</si>
  <si>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</si>
  <si>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</si>
  <si>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</si>
  <si>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</si>
  <si>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</si>
  <si>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</si>
  <si>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</si>
  <si>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</si>
  <si>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</si>
  <si>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</si>
  <si>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</si>
  <si>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</si>
  <si>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</si>
  <si>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</si>
  <si>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</si>
  <si>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</si>
  <si>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</si>
  <si>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</si>
  <si>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</si>
  <si>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</si>
  <si>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</si>
  <si>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</si>
  <si>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</si>
  <si>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</si>
  <si>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</si>
  <si>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</si>
  <si>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</si>
  <si>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</si>
  <si>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</si>
  <si>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</si>
  <si>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</si>
  <si>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</si>
  <si>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</si>
  <si>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</si>
  <si>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</si>
  <si>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</si>
  <si>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</si>
  <si>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</si>
  <si>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</si>
  <si>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</si>
  <si>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</si>
  <si>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</si>
  <si>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</si>
  <si>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</si>
  <si>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</si>
  <si>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</si>
  <si>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</si>
  <si>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</si>
  <si>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</si>
  <si>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</si>
  <si>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</si>
  <si>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</si>
  <si>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</si>
  <si>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</si>
  <si>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</si>
  <si>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</si>
  <si>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</si>
  <si>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</si>
  <si>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</si>
  <si>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</si>
  <si>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</si>
  <si>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</si>
  <si>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</si>
  <si>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</si>
  <si>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</si>
  <si>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</si>
  <si>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</si>
  <si>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</si>
  <si>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</si>
  <si>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</si>
  <si>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</si>
  <si>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</si>
  <si>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</si>
  <si>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</si>
  <si>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</si>
  <si>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</si>
  <si>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</si>
  <si>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</si>
  <si>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</si>
  <si>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</si>
  <si>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</si>
  <si>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</si>
  <si>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</si>
  <si>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</si>
  <si>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</si>
  <si>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</si>
  <si>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</si>
  <si>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</si>
  <si>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</si>
  <si>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</si>
  <si>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</si>
  <si>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</si>
  <si>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</si>
  <si>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</si>
  <si>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</si>
  <si>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</si>
  <si>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</si>
  <si>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</si>
  <si>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</si>
  <si>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</si>
  <si>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</si>
  <si>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</si>
  <si>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</si>
  <si>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</si>
  <si>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</si>
  <si>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</si>
  <si>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</si>
  <si>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</si>
  <si>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</si>
  <si>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</si>
  <si>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</si>
  <si>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</si>
  <si>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</si>
  <si>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</si>
  <si>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</si>
  <si>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</si>
  <si>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</si>
  <si>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</si>
  <si>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</si>
  <si>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</si>
  <si>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</si>
  <si>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</si>
  <si>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</si>
  <si>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</si>
  <si>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</si>
  <si>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</si>
  <si>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</si>
  <si>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</si>
  <si>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</si>
  <si>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</si>
  <si>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</si>
  <si>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</si>
  <si>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</si>
  <si>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</si>
  <si>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</si>
  <si>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</si>
  <si>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</si>
  <si>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</si>
  <si>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</si>
  <si>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</si>
  <si>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</si>
  <si>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</si>
  <si>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</si>
  <si>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</si>
  <si>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</si>
  <si>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</si>
  <si>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</si>
  <si>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</si>
  <si>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</si>
  <si>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</si>
  <si>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</si>
  <si>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</si>
  <si>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</si>
  <si>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</si>
  <si>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</si>
  <si>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</si>
  <si>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</si>
  <si>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</si>
  <si>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</si>
  <si>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</si>
  <si>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</si>
  <si>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</si>
  <si>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</si>
  <si>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</si>
  <si>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</si>
  <si>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</si>
  <si>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</si>
  <si>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</si>
  <si>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</si>
  <si>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</si>
  <si>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</si>
  <si>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</si>
  <si>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</si>
  <si>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</si>
  <si>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</si>
  <si>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</si>
  <si>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</si>
  <si>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</si>
  <si>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</si>
  <si>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</si>
  <si>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</si>
  <si>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</si>
  <si>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</si>
  <si>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</si>
  <si>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</si>
  <si>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</si>
  <si>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</si>
  <si>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</si>
  <si>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</si>
  <si>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</si>
  <si>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</si>
  <si>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</si>
  <si>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</si>
  <si>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</si>
  <si>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</si>
  <si>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</si>
  <si>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</si>
  <si>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</si>
  <si>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</si>
  <si>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</si>
  <si>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</si>
  <si>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</si>
  <si>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</si>
  <si>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</si>
  <si>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</si>
  <si>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</si>
  <si>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</si>
  <si>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</si>
  <si>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</si>
  <si>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</si>
  <si>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</si>
  <si>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</si>
  <si>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</si>
  <si>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</si>
  <si>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</si>
  <si>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</si>
  <si>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</si>
  <si>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</si>
  <si>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</si>
  <si>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</si>
  <si>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</si>
  <si>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</si>
  <si>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</si>
  <si>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</si>
  <si>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</si>
  <si>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</si>
  <si>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</si>
  <si>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</si>
  <si>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</si>
  <si>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</si>
  <si>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</si>
  <si>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</si>
  <si>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</si>
  <si>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</si>
  <si>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</si>
  <si>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</si>
  <si>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</si>
  <si>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</si>
  <si>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</si>
  <si>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</si>
  <si>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</si>
  <si>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</si>
  <si>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</si>
  <si>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</si>
  <si>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</si>
  <si>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</si>
  <si>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</si>
  <si>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</si>
  <si>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</si>
  <si>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</si>
  <si>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</si>
  <si>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</si>
  <si>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</si>
  <si>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</si>
  <si>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</si>
  <si>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</si>
  <si>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</si>
  <si>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</si>
  <si>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</si>
  <si>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</si>
  <si>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</si>
  <si>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</si>
  <si>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</si>
  <si>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</si>
  <si>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</si>
  <si>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</si>
  <si>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</si>
  <si>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</si>
  <si>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</si>
  <si>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</si>
  <si>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</si>
  <si>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</si>
  <si>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</si>
  <si>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</si>
  <si>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</si>
  <si>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</si>
  <si>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</si>
  <si>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</si>
  <si>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</si>
  <si>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</si>
  <si>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</si>
  <si>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</si>
  <si>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</si>
  <si>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</si>
  <si>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</si>
  <si>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</si>
  <si>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</si>
  <si>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</si>
  <si>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</si>
  <si>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</si>
  <si>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</si>
  <si>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</si>
  <si>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</si>
  <si>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</si>
  <si>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</si>
  <si>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</si>
  <si>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</si>
  <si>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</si>
  <si>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</si>
  <si>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</si>
  <si>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</si>
  <si>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</si>
  <si>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</si>
  <si>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</si>
  <si>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</si>
  <si>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</si>
  <si>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</si>
  <si>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</si>
  <si>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</si>
  <si>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</si>
  <si>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</si>
  <si>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</si>
  <si>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</si>
  <si>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</si>
  <si>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</si>
  <si>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</si>
  <si>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</si>
  <si>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</si>
  <si>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</si>
  <si>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</si>
  <si>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</si>
  <si>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</si>
  <si>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</si>
  <si>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</si>
  <si>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</si>
  <si>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</si>
  <si>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</si>
  <si>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</si>
  <si>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</si>
  <si>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</si>
  <si>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</si>
  <si>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</si>
  <si>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</si>
  <si>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</si>
  <si>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</si>
  <si>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</si>
  <si>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</si>
  <si>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</si>
  <si>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</si>
  <si>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</si>
  <si>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</si>
  <si>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</si>
  <si>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</si>
  <si>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</si>
  <si>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</si>
  <si>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</si>
  <si>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</si>
  <si>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</si>
  <si>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</si>
  <si>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</si>
  <si>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</si>
  <si>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</si>
  <si>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</si>
  <si>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</si>
  <si>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</si>
  <si>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</si>
  <si>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</si>
  <si>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</si>
  <si>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</si>
  <si>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</si>
  <si>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</si>
  <si>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</si>
  <si>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</si>
  <si>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</si>
  <si>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</si>
  <si>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</si>
  <si>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</si>
  <si>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</si>
  <si>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</si>
  <si>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</si>
  <si>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</si>
  <si>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</si>
  <si>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</si>
  <si>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</si>
  <si>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</si>
  <si>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</si>
  <si>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</si>
  <si>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</si>
  <si>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</si>
  <si>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</si>
  <si>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</si>
  <si>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</si>
  <si>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</si>
  <si>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</si>
  <si>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</si>
  <si>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</si>
  <si>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</si>
  <si>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</si>
  <si>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</si>
  <si>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</si>
  <si>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</si>
  <si>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</si>
  <si>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</si>
  <si>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</si>
  <si>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</si>
  <si>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</si>
  <si>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</si>
  <si>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</si>
  <si>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</si>
  <si>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</si>
  <si>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</si>
  <si>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</si>
  <si>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</si>
  <si>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</si>
  <si>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</si>
  <si>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</si>
  <si>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</si>
  <si>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</si>
  <si>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</si>
  <si>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</si>
  <si>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</si>
  <si>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</si>
  <si>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</si>
  <si>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</si>
  <si>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</si>
  <si>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</si>
  <si>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</si>
  <si>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</si>
  <si>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</si>
  <si>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</si>
  <si>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</si>
  <si>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</si>
  <si>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</si>
  <si>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</si>
  <si>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</si>
  <si>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</si>
  <si>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</si>
  <si>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</si>
  <si>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</si>
  <si>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</si>
  <si>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</si>
  <si>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</si>
  <si>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</si>
  <si>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</si>
  <si>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</si>
  <si>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</si>
  <si>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</si>
  <si>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</si>
  <si>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</si>
  <si>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</si>
  <si>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</si>
  <si>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</si>
  <si>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</si>
  <si>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</si>
  <si>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</si>
  <si>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</si>
  <si>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</si>
  <si>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</si>
  <si>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</si>
  <si>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</si>
  <si>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</si>
  <si>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</si>
  <si>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</si>
  <si>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</si>
  <si>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</si>
  <si>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</si>
  <si>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</si>
  <si>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</si>
  <si>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</si>
  <si>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</si>
  <si>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</si>
  <si>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</si>
  <si>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</si>
  <si>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</si>
  <si>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</si>
  <si>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</si>
  <si>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</si>
  <si>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</si>
  <si>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</si>
  <si>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</si>
  <si>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</si>
  <si>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</si>
  <si>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</si>
  <si>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</si>
  <si>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</si>
  <si>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</si>
  <si>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</si>
  <si>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</si>
  <si>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</si>
  <si>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</si>
  <si>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</si>
  <si>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</si>
  <si>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</si>
  <si>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</si>
  <si>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</si>
  <si>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</si>
  <si>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</si>
  <si>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</si>
  <si>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</si>
  <si>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</si>
  <si>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</si>
  <si>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</si>
  <si>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</si>
  <si>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</si>
  <si>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</si>
  <si>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</si>
  <si>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</si>
  <si>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</si>
  <si>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</si>
  <si>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</si>
  <si>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</si>
  <si>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</si>
  <si>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</si>
  <si>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</si>
  <si>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</si>
  <si>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</si>
  <si>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</si>
  <si>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</si>
  <si>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</si>
  <si>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</si>
  <si>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</si>
  <si>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</si>
  <si>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</si>
  <si>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</si>
  <si>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</si>
  <si>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</si>
  <si>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</si>
  <si>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</si>
  <si>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</si>
  <si>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</si>
  <si>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</si>
  <si>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</si>
  <si>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</si>
  <si>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</si>
  <si>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</si>
  <si>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</si>
  <si>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</si>
  <si>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</si>
  <si>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</si>
  <si>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</si>
  <si>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</si>
  <si>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</si>
  <si>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ინფორმაცია მიკრობანკის სამეთვალყურეო საბჭოს, დირექტორატის და აქციონერთა შესახებ</t>
  </si>
  <si>
    <t>მიკრობანკი:</t>
  </si>
  <si>
    <r>
      <t xml:space="preserve">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t>
    </r>
    <r>
      <rPr>
        <sz val="8"/>
        <color rgb="FFFF0000"/>
        <rFont val="Sylfaen"/>
        <family val="1"/>
      </rPr>
      <t>მიკრო</t>
    </r>
    <r>
      <rPr>
        <sz val="8"/>
        <rFont val="Sylfaen"/>
        <family val="1"/>
      </rPr>
      <t>ბანკების კაპიტალის ადეკვატურობის მოთხოვნების შესახებ დებულების მე-</t>
    </r>
    <r>
      <rPr>
        <sz val="8"/>
        <color rgb="FFFF0000"/>
        <rFont val="Sylfaen"/>
        <family val="1"/>
      </rPr>
      <t>52</t>
    </r>
    <r>
      <rPr>
        <sz val="8"/>
        <rFont val="Sylfaen"/>
        <family val="1"/>
      </rPr>
      <t xml:space="preserve"> თავის მიხედვით.</t>
    </r>
  </si>
  <si>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</si>
  <si>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</si>
  <si>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</si>
  <si>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</si>
  <si>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</si>
  <si>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</si>
  <si>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</si>
  <si>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</si>
  <si>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</si>
  <si>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</si>
  <si>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</si>
  <si>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</si>
  <si>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</si>
  <si>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</si>
  <si>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</si>
  <si>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</si>
  <si>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</si>
  <si>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</si>
  <si>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</si>
  <si>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</si>
  <si>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საკრედიტო გადაფასების კორექტირება</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</si>
  <si>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</si>
  <si>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</si>
  <si>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ცხრილი 15 კონტრაგენტთან დაკავშირებული საკრედიტო რისკის მიხედვით შეწონილი რისკის პოზიციები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</si>
  <si>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ფაქტორის ნამრავლთან შედარებით</t>
    </r>
  </si>
  <si>
    <t>მიკრობანკის სრული დასახელება</t>
  </si>
  <si>
    <t>მიკრობანკის სამეთვალყურეო საბჭოს თავმჯდომარე</t>
  </si>
  <si>
    <t>მიკრობანკის გენერალური დირექტორი</t>
  </si>
  <si>
    <t>მიკრობანკის ვებ-გვერდი</t>
  </si>
  <si>
    <t>მიკრობანკის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2023 წლის 21 ივნისის N110/04 ბრძანებით დამტკიცებული "მიკრობანკების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</si>
  <si>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 xml:space="preserve">ფულადი სახსრები სხვა ბანკებში </t>
  </si>
  <si>
    <t>მიკრობანკის მიმართ არსებული მოთხოვნის უზრუნველყოფის მიზნით მიღებული გარანტიები</t>
  </si>
  <si>
    <t>მიკრობანკის მოთხოვნის უზრუნველყოფის მიზნით მიღებული გარანტიები</t>
  </si>
  <si>
    <t>მიკრობანკის ფინანსური აქტივები</t>
  </si>
  <si>
    <t>მიკრობანკის არაფინანსური აქტივები</t>
  </si>
  <si>
    <t>პოზიციის დასახელება/კონტროლს დაქვემდებარებული მიმართულება მიკრობანკში</t>
  </si>
  <si>
    <t>ინფორმაცია ბანკის მიკროსამეთვალყურეო საბჭოს, დირექტორატის და აქციონერთა შესახებ</t>
  </si>
  <si>
    <t>მიკრობანკების,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</si>
  <si>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</si>
  <si>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</si>
  <si>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</si>
  <si>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ფულადი სახსრები კომერციულ ბანკებში და სხვა მიკრობანკებში</t>
  </si>
  <si>
    <t>უპირობო და პირობითი მოთხოვნები კომერციული ბანკების და მიკრობანკების მიმართ</t>
  </si>
  <si>
    <t>მიკრობანკის, კომერციული ბანკის ან/და საფინანსო ინსტიტუტის გარანტიით უზრუნველყოფილი სესხები</t>
  </si>
  <si>
    <t>მიკრობანკის, კომერციული ბანკის ან/და საფინანსო ინსტიტუტის გარანტიით უზრუნველყოფილი ვალდებულებების ღირებულება</t>
  </si>
  <si>
    <t>1-ელ სტრიქონში უნდა ჩაიწეროს საანგარიშგებო თარიღისთვის არსებული მიკრობანკის მიერ მიღებული "სესხის გაცემის ვალდებულების"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</si>
  <si>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მიკრობანკი წარმოადგენს პრინციპალს.</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</si>
  <si>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მიკრობანკი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</si>
  <si>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მიკრობანკის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მიკრობანკის მიმართ მოთხოვნების უზრუნველსაყოფად.</t>
  </si>
  <si>
    <t>მე-5 სტრიქონში უნდა ჩაიწეროს საანგარიშგებო თარიღისთვის მიკრობანკის კლიენტების მიერ მიკრობანკის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</si>
  <si>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მე-6 სტრიქონში უნდა ჩაიწეროს საანგარიშგებო თარიღისთვის არსებული მიკრობანკის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</si>
  <si>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მიკრობანკის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</si>
  <si>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მიკრობანკის მიერ გაცემული აკრედიტივების ჯამური ნომინალური ღირებულება</t>
  </si>
  <si>
    <t>მე-10 სტრიქონში უნდა ჩაიწეროს მიკრობანკის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</si>
  <si>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მიკრობანკის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</si>
  <si>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მიკრობანკის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მიკრობანკი უფლებამოსილია ნებისმიერ შევსებულ სტრიქონს დაურთოს განმარტებები.</t>
  </si>
  <si>
    <t>ცხრილის მიზნებისათვის მიკრობანკებმა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</si>
  <si>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მიკრობანკების კაპიტალის ადეკვატურობის მოთხოვნების შესახებ დებულების მე-6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</si>
  <si>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მიკრობანკების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</si>
  <si>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 xml:space="preserve">სტრიქონებში რისკის კლასები  მე-17 და მე-18 ცხრილისთვის განიმარტება მიკრობანკების კაპიტალის ადეკვატურობის მოთხოვნების შესახებ დებულების მე-20 მუხლის 1-ლი პუნქტის შესაბამისად.
</t>
  </si>
  <si>
    <t>რისკის პოზიცია - მიკრობანკების კაპიტალის ადეკვატურობის მოთხოვნების შესახებ დებულების შესაბამისად.</t>
  </si>
  <si>
    <t>კომერციული ბანკები, მიკრობანკები,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 და მიკრობანკებში.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</si>
  <si>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მიკრობანკში,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</si>
  <si>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მიკრობანკის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</si>
  <si>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ბანკები, მიკრობანკები და მრავალმხრივი ბანკები.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</si>
  <si>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მიკრობანკის მხრიდან ხდება მიზნობრიობის კონტროლი.</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</si>
  <si>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</si>
  <si>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მიკრობანკისთვის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მიკრობანკს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</si>
  <si>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 xml:space="preserve">ლიკვიდობის გადაფარვის კოეფიციენტი </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</si>
  <si>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</si>
  <si>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</si>
  <si>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</si>
  <si>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 სებ-ის მეთოდოლოგიით გაანგარიშებული კოეფიციენტები წარმოადგენს მიკრობანკებისათვის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</si>
  <si>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მიკრობანკებისათვის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</si>
  <si>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წმინდა სტაბილური დაფინანსების კოეფიციენტი***</t>
  </si>
  <si>
    <t>მიკრობანკის მიმართ არსებული მოთხოვნის უზრუნველყოფის მიზნით დატვირთული ბანკის აქტივები</t>
  </si>
  <si>
    <t>საზედამხედველო ალფა ფაქტორი (α)</t>
  </si>
  <si>
    <t>სულ საკუთარი კაპიტალი*</t>
  </si>
  <si>
    <t>* მიკრობანკების საქმიანობის შესახებ კანონით განსაზღვრული სააქციო კაპიტალი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</si>
</sst>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
  </numFmts>
  <fonts count="13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sz val="10"/>
      <color rgb="FF333333"/>
      <name val="Sylfaen"/>
      <family val="1"/>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sz val="11"/>
      <name val="Sylfaen"/>
      <family val="1"/>
    </font>
    <font>
      <b/>
      <i/>
      <sz val="10"/>
      <color theme="1"/>
      <name val="Sylfaen"/>
      <family val="1"/>
    </font>
    <font>
      <b/>
      <sz val="8"/>
      <name val="Sylfaen"/>
      <family val="1"/>
    </font>
    <font>
      <sz val="8"/>
      <name val="Sylfaen"/>
      <family val="1"/>
    </font>
    <font>
      <b/>
      <i/>
      <u/>
      <sz val="8"/>
      <name val="Sylfaen"/>
      <family val="1"/>
    </font>
    <font>
      <sz val="10"/>
      <color theme="1"/>
      <name val="Calibri"/>
      <family val="1"/>
      <scheme val="minor"/>
    </font>
    <font>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sz val="10"/>
      <name val="Arial"/>
      <family val="2"/>
    </font>
    <font>
      <sz val="11"/>
      <name val="Calibri"/>
      <family val="2"/>
      <scheme val="minor"/>
    </font>
    <font>
      <u/>
      <sz val="8"/>
      <name val="Sylfaen"/>
      <family val="1"/>
    </font>
    <font>
      <sz val="8"/>
      <color theme="1"/>
      <name val="Sylfaen"/>
      <family val="1"/>
    </font>
    <font>
      <sz val="9"/>
      <color indexed="81"/>
      <name val="Tahoma"/>
      <family val="2"/>
    </font>
    <font>
      <b/>
      <sz val="9"/>
      <color indexed="81"/>
      <name val="Tahoma"/>
      <family val="2"/>
    </font>
    <font>
      <sz val="11"/>
      <color rgb="FFFF0000"/>
      <name val="Calibri"/>
      <family val="2"/>
      <scheme val="minor"/>
    </font>
    <font>
      <b/>
      <sz val="8"/>
      <color rgb="FFFF0000"/>
      <name val="Sylfaen"/>
      <family val="1"/>
    </font>
    <font>
      <sz val="8"/>
      <name val="Calibri"/>
      <family val="2"/>
    </font>
    <font>
      <sz val="11"/>
      <name val="Sylfaen"/>
      <family val="1"/>
    </font>
    <font>
      <b/>
      <i/>
      <sz val="10"/>
      <name val="Sylfaen"/>
      <family val="1"/>
    </font>
    <font>
      <u/>
      <sz val="10"/>
      <color indexed="12"/>
      <name val="Sylfaen"/>
      <family val="1"/>
    </font>
    <font>
      <sz val="11"/>
      <color theme="1"/>
      <name val="Sylfaen"/>
      <family val="1"/>
    </font>
    <font>
      <b/>
      <sz val="12"/>
      <name val="Sylfaen"/>
      <family val="1"/>
    </font>
    <font>
      <b/>
      <sz val="8"/>
      <color indexed="8"/>
      <name val="Sylfaen"/>
      <family val="1"/>
    </font>
    <font>
      <sz val="8"/>
      <color indexed="8"/>
      <name val="Sylfaen"/>
      <family val="1"/>
    </font>
    <font>
      <b/>
      <sz val="11"/>
      <color indexed="8"/>
      <name val="Sylfaen"/>
      <family val="1"/>
    </font>
    <font>
      <b/>
      <sz val="8"/>
      <color rgb="FF000000"/>
      <name val="Sylfaen"/>
      <family val="1"/>
    </font>
    <font>
      <b/>
      <sz val="12"/>
      <color theme="1"/>
      <name val="Sylfaen"/>
      <family val="1"/>
    </font>
    <font>
      <i/>
      <sz val="11"/>
      <name val="Sylfaen"/>
      <family val="1"/>
    </font>
    <font>
      <b/>
      <i/>
      <sz val="11"/>
      <name val="Sylfaen"/>
      <family val="1"/>
    </font>
    <font>
      <b/>
      <sz val="11"/>
      <color theme="1"/>
      <name val="Sylfaen"/>
      <family val="1"/>
    </font>
    <font>
      <i/>
      <sz val="9"/>
      <name val="Sylfaen"/>
      <family val="1"/>
    </font>
    <font>
      <sz val="8"/>
      <color rgb="FF000000"/>
      <name val="Sylfaen"/>
      <family val="1"/>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0" fillId="0" borderId="0"/>
    <xf numFmtId="168" fontId="21" fillId="36" borderId="0"/>
    <xf numFmtId="169" fontId="21" fillId="36" borderId="0"/>
    <xf numFmtId="168" fontId="21" fillId="36" borderId="0"/>
    <xf numFmtId="0" fontId="22" fillId="37" borderId="0" applyNumberFormat="0" applyBorder="0" applyAlignment="0" applyProtection="0"/>
    <xf numFmtId="0" fontId="4" fillId="12"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0" fontId="22"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4" fillId="16"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0" fontId="22"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4" fillId="20"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0" fontId="22"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4" fillId="24"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4" fillId="28"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0" fontId="22"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4" fillId="3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0" fontId="22"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4" fillId="1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4" fillId="17"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2"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4" fillId="21"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0" fontId="22"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4" fillId="25"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4" fillId="29"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4" fillId="33"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0" fontId="22"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0" fontId="22" fillId="46" borderId="0" applyNumberFormat="0" applyBorder="0" applyAlignment="0" applyProtection="0"/>
    <xf numFmtId="0" fontId="24" fillId="47" borderId="0" applyNumberFormat="0" applyBorder="0" applyAlignment="0" applyProtection="0"/>
    <xf numFmtId="0" fontId="25" fillId="1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4" fillId="47"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4" fillId="47" borderId="0" applyNumberFormat="0" applyBorder="0" applyAlignment="0" applyProtection="0"/>
    <xf numFmtId="0" fontId="24" fillId="44" borderId="0" applyNumberFormat="0" applyBorder="0" applyAlignment="0" applyProtection="0"/>
    <xf numFmtId="0" fontId="25" fillId="18"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4" fillId="44"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5" fillId="22"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4" fillId="45"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4" fillId="45" borderId="0" applyNumberFormat="0" applyBorder="0" applyAlignment="0" applyProtection="0"/>
    <xf numFmtId="0" fontId="24" fillId="48" borderId="0" applyNumberFormat="0" applyBorder="0" applyAlignment="0" applyProtection="0"/>
    <xf numFmtId="0" fontId="25" fillId="26"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5" fillId="30"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0" fontId="24" fillId="50"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5" fillId="11"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0" fontId="24" fillId="53"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2" fillId="54" borderId="0" applyNumberFormat="0" applyBorder="0" applyAlignment="0" applyProtection="0"/>
    <xf numFmtId="0" fontId="22" fillId="55"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5" fillId="15"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0" fontId="24" fillId="57"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2" fillId="54" borderId="0" applyNumberFormat="0" applyBorder="0" applyAlignment="0" applyProtection="0"/>
    <xf numFmtId="0" fontId="22" fillId="58" borderId="0" applyNumberFormat="0" applyBorder="0" applyAlignment="0" applyProtection="0"/>
    <xf numFmtId="0" fontId="24" fillId="55" borderId="0" applyNumberFormat="0" applyBorder="0" applyAlignment="0" applyProtection="0"/>
    <xf numFmtId="0" fontId="24" fillId="59" borderId="0" applyNumberFormat="0" applyBorder="0" applyAlignment="0" applyProtection="0"/>
    <xf numFmtId="0" fontId="25" fillId="1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0" fontId="24" fillId="5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4" fillId="55" borderId="0" applyNumberFormat="0" applyBorder="0" applyAlignment="0" applyProtection="0"/>
    <xf numFmtId="0" fontId="24" fillId="48" borderId="0" applyNumberFormat="0" applyBorder="0" applyAlignment="0" applyProtection="0"/>
    <xf numFmtId="0" fontId="25" fillId="23"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2" fillId="60" borderId="0" applyNumberFormat="0" applyBorder="0" applyAlignment="0" applyProtection="0"/>
    <xf numFmtId="0" fontId="22" fillId="51" borderId="0" applyNumberFormat="0" applyBorder="0" applyAlignment="0" applyProtection="0"/>
    <xf numFmtId="0" fontId="24" fillId="52"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2" fillId="54" borderId="0" applyNumberFormat="0" applyBorder="0" applyAlignment="0" applyProtection="0"/>
    <xf numFmtId="0" fontId="22" fillId="61"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5" fillId="31"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0" fontId="24" fillId="62"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7" fillId="38" borderId="0" applyNumberFormat="0" applyBorder="0" applyAlignment="0" applyProtection="0"/>
    <xf numFmtId="0" fontId="28" fillId="5"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7" fillId="38"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7" fillId="38" borderId="0" applyNumberFormat="0" applyBorder="0" applyAlignment="0" applyProtection="0"/>
    <xf numFmtId="170" fontId="30"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1" fontId="32" fillId="0" borderId="0" applyFill="0" applyBorder="0" applyAlignment="0"/>
    <xf numFmtId="171" fontId="32"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2" fontId="32" fillId="0" borderId="0" applyFill="0" applyBorder="0" applyAlignment="0"/>
    <xf numFmtId="173" fontId="32" fillId="0" borderId="0" applyFill="0" applyBorder="0" applyAlignment="0"/>
    <xf numFmtId="174" fontId="32" fillId="0" borderId="0" applyFill="0" applyBorder="0" applyAlignment="0"/>
    <xf numFmtId="175"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33" fillId="63" borderId="38" applyNumberFormat="0" applyAlignment="0" applyProtection="0"/>
    <xf numFmtId="0" fontId="34" fillId="8" borderId="31"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168" fontId="35"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168" fontId="35"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169" fontId="35"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4" fillId="8" borderId="31"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4" fillId="8" borderId="31"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4" fillId="8" borderId="31"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4" fillId="8" borderId="31"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4" fillId="8" borderId="31"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4" fillId="8" borderId="31"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4" fillId="8" borderId="31"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0" fontId="33" fillId="63" borderId="38" applyNumberFormat="0" applyAlignment="0" applyProtection="0"/>
    <xf numFmtId="168" fontId="35" fillId="63" borderId="38" applyNumberFormat="0" applyAlignment="0" applyProtection="0"/>
    <xf numFmtId="169" fontId="35" fillId="63" borderId="38" applyNumberFormat="0" applyAlignment="0" applyProtection="0"/>
    <xf numFmtId="168" fontId="35" fillId="63" borderId="38" applyNumberFormat="0" applyAlignment="0" applyProtection="0"/>
    <xf numFmtId="168" fontId="35" fillId="63" borderId="38" applyNumberFormat="0" applyAlignment="0" applyProtection="0"/>
    <xf numFmtId="169" fontId="35" fillId="63" borderId="38" applyNumberFormat="0" applyAlignment="0" applyProtection="0"/>
    <xf numFmtId="168" fontId="35" fillId="63" borderId="38" applyNumberFormat="0" applyAlignment="0" applyProtection="0"/>
    <xf numFmtId="168" fontId="35" fillId="63" borderId="38" applyNumberFormat="0" applyAlignment="0" applyProtection="0"/>
    <xf numFmtId="169" fontId="35" fillId="63" borderId="38" applyNumberFormat="0" applyAlignment="0" applyProtection="0"/>
    <xf numFmtId="168" fontId="35" fillId="63" borderId="38" applyNumberFormat="0" applyAlignment="0" applyProtection="0"/>
    <xf numFmtId="168" fontId="35" fillId="63" borderId="38" applyNumberFormat="0" applyAlignment="0" applyProtection="0"/>
    <xf numFmtId="169" fontId="35" fillId="63" borderId="38" applyNumberFormat="0" applyAlignment="0" applyProtection="0"/>
    <xf numFmtId="168" fontId="35" fillId="63" borderId="38" applyNumberFormat="0" applyAlignment="0" applyProtection="0"/>
    <xf numFmtId="0" fontId="33" fillId="63" borderId="38" applyNumberFormat="0" applyAlignment="0" applyProtection="0"/>
    <xf numFmtId="0" fontId="36" fillId="64" borderId="39" applyNumberFormat="0" applyAlignment="0" applyProtection="0"/>
    <xf numFmtId="0" fontId="37" fillId="9" borderId="34" applyNumberFormat="0" applyAlignment="0" applyProtection="0"/>
    <xf numFmtId="168"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0" fontId="36"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0" fontId="37" fillId="9" borderId="34"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169" fontId="38" fillId="64" borderId="39" applyNumberFormat="0" applyAlignment="0" applyProtection="0"/>
    <xf numFmtId="168" fontId="38" fillId="64" borderId="39" applyNumberFormat="0" applyAlignment="0" applyProtection="0"/>
    <xf numFmtId="0" fontId="36"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2" fillId="0" borderId="0" applyFont="0" applyFill="0" applyBorder="0" applyAlignment="0" applyProtection="0"/>
    <xf numFmtId="44" fontId="8" fillId="0" borderId="0" applyFont="0" applyFill="0" applyBorder="0" applyAlignment="0" applyProtection="0"/>
    <xf numFmtId="43" fontId="22" fillId="0" borderId="0" applyFont="0" applyFill="0" applyBorder="0" applyAlignment="0" applyProtection="0"/>
    <xf numFmtId="44" fontId="8" fillId="0" borderId="0" applyFont="0" applyFill="0" applyBorder="0" applyAlignment="0" applyProtection="0"/>
    <xf numFmtId="178" fontId="22"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2" fillId="0" borderId="0" applyFont="0" applyFill="0" applyBorder="0" applyAlignment="0" applyProtection="0"/>
    <xf numFmtId="44" fontId="8" fillId="0" borderId="0" applyFont="0" applyFill="0" applyBorder="0" applyAlignment="0" applyProtection="0"/>
    <xf numFmtId="178" fontId="22"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172" fontId="3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0" borderId="0"/>
    <xf numFmtId="14" fontId="41" fillId="0" borderId="0" applyFill="0" applyBorder="0" applyAlignment="0"/>
    <xf numFmtId="38" fontId="21" fillId="0" borderId="40">
      <alignment vertical="center"/>
    </xf>
    <xf numFmtId="38" fontId="21" fillId="0" borderId="40">
      <alignment vertical="center"/>
    </xf>
    <xf numFmtId="38" fontId="21" fillId="0" borderId="40">
      <alignment vertical="center"/>
    </xf>
    <xf numFmtId="38" fontId="21" fillId="0" borderId="40">
      <alignment vertical="center"/>
    </xf>
    <xf numFmtId="38" fontId="21" fillId="0" borderId="40">
      <alignment vertical="center"/>
    </xf>
    <xf numFmtId="38" fontId="21" fillId="0" borderId="40">
      <alignment vertical="center"/>
    </xf>
    <xf numFmtId="38" fontId="21" fillId="0" borderId="40">
      <alignment vertical="center"/>
    </xf>
    <xf numFmtId="38" fontId="21" fillId="0" borderId="0" applyFont="0" applyFill="0" applyBorder="0" applyAlignment="0" applyProtection="0"/>
    <xf numFmtId="180" fontId="2" fillId="0" borderId="0" applyFont="0" applyFill="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0" fontId="43" fillId="0" borderId="0" applyNumberFormat="0" applyFill="0" applyBorder="0" applyAlignment="0" applyProtection="0"/>
    <xf numFmtId="168" fontId="2" fillId="0" borderId="0"/>
    <xf numFmtId="0" fontId="2" fillId="0" borderId="0"/>
    <xf numFmtId="168" fontId="2" fillId="0" borderId="0"/>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46" fillId="39" borderId="0" applyNumberFormat="0" applyBorder="0" applyAlignment="0" applyProtection="0"/>
    <xf numFmtId="0" fontId="47" fillId="4"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0" fontId="46" fillId="39"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0" fontId="46" fillId="39" borderId="0" applyNumberFormat="0" applyBorder="0" applyAlignment="0" applyProtection="0"/>
    <xf numFmtId="0" fontId="2" fillId="68" borderId="3" applyNumberFormat="0" applyFont="0" applyBorder="0" applyProtection="0">
      <alignment horizontal="center" vertical="center"/>
    </xf>
    <xf numFmtId="0" fontId="49" fillId="0" borderId="29" applyNumberFormat="0" applyAlignment="0" applyProtection="0">
      <alignment horizontal="left" vertical="center"/>
    </xf>
    <xf numFmtId="0" fontId="49" fillId="0" borderId="29" applyNumberFormat="0" applyAlignment="0" applyProtection="0">
      <alignment horizontal="left" vertical="center"/>
    </xf>
    <xf numFmtId="168" fontId="49" fillId="0" borderId="29" applyNumberFormat="0" applyAlignment="0" applyProtection="0">
      <alignment horizontal="left" vertical="center"/>
    </xf>
    <xf numFmtId="0" fontId="49" fillId="0" borderId="9">
      <alignment horizontal="left" vertical="center"/>
    </xf>
    <xf numFmtId="0" fontId="49" fillId="0" borderId="9">
      <alignment horizontal="left" vertical="center"/>
    </xf>
    <xf numFmtId="168" fontId="49" fillId="0" borderId="9">
      <alignment horizontal="left" vertical="center"/>
    </xf>
    <xf numFmtId="0" fontId="50" fillId="0" borderId="41" applyNumberFormat="0" applyFill="0" applyAlignment="0" applyProtection="0"/>
    <xf numFmtId="169" fontId="50" fillId="0" borderId="41" applyNumberFormat="0" applyFill="0" applyAlignment="0" applyProtection="0"/>
    <xf numFmtId="0" fontId="50" fillId="0" borderId="41" applyNumberFormat="0" applyFill="0" applyAlignment="0" applyProtection="0"/>
    <xf numFmtId="168" fontId="50" fillId="0" borderId="41" applyNumberFormat="0" applyFill="0" applyAlignment="0" applyProtection="0"/>
    <xf numFmtId="168" fontId="50" fillId="0" borderId="41" applyNumberFormat="0" applyFill="0" applyAlignment="0" applyProtection="0"/>
    <xf numFmtId="168" fontId="50" fillId="0" borderId="41" applyNumberFormat="0" applyFill="0" applyAlignment="0" applyProtection="0"/>
    <xf numFmtId="169" fontId="50" fillId="0" borderId="41" applyNumberFormat="0" applyFill="0" applyAlignment="0" applyProtection="0"/>
    <xf numFmtId="168" fontId="50" fillId="0" borderId="41" applyNumberFormat="0" applyFill="0" applyAlignment="0" applyProtection="0"/>
    <xf numFmtId="168" fontId="50" fillId="0" borderId="41" applyNumberFormat="0" applyFill="0" applyAlignment="0" applyProtection="0"/>
    <xf numFmtId="169" fontId="50" fillId="0" borderId="41" applyNumberFormat="0" applyFill="0" applyAlignment="0" applyProtection="0"/>
    <xf numFmtId="168" fontId="50" fillId="0" borderId="41" applyNumberFormat="0" applyFill="0" applyAlignment="0" applyProtection="0"/>
    <xf numFmtId="168" fontId="50" fillId="0" borderId="41" applyNumberFormat="0" applyFill="0" applyAlignment="0" applyProtection="0"/>
    <xf numFmtId="169" fontId="50" fillId="0" borderId="41" applyNumberFormat="0" applyFill="0" applyAlignment="0" applyProtection="0"/>
    <xf numFmtId="168" fontId="50" fillId="0" borderId="41" applyNumberFormat="0" applyFill="0" applyAlignment="0" applyProtection="0"/>
    <xf numFmtId="168" fontId="50" fillId="0" borderId="41" applyNumberFormat="0" applyFill="0" applyAlignment="0" applyProtection="0"/>
    <xf numFmtId="169" fontId="50" fillId="0" borderId="41" applyNumberFormat="0" applyFill="0" applyAlignment="0" applyProtection="0"/>
    <xf numFmtId="168" fontId="50" fillId="0" borderId="41" applyNumberFormat="0" applyFill="0" applyAlignment="0" applyProtection="0"/>
    <xf numFmtId="0" fontId="50" fillId="0" borderId="41" applyNumberFormat="0" applyFill="0" applyAlignment="0" applyProtection="0"/>
    <xf numFmtId="0" fontId="51" fillId="0" borderId="42" applyNumberFormat="0" applyFill="0" applyAlignment="0" applyProtection="0"/>
    <xf numFmtId="169" fontId="51" fillId="0" borderId="42" applyNumberFormat="0" applyFill="0" applyAlignment="0" applyProtection="0"/>
    <xf numFmtId="0" fontId="51" fillId="0" borderId="42" applyNumberFormat="0" applyFill="0" applyAlignment="0" applyProtection="0"/>
    <xf numFmtId="168" fontId="51" fillId="0" borderId="42" applyNumberFormat="0" applyFill="0" applyAlignment="0" applyProtection="0"/>
    <xf numFmtId="168" fontId="51" fillId="0" borderId="42" applyNumberFormat="0" applyFill="0" applyAlignment="0" applyProtection="0"/>
    <xf numFmtId="168" fontId="51" fillId="0" borderId="42" applyNumberFormat="0" applyFill="0" applyAlignment="0" applyProtection="0"/>
    <xf numFmtId="169" fontId="51" fillId="0" borderId="42" applyNumberFormat="0" applyFill="0" applyAlignment="0" applyProtection="0"/>
    <xf numFmtId="168" fontId="51" fillId="0" borderId="42" applyNumberFormat="0" applyFill="0" applyAlignment="0" applyProtection="0"/>
    <xf numFmtId="168" fontId="51" fillId="0" borderId="42" applyNumberFormat="0" applyFill="0" applyAlignment="0" applyProtection="0"/>
    <xf numFmtId="169" fontId="51" fillId="0" borderId="42" applyNumberFormat="0" applyFill="0" applyAlignment="0" applyProtection="0"/>
    <xf numFmtId="168" fontId="51" fillId="0" borderId="42" applyNumberFormat="0" applyFill="0" applyAlignment="0" applyProtection="0"/>
    <xf numFmtId="168" fontId="51" fillId="0" borderId="42" applyNumberFormat="0" applyFill="0" applyAlignment="0" applyProtection="0"/>
    <xf numFmtId="169" fontId="51" fillId="0" borderId="42" applyNumberFormat="0" applyFill="0" applyAlignment="0" applyProtection="0"/>
    <xf numFmtId="168" fontId="51" fillId="0" borderId="42" applyNumberFormat="0" applyFill="0" applyAlignment="0" applyProtection="0"/>
    <xf numFmtId="168" fontId="51" fillId="0" borderId="42" applyNumberFormat="0" applyFill="0" applyAlignment="0" applyProtection="0"/>
    <xf numFmtId="169" fontId="51" fillId="0" borderId="42" applyNumberFormat="0" applyFill="0" applyAlignment="0" applyProtection="0"/>
    <xf numFmtId="168" fontId="51" fillId="0" borderId="42" applyNumberFormat="0" applyFill="0" applyAlignment="0" applyProtection="0"/>
    <xf numFmtId="0" fontId="51" fillId="0" borderId="42" applyNumberFormat="0" applyFill="0" applyAlignment="0" applyProtection="0"/>
    <xf numFmtId="0" fontId="52" fillId="0" borderId="43" applyNumberFormat="0" applyFill="0" applyAlignment="0" applyProtection="0"/>
    <xf numFmtId="169" fontId="52" fillId="0" borderId="43" applyNumberFormat="0" applyFill="0" applyAlignment="0" applyProtection="0"/>
    <xf numFmtId="0" fontId="52" fillId="0" borderId="43" applyNumberFormat="0" applyFill="0" applyAlignment="0" applyProtection="0"/>
    <xf numFmtId="168" fontId="52" fillId="0" borderId="43" applyNumberFormat="0" applyFill="0" applyAlignment="0" applyProtection="0"/>
    <xf numFmtId="0" fontId="52" fillId="0" borderId="43" applyNumberFormat="0" applyFill="0" applyAlignment="0" applyProtection="0"/>
    <xf numFmtId="168"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168" fontId="52" fillId="0" borderId="43" applyNumberFormat="0" applyFill="0" applyAlignment="0" applyProtection="0"/>
    <xf numFmtId="169" fontId="52" fillId="0" borderId="43" applyNumberFormat="0" applyFill="0" applyAlignment="0" applyProtection="0"/>
    <xf numFmtId="168" fontId="52" fillId="0" borderId="43" applyNumberFormat="0" applyFill="0" applyAlignment="0" applyProtection="0"/>
    <xf numFmtId="168" fontId="52" fillId="0" borderId="43" applyNumberFormat="0" applyFill="0" applyAlignment="0" applyProtection="0"/>
    <xf numFmtId="169" fontId="52" fillId="0" borderId="43" applyNumberFormat="0" applyFill="0" applyAlignment="0" applyProtection="0"/>
    <xf numFmtId="168" fontId="52" fillId="0" borderId="43" applyNumberFormat="0" applyFill="0" applyAlignment="0" applyProtection="0"/>
    <xf numFmtId="168" fontId="52" fillId="0" borderId="43" applyNumberFormat="0" applyFill="0" applyAlignment="0" applyProtection="0"/>
    <xf numFmtId="169" fontId="52" fillId="0" borderId="43" applyNumberFormat="0" applyFill="0" applyAlignment="0" applyProtection="0"/>
    <xf numFmtId="168" fontId="52" fillId="0" borderId="43" applyNumberFormat="0" applyFill="0" applyAlignment="0" applyProtection="0"/>
    <xf numFmtId="168" fontId="52" fillId="0" borderId="43" applyNumberFormat="0" applyFill="0" applyAlignment="0" applyProtection="0"/>
    <xf numFmtId="169" fontId="52" fillId="0" borderId="43" applyNumberFormat="0" applyFill="0" applyAlignment="0" applyProtection="0"/>
    <xf numFmtId="168" fontId="52" fillId="0" borderId="43" applyNumberFormat="0" applyFill="0" applyAlignment="0" applyProtection="0"/>
    <xf numFmtId="0" fontId="52" fillId="0" borderId="43" applyNumberFormat="0" applyFill="0" applyAlignment="0" applyProtection="0"/>
    <xf numFmtId="0" fontId="52" fillId="0" borderId="0" applyNumberFormat="0" applyFill="0" applyBorder="0" applyAlignment="0" applyProtection="0"/>
    <xf numFmtId="169" fontId="52" fillId="0" borderId="0" applyNumberFormat="0" applyFill="0" applyBorder="0" applyAlignment="0" applyProtection="0"/>
    <xf numFmtId="0"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2" fillId="0" borderId="0" applyNumberFormat="0" applyFill="0" applyBorder="0" applyAlignment="0" applyProtection="0"/>
    <xf numFmtId="37" fontId="53" fillId="0" borderId="0"/>
    <xf numFmtId="168" fontId="54" fillId="0" borderId="0"/>
    <xf numFmtId="0" fontId="54" fillId="0" borderId="0"/>
    <xf numFmtId="168" fontId="54" fillId="0" borderId="0"/>
    <xf numFmtId="168" fontId="49" fillId="0" borderId="0"/>
    <xf numFmtId="0" fontId="49" fillId="0" borderId="0"/>
    <xf numFmtId="168" fontId="49" fillId="0" borderId="0"/>
    <xf numFmtId="168" fontId="55" fillId="0" borderId="0"/>
    <xf numFmtId="0" fontId="55" fillId="0" borderId="0"/>
    <xf numFmtId="168" fontId="55" fillId="0" borderId="0"/>
    <xf numFmtId="168" fontId="56" fillId="0" borderId="0"/>
    <xf numFmtId="0" fontId="56" fillId="0" borderId="0"/>
    <xf numFmtId="168" fontId="56" fillId="0" borderId="0"/>
    <xf numFmtId="168" fontId="57" fillId="0" borderId="0"/>
    <xf numFmtId="0" fontId="57" fillId="0" borderId="0"/>
    <xf numFmtId="168" fontId="57" fillId="0" borderId="0"/>
    <xf numFmtId="168" fontId="58" fillId="0" borderId="0"/>
    <xf numFmtId="0" fontId="58" fillId="0" borderId="0"/>
    <xf numFmtId="168" fontId="58" fillId="0" borderId="0"/>
    <xf numFmtId="0" fontId="57"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9" fillId="0" borderId="0" applyNumberFormat="0" applyFill="0" applyBorder="0" applyAlignment="0" applyProtection="0">
      <alignment vertical="top"/>
      <protection locked="0"/>
    </xf>
    <xf numFmtId="169" fontId="59" fillId="0" borderId="0" applyNumberFormat="0" applyFill="0" applyBorder="0" applyAlignment="0" applyProtection="0">
      <alignment vertical="top"/>
      <protection locked="0"/>
    </xf>
    <xf numFmtId="168" fontId="59" fillId="0" borderId="0" applyNumberFormat="0" applyFill="0" applyBorder="0" applyAlignment="0" applyProtection="0">
      <alignment vertical="top"/>
      <protection locked="0"/>
    </xf>
    <xf numFmtId="168" fontId="60" fillId="0" borderId="0"/>
    <xf numFmtId="0" fontId="61" fillId="42" borderId="38" applyNumberFormat="0" applyAlignment="0" applyProtection="0"/>
    <xf numFmtId="0" fontId="62" fillId="7" borderId="31"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168" fontId="63"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168" fontId="63"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169" fontId="63"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2" fillId="7" borderId="31"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2" fillId="7" borderId="31"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2" fillId="7" borderId="31"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2" fillId="7" borderId="31"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2" fillId="7" borderId="31"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2" fillId="7" borderId="31"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2" fillId="7" borderId="31"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0" fontId="61" fillId="42" borderId="38" applyNumberFormat="0" applyAlignment="0" applyProtection="0"/>
    <xf numFmtId="168" fontId="63" fillId="42" borderId="38" applyNumberFormat="0" applyAlignment="0" applyProtection="0"/>
    <xf numFmtId="169" fontId="63" fillId="42" borderId="38" applyNumberFormat="0" applyAlignment="0" applyProtection="0"/>
    <xf numFmtId="168" fontId="63" fillId="42" borderId="38" applyNumberFormat="0" applyAlignment="0" applyProtection="0"/>
    <xf numFmtId="168" fontId="63" fillId="42" borderId="38" applyNumberFormat="0" applyAlignment="0" applyProtection="0"/>
    <xf numFmtId="169" fontId="63" fillId="42" borderId="38" applyNumberFormat="0" applyAlignment="0" applyProtection="0"/>
    <xf numFmtId="168" fontId="63" fillId="42" borderId="38" applyNumberFormat="0" applyAlignment="0" applyProtection="0"/>
    <xf numFmtId="168" fontId="63" fillId="42" borderId="38" applyNumberFormat="0" applyAlignment="0" applyProtection="0"/>
    <xf numFmtId="169" fontId="63" fillId="42" borderId="38" applyNumberFormat="0" applyAlignment="0" applyProtection="0"/>
    <xf numFmtId="168" fontId="63" fillId="42" borderId="38" applyNumberFormat="0" applyAlignment="0" applyProtection="0"/>
    <xf numFmtId="168" fontId="63" fillId="42" borderId="38" applyNumberFormat="0" applyAlignment="0" applyProtection="0"/>
    <xf numFmtId="169" fontId="63" fillId="42" borderId="38" applyNumberFormat="0" applyAlignment="0" applyProtection="0"/>
    <xf numFmtId="168" fontId="63" fillId="42" borderId="38" applyNumberFormat="0" applyAlignment="0" applyProtection="0"/>
    <xf numFmtId="0" fontId="61" fillId="42" borderId="38" applyNumberFormat="0" applyAlignment="0" applyProtection="0"/>
    <xf numFmtId="3" fontId="2" fillId="71" borderId="3" applyFont="0">
      <alignment horizontal="right" vertical="center"/>
      <protection locked="0"/>
    </xf>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64" fillId="0" borderId="44" applyNumberFormat="0" applyFill="0" applyAlignment="0" applyProtection="0"/>
    <xf numFmtId="0" fontId="65" fillId="0" borderId="33" applyNumberFormat="0" applyFill="0" applyAlignment="0" applyProtection="0"/>
    <xf numFmtId="168" fontId="66" fillId="0" borderId="44" applyNumberFormat="0" applyFill="0" applyAlignment="0" applyProtection="0"/>
    <xf numFmtId="168" fontId="66" fillId="0" borderId="44" applyNumberFormat="0" applyFill="0" applyAlignment="0" applyProtection="0"/>
    <xf numFmtId="169" fontId="66" fillId="0" borderId="44" applyNumberFormat="0" applyFill="0" applyAlignment="0" applyProtection="0"/>
    <xf numFmtId="0" fontId="64" fillId="0" borderId="44"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168" fontId="66" fillId="0" borderId="44" applyNumberFormat="0" applyFill="0" applyAlignment="0" applyProtection="0"/>
    <xf numFmtId="169" fontId="66" fillId="0" borderId="44" applyNumberFormat="0" applyFill="0" applyAlignment="0" applyProtection="0"/>
    <xf numFmtId="168" fontId="66" fillId="0" borderId="44" applyNumberFormat="0" applyFill="0" applyAlignment="0" applyProtection="0"/>
    <xf numFmtId="168" fontId="66" fillId="0" borderId="44" applyNumberFormat="0" applyFill="0" applyAlignment="0" applyProtection="0"/>
    <xf numFmtId="169" fontId="66" fillId="0" borderId="44" applyNumberFormat="0" applyFill="0" applyAlignment="0" applyProtection="0"/>
    <xf numFmtId="168" fontId="66" fillId="0" borderId="44" applyNumberFormat="0" applyFill="0" applyAlignment="0" applyProtection="0"/>
    <xf numFmtId="168" fontId="66" fillId="0" borderId="44" applyNumberFormat="0" applyFill="0" applyAlignment="0" applyProtection="0"/>
    <xf numFmtId="169" fontId="66" fillId="0" borderId="44" applyNumberFormat="0" applyFill="0" applyAlignment="0" applyProtection="0"/>
    <xf numFmtId="168" fontId="66" fillId="0" borderId="44" applyNumberFormat="0" applyFill="0" applyAlignment="0" applyProtection="0"/>
    <xf numFmtId="168" fontId="66" fillId="0" borderId="44" applyNumberFormat="0" applyFill="0" applyAlignment="0" applyProtection="0"/>
    <xf numFmtId="169" fontId="66" fillId="0" borderId="44" applyNumberFormat="0" applyFill="0" applyAlignment="0" applyProtection="0"/>
    <xf numFmtId="168" fontId="66" fillId="0" borderId="44" applyNumberFormat="0" applyFill="0" applyAlignment="0" applyProtection="0"/>
    <xf numFmtId="0" fontId="64"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7" fillId="72" borderId="0" applyNumberFormat="0" applyBorder="0" applyAlignment="0" applyProtection="0"/>
    <xf numFmtId="0" fontId="68" fillId="6"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0" fontId="67" fillId="72"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0" fontId="67" fillId="72" borderId="0" applyNumberFormat="0" applyBorder="0" applyAlignment="0" applyProtection="0"/>
    <xf numFmtId="1" fontId="70" fillId="0" borderId="0" applyProtection="0"/>
    <xf numFmtId="168" fontId="21" fillId="0" borderId="45"/>
    <xf numFmtId="169" fontId="21" fillId="0" borderId="45"/>
    <xf numFmtId="168" fontId="21"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1" fillId="0" borderId="0"/>
    <xf numFmtId="181" fontId="2"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2" fillId="0" borderId="0"/>
    <xf numFmtId="0" fontId="72" fillId="0" borderId="0"/>
    <xf numFmtId="0" fontId="71" fillId="0" borderId="0"/>
    <xf numFmtId="179" fontId="23" fillId="0" borderId="0"/>
    <xf numFmtId="179" fontId="2" fillId="0" borderId="0"/>
    <xf numFmtId="179" fontId="2" fillId="0" borderId="0"/>
    <xf numFmtId="0" fontId="2" fillId="0" borderId="0"/>
    <xf numFmtId="0" fontId="2"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3"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3" fillId="0" borderId="0"/>
    <xf numFmtId="0" fontId="23" fillId="0" borderId="0"/>
    <xf numFmtId="168" fontId="23" fillId="0" borderId="0"/>
    <xf numFmtId="0" fontId="2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68" fontId="23" fillId="0" borderId="0"/>
    <xf numFmtId="0" fontId="23" fillId="0" borderId="0"/>
    <xf numFmtId="0" fontId="23"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179" fontId="23" fillId="0" borderId="0"/>
    <xf numFmtId="179" fontId="23"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23" fillId="0" borderId="0"/>
    <xf numFmtId="179" fontId="23" fillId="0" borderId="0"/>
    <xf numFmtId="179" fontId="23" fillId="0" borderId="0"/>
    <xf numFmtId="179"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79" fontId="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0" fillId="0" borderId="0"/>
    <xf numFmtId="0" fontId="23" fillId="0" borderId="0"/>
    <xf numFmtId="0" fontId="2" fillId="0" borderId="0"/>
    <xf numFmtId="0" fontId="22" fillId="0" borderId="0"/>
    <xf numFmtId="168" fontId="20" fillId="0" borderId="0"/>
    <xf numFmtId="0" fontId="2"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3" fillId="0" borderId="0"/>
    <xf numFmtId="0" fontId="23" fillId="0" borderId="0"/>
    <xf numFmtId="168" fontId="20" fillId="0" borderId="0"/>
    <xf numFmtId="0" fontId="60" fillId="0" borderId="0"/>
    <xf numFmtId="0" fontId="2" fillId="0" borderId="0"/>
    <xf numFmtId="168" fontId="20" fillId="0" borderId="0"/>
    <xf numFmtId="0" fontId="1"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179" fontId="2" fillId="0" borderId="0"/>
    <xf numFmtId="0" fontId="2" fillId="0" borderId="0"/>
    <xf numFmtId="179" fontId="2" fillId="0" borderId="0"/>
    <xf numFmtId="0" fontId="2" fillId="0" borderId="0"/>
    <xf numFmtId="179"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179" fontId="23"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1"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79" fontId="2"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1" fillId="0" borderId="0"/>
    <xf numFmtId="0" fontId="8"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179" fontId="8" fillId="0" borderId="0"/>
    <xf numFmtId="0" fontId="21" fillId="0" borderId="0"/>
    <xf numFmtId="179" fontId="21" fillId="0" borderId="0"/>
    <xf numFmtId="0" fontId="21" fillId="0" borderId="0"/>
    <xf numFmtId="0" fontId="2" fillId="0" borderId="0"/>
    <xf numFmtId="0" fontId="2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1" fillId="0" borderId="0"/>
    <xf numFmtId="179" fontId="8"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1" fillId="0" borderId="0"/>
    <xf numFmtId="0" fontId="21" fillId="0" borderId="0"/>
    <xf numFmtId="168" fontId="21" fillId="0" borderId="0"/>
    <xf numFmtId="0" fontId="7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1" fillId="0" borderId="0"/>
    <xf numFmtId="0" fontId="8" fillId="0" borderId="0"/>
    <xf numFmtId="0" fontId="71" fillId="0" borderId="0"/>
    <xf numFmtId="168" fontId="8" fillId="0" borderId="0"/>
    <xf numFmtId="0" fontId="71" fillId="0" borderId="0"/>
    <xf numFmtId="168" fontId="8"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179" fontId="8"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179" fontId="2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179" fontId="21" fillId="0" borderId="0"/>
    <xf numFmtId="179" fontId="2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9" fillId="0" borderId="0"/>
    <xf numFmtId="0" fontId="2" fillId="0" borderId="0"/>
    <xf numFmtId="0" fontId="71" fillId="0" borderId="0"/>
    <xf numFmtId="168" fontId="39"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2"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2"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69"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68" fontId="2"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5" fillId="0" borderId="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168" fontId="2" fillId="0" borderId="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 fillId="73" borderId="46" applyNumberFormat="0" applyFont="0" applyAlignment="0" applyProtection="0"/>
    <xf numFmtId="0" fontId="22" fillId="73" borderId="46" applyNumberFormat="0" applyFont="0" applyAlignment="0" applyProtection="0"/>
    <xf numFmtId="168" fontId="2" fillId="0" borderId="0"/>
    <xf numFmtId="0" fontId="22" fillId="73" borderId="46" applyNumberFormat="0" applyFont="0" applyAlignment="0" applyProtection="0"/>
    <xf numFmtId="0" fontId="2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2" fillId="73" borderId="46" applyNumberFormat="0" applyFont="0" applyAlignment="0" applyProtection="0"/>
    <xf numFmtId="0" fontId="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169" fontId="2" fillId="0" borderId="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 fillId="73" borderId="46" applyNumberFormat="0" applyFont="0" applyAlignment="0" applyProtection="0"/>
    <xf numFmtId="0" fontId="2" fillId="0" borderId="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3" fillId="10" borderId="35"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6"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77" fillId="0" borderId="0"/>
    <xf numFmtId="0" fontId="77" fillId="0" borderId="0"/>
    <xf numFmtId="168" fontId="77" fillId="0" borderId="0"/>
    <xf numFmtId="0" fontId="78" fillId="63" borderId="47" applyNumberFormat="0" applyAlignment="0" applyProtection="0"/>
    <xf numFmtId="0" fontId="79" fillId="8" borderId="32"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168" fontId="80"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168" fontId="80"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169" fontId="80"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9" fillId="8" borderId="32"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9" fillId="8" borderId="32"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9" fillId="8" borderId="32"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9" fillId="8" borderId="32"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9" fillId="8" borderId="32"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9" fillId="8" borderId="32"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9" fillId="8" borderId="32"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0" fontId="78" fillId="63" borderId="47" applyNumberFormat="0" applyAlignment="0" applyProtection="0"/>
    <xf numFmtId="168" fontId="80" fillId="63" borderId="47" applyNumberFormat="0" applyAlignment="0" applyProtection="0"/>
    <xf numFmtId="169" fontId="80" fillId="63" borderId="47" applyNumberFormat="0" applyAlignment="0" applyProtection="0"/>
    <xf numFmtId="168" fontId="80" fillId="63" borderId="47" applyNumberFormat="0" applyAlignment="0" applyProtection="0"/>
    <xf numFmtId="168" fontId="80" fillId="63" borderId="47" applyNumberFormat="0" applyAlignment="0" applyProtection="0"/>
    <xf numFmtId="169" fontId="80" fillId="63" borderId="47" applyNumberFormat="0" applyAlignment="0" applyProtection="0"/>
    <xf numFmtId="168" fontId="80" fillId="63" borderId="47" applyNumberFormat="0" applyAlignment="0" applyProtection="0"/>
    <xf numFmtId="168" fontId="80" fillId="63" borderId="47" applyNumberFormat="0" applyAlignment="0" applyProtection="0"/>
    <xf numFmtId="169" fontId="80" fillId="63" borderId="47" applyNumberFormat="0" applyAlignment="0" applyProtection="0"/>
    <xf numFmtId="168" fontId="80" fillId="63" borderId="47" applyNumberFormat="0" applyAlignment="0" applyProtection="0"/>
    <xf numFmtId="168" fontId="80" fillId="63" borderId="47" applyNumberFormat="0" applyAlignment="0" applyProtection="0"/>
    <xf numFmtId="169" fontId="80" fillId="63" borderId="47" applyNumberFormat="0" applyAlignment="0" applyProtection="0"/>
    <xf numFmtId="168" fontId="80" fillId="63" borderId="47" applyNumberFormat="0" applyAlignment="0" applyProtection="0"/>
    <xf numFmtId="0" fontId="78" fillId="63" borderId="47" applyNumberFormat="0" applyAlignment="0" applyProtection="0"/>
    <xf numFmtId="0" fontId="20" fillId="0" borderId="0"/>
    <xf numFmtId="175" fontId="32" fillId="0" borderId="0" applyFont="0" applyFill="0" applyBorder="0" applyAlignment="0" applyProtection="0"/>
    <xf numFmtId="186" fontId="3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xf numFmtId="0" fontId="2" fillId="0" borderId="0"/>
    <xf numFmtId="168" fontId="2" fillId="0" borderId="0"/>
    <xf numFmtId="187" fontId="60" fillId="0" borderId="3" applyNumberFormat="0">
      <alignment horizontal="center" vertical="top" wrapText="1"/>
    </xf>
    <xf numFmtId="0" fontId="82"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3" fillId="0" borderId="0"/>
    <xf numFmtId="0" fontId="20" fillId="0" borderId="0"/>
    <xf numFmtId="0" fontId="84" fillId="0" borderId="0"/>
    <xf numFmtId="0" fontId="84" fillId="0" borderId="0"/>
    <xf numFmtId="168" fontId="20" fillId="0" borderId="0"/>
    <xf numFmtId="168" fontId="20" fillId="0" borderId="0"/>
    <xf numFmtId="0" fontId="85" fillId="0" borderId="0"/>
    <xf numFmtId="0" fontId="86" fillId="0" borderId="0"/>
    <xf numFmtId="0" fontId="85" fillId="0" borderId="0"/>
    <xf numFmtId="0" fontId="85" fillId="0" borderId="0"/>
    <xf numFmtId="0" fontId="85" fillId="0" borderId="0"/>
    <xf numFmtId="0" fontId="85" fillId="0" borderId="0"/>
    <xf numFmtId="0" fontId="85" fillId="0" borderId="0"/>
    <xf numFmtId="49" fontId="41" fillId="0" borderId="0" applyFill="0" applyBorder="0" applyAlignment="0"/>
    <xf numFmtId="189" fontId="32" fillId="0" borderId="0" applyFill="0" applyBorder="0" applyAlignment="0"/>
    <xf numFmtId="190" fontId="32" fillId="0" borderId="0" applyFill="0" applyBorder="0" applyAlignment="0"/>
    <xf numFmtId="0" fontId="87" fillId="0" borderId="0">
      <alignment horizontal="center" vertical="top"/>
    </xf>
    <xf numFmtId="0" fontId="88" fillId="0" borderId="0" applyNumberFormat="0" applyFill="0" applyBorder="0" applyAlignment="0" applyProtection="0"/>
    <xf numFmtId="169" fontId="88" fillId="0" borderId="0" applyNumberFormat="0" applyFill="0" applyBorder="0" applyAlignment="0" applyProtection="0"/>
    <xf numFmtId="0"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0" fontId="88" fillId="0" borderId="0" applyNumberFormat="0" applyFill="0" applyBorder="0" applyAlignment="0" applyProtection="0"/>
    <xf numFmtId="0" fontId="42" fillId="0" borderId="48" applyNumberFormat="0" applyFill="0" applyAlignment="0" applyProtection="0"/>
    <xf numFmtId="0" fontId="6" fillId="0" borderId="36"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168" fontId="89"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168" fontId="89"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169" fontId="89"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6" fillId="0" borderId="36"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6" fillId="0" borderId="36"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6" fillId="0" borderId="36"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6" fillId="0" borderId="36"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6" fillId="0" borderId="36"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6" fillId="0" borderId="36"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6" fillId="0" borderId="36"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0" fontId="42" fillId="0" borderId="48" applyNumberFormat="0" applyFill="0" applyAlignment="0" applyProtection="0"/>
    <xf numFmtId="168" fontId="89" fillId="0" borderId="48" applyNumberFormat="0" applyFill="0" applyAlignment="0" applyProtection="0"/>
    <xf numFmtId="169" fontId="89" fillId="0" borderId="48" applyNumberFormat="0" applyFill="0" applyAlignment="0" applyProtection="0"/>
    <xf numFmtId="168" fontId="89" fillId="0" borderId="48" applyNumberFormat="0" applyFill="0" applyAlignment="0" applyProtection="0"/>
    <xf numFmtId="168" fontId="89" fillId="0" borderId="48" applyNumberFormat="0" applyFill="0" applyAlignment="0" applyProtection="0"/>
    <xf numFmtId="169" fontId="89" fillId="0" borderId="48" applyNumberFormat="0" applyFill="0" applyAlignment="0" applyProtection="0"/>
    <xf numFmtId="168" fontId="89" fillId="0" borderId="48" applyNumberFormat="0" applyFill="0" applyAlignment="0" applyProtection="0"/>
    <xf numFmtId="168" fontId="89" fillId="0" borderId="48" applyNumberFormat="0" applyFill="0" applyAlignment="0" applyProtection="0"/>
    <xf numFmtId="169" fontId="89" fillId="0" borderId="48" applyNumberFormat="0" applyFill="0" applyAlignment="0" applyProtection="0"/>
    <xf numFmtId="168" fontId="89" fillId="0" borderId="48" applyNumberFormat="0" applyFill="0" applyAlignment="0" applyProtection="0"/>
    <xf numFmtId="168" fontId="89" fillId="0" borderId="48" applyNumberFormat="0" applyFill="0" applyAlignment="0" applyProtection="0"/>
    <xf numFmtId="169" fontId="89" fillId="0" borderId="48" applyNumberFormat="0" applyFill="0" applyAlignment="0" applyProtection="0"/>
    <xf numFmtId="168" fontId="89" fillId="0" borderId="48" applyNumberFormat="0" applyFill="0" applyAlignment="0" applyProtection="0"/>
    <xf numFmtId="0" fontId="42" fillId="0" borderId="48" applyNumberFormat="0" applyFill="0" applyAlignment="0" applyProtection="0"/>
    <xf numFmtId="0" fontId="20" fillId="0" borderId="49"/>
    <xf numFmtId="185" fontId="76"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1" fillId="0" borderId="0" applyFont="0" applyFill="0" applyBorder="0" applyAlignment="0" applyProtection="0"/>
    <xf numFmtId="192" fontId="2" fillId="0" borderId="0" applyFon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0" fillId="0" borderId="0" applyNumberFormat="0" applyFill="0" applyBorder="0" applyAlignment="0" applyProtection="0"/>
    <xf numFmtId="1" fontId="92" fillId="0" borderId="0" applyFill="0" applyProtection="0">
      <alignment horizontal="right"/>
    </xf>
    <xf numFmtId="42" fontId="93" fillId="0" borderId="0" applyFont="0" applyFill="0" applyBorder="0" applyAlignment="0" applyProtection="0"/>
    <xf numFmtId="44" fontId="93" fillId="0" borderId="0" applyFont="0" applyFill="0" applyBorder="0" applyAlignment="0" applyProtection="0"/>
    <xf numFmtId="0" fontId="94" fillId="0" borderId="0"/>
    <xf numFmtId="0" fontId="95" fillId="0" borderId="0"/>
    <xf numFmtId="38" fontId="21" fillId="0" borderId="0" applyFont="0" applyFill="0" applyBorder="0" applyAlignment="0" applyProtection="0"/>
    <xf numFmtId="40" fontId="21" fillId="0" borderId="0" applyFont="0" applyFill="0" applyBorder="0" applyAlignment="0" applyProtection="0"/>
    <xf numFmtId="41" fontId="93" fillId="0" borderId="0" applyFont="0" applyFill="0" applyBorder="0" applyAlignment="0" applyProtection="0"/>
    <xf numFmtId="43" fontId="93" fillId="0" borderId="0" applyFont="0" applyFill="0" applyBorder="0" applyAlignment="0" applyProtection="0"/>
    <xf numFmtId="0" fontId="2" fillId="0" borderId="0"/>
    <xf numFmtId="9" fontId="1" fillId="0" borderId="0" applyFont="0" applyFill="0" applyBorder="0" applyAlignment="0" applyProtection="0"/>
    <xf numFmtId="0" fontId="42" fillId="0" borderId="105" applyNumberFormat="0" applyFill="0" applyAlignment="0" applyProtection="0"/>
    <xf numFmtId="168" fontId="89" fillId="0" borderId="105" applyNumberFormat="0" applyFill="0" applyAlignment="0" applyProtection="0"/>
    <xf numFmtId="169" fontId="89" fillId="0" borderId="105" applyNumberFormat="0" applyFill="0" applyAlignment="0" applyProtection="0"/>
    <xf numFmtId="168" fontId="89" fillId="0" borderId="105" applyNumberFormat="0" applyFill="0" applyAlignment="0" applyProtection="0"/>
    <xf numFmtId="168" fontId="89" fillId="0" borderId="105" applyNumberFormat="0" applyFill="0" applyAlignment="0" applyProtection="0"/>
    <xf numFmtId="169" fontId="89" fillId="0" borderId="105" applyNumberFormat="0" applyFill="0" applyAlignment="0" applyProtection="0"/>
    <xf numFmtId="168" fontId="89" fillId="0" borderId="105" applyNumberFormat="0" applyFill="0" applyAlignment="0" applyProtection="0"/>
    <xf numFmtId="168" fontId="89" fillId="0" borderId="105" applyNumberFormat="0" applyFill="0" applyAlignment="0" applyProtection="0"/>
    <xf numFmtId="169" fontId="89" fillId="0" borderId="105" applyNumberFormat="0" applyFill="0" applyAlignment="0" applyProtection="0"/>
    <xf numFmtId="168" fontId="89" fillId="0" borderId="105" applyNumberFormat="0" applyFill="0" applyAlignment="0" applyProtection="0"/>
    <xf numFmtId="168" fontId="89" fillId="0" borderId="105" applyNumberFormat="0" applyFill="0" applyAlignment="0" applyProtection="0"/>
    <xf numFmtId="169" fontId="89" fillId="0" borderId="105" applyNumberFormat="0" applyFill="0" applyAlignment="0" applyProtection="0"/>
    <xf numFmtId="168" fontId="89"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169" fontId="89"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168" fontId="89"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168" fontId="89"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0" fontId="42"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78" fillId="63" borderId="104" applyNumberFormat="0" applyAlignment="0" applyProtection="0"/>
    <xf numFmtId="168" fontId="80" fillId="63" borderId="104" applyNumberFormat="0" applyAlignment="0" applyProtection="0"/>
    <xf numFmtId="169" fontId="80" fillId="63" borderId="104" applyNumberFormat="0" applyAlignment="0" applyProtection="0"/>
    <xf numFmtId="168" fontId="80" fillId="63" borderId="104" applyNumberFormat="0" applyAlignment="0" applyProtection="0"/>
    <xf numFmtId="168" fontId="80" fillId="63" borderId="104" applyNumberFormat="0" applyAlignment="0" applyProtection="0"/>
    <xf numFmtId="169" fontId="80" fillId="63" borderId="104" applyNumberFormat="0" applyAlignment="0" applyProtection="0"/>
    <xf numFmtId="168" fontId="80" fillId="63" borderId="104" applyNumberFormat="0" applyAlignment="0" applyProtection="0"/>
    <xf numFmtId="168" fontId="80" fillId="63" borderId="104" applyNumberFormat="0" applyAlignment="0" applyProtection="0"/>
    <xf numFmtId="169" fontId="80" fillId="63" borderId="104" applyNumberFormat="0" applyAlignment="0" applyProtection="0"/>
    <xf numFmtId="168" fontId="80" fillId="63" borderId="104" applyNumberFormat="0" applyAlignment="0" applyProtection="0"/>
    <xf numFmtId="168" fontId="80" fillId="63" borderId="104" applyNumberFormat="0" applyAlignment="0" applyProtection="0"/>
    <xf numFmtId="169" fontId="80" fillId="63" borderId="104" applyNumberFormat="0" applyAlignment="0" applyProtection="0"/>
    <xf numFmtId="168" fontId="80"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169" fontId="80"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168" fontId="80"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168" fontId="80"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0" fontId="78"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 fillId="73" borderId="103" applyNumberFormat="0" applyFont="0" applyAlignment="0" applyProtection="0"/>
    <xf numFmtId="0" fontId="2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0" fontId="22" fillId="73" borderId="103" applyNumberFormat="0" applyFont="0" applyAlignment="0" applyProtection="0"/>
    <xf numFmtId="3" fontId="2" fillId="71" borderId="99" applyFont="0">
      <alignment horizontal="right" vertical="center"/>
      <protection locked="0"/>
    </xf>
    <xf numFmtId="0" fontId="61" fillId="42" borderId="102" applyNumberFormat="0" applyAlignment="0" applyProtection="0"/>
    <xf numFmtId="168" fontId="63" fillId="42" borderId="102" applyNumberFormat="0" applyAlignment="0" applyProtection="0"/>
    <xf numFmtId="169" fontId="63" fillId="42" borderId="102" applyNumberFormat="0" applyAlignment="0" applyProtection="0"/>
    <xf numFmtId="168" fontId="63" fillId="42" borderId="102" applyNumberFormat="0" applyAlignment="0" applyProtection="0"/>
    <xf numFmtId="168" fontId="63" fillId="42" borderId="102" applyNumberFormat="0" applyAlignment="0" applyProtection="0"/>
    <xf numFmtId="169" fontId="63" fillId="42" borderId="102" applyNumberFormat="0" applyAlignment="0" applyProtection="0"/>
    <xf numFmtId="168" fontId="63" fillId="42" borderId="102" applyNumberFormat="0" applyAlignment="0" applyProtection="0"/>
    <xf numFmtId="168" fontId="63" fillId="42" borderId="102" applyNumberFormat="0" applyAlignment="0" applyProtection="0"/>
    <xf numFmtId="169" fontId="63" fillId="42" borderId="102" applyNumberFormat="0" applyAlignment="0" applyProtection="0"/>
    <xf numFmtId="168" fontId="63" fillId="42" borderId="102" applyNumberFormat="0" applyAlignment="0" applyProtection="0"/>
    <xf numFmtId="168" fontId="63" fillId="42" borderId="102" applyNumberFormat="0" applyAlignment="0" applyProtection="0"/>
    <xf numFmtId="169" fontId="63" fillId="42" borderId="102" applyNumberFormat="0" applyAlignment="0" applyProtection="0"/>
    <xf numFmtId="168" fontId="63"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169" fontId="63"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168" fontId="63"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168" fontId="63"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61"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57" fillId="69" borderId="100" applyFont="0" applyBorder="0">
      <alignment horizontal="center" wrapText="1"/>
    </xf>
    <xf numFmtId="168" fontId="49" fillId="0" borderId="97">
      <alignment horizontal="left" vertical="center"/>
    </xf>
    <xf numFmtId="0" fontId="49" fillId="0" borderId="97">
      <alignment horizontal="left" vertical="center"/>
    </xf>
    <xf numFmtId="0" fontId="49" fillId="0" borderId="97">
      <alignment horizontal="left" vertical="center"/>
    </xf>
    <xf numFmtId="0" fontId="2" fillId="68" borderId="99" applyNumberFormat="0" applyFont="0" applyBorder="0" applyProtection="0">
      <alignment horizontal="center" vertical="center"/>
    </xf>
    <xf numFmtId="0" fontId="31" fillId="0" borderId="99" applyNumberFormat="0" applyAlignment="0">
      <alignment horizontal="right"/>
      <protection locked="0"/>
    </xf>
    <xf numFmtId="0" fontId="31" fillId="0" borderId="99" applyNumberFormat="0" applyAlignment="0">
      <alignment horizontal="right"/>
      <protection locked="0"/>
    </xf>
    <xf numFmtId="0" fontId="31" fillId="0" borderId="99" applyNumberFormat="0" applyAlignment="0">
      <alignment horizontal="right"/>
      <protection locked="0"/>
    </xf>
    <xf numFmtId="0" fontId="31" fillId="0" borderId="99" applyNumberFormat="0" applyAlignment="0">
      <alignment horizontal="right"/>
      <protection locked="0"/>
    </xf>
    <xf numFmtId="0" fontId="31" fillId="0" borderId="99" applyNumberFormat="0" applyAlignment="0">
      <alignment horizontal="right"/>
      <protection locked="0"/>
    </xf>
    <xf numFmtId="0" fontId="31" fillId="0" borderId="99" applyNumberFormat="0" applyAlignment="0">
      <alignment horizontal="right"/>
      <protection locked="0"/>
    </xf>
    <xf numFmtId="0" fontId="31" fillId="0" borderId="99" applyNumberFormat="0" applyAlignment="0">
      <alignment horizontal="right"/>
      <protection locked="0"/>
    </xf>
    <xf numFmtId="0" fontId="31" fillId="0" borderId="99" applyNumberFormat="0" applyAlignment="0">
      <alignment horizontal="right"/>
      <protection locked="0"/>
    </xf>
    <xf numFmtId="0" fontId="31" fillId="0" borderId="99" applyNumberFormat="0" applyAlignment="0">
      <alignment horizontal="right"/>
      <protection locked="0"/>
    </xf>
    <xf numFmtId="0" fontId="31" fillId="0" borderId="99" applyNumberFormat="0" applyAlignment="0">
      <alignment horizontal="right"/>
      <protection locked="0"/>
    </xf>
    <xf numFmtId="0" fontId="33" fillId="63" borderId="102" applyNumberFormat="0" applyAlignment="0" applyProtection="0"/>
    <xf numFmtId="168" fontId="35" fillId="63" borderId="102" applyNumberFormat="0" applyAlignment="0" applyProtection="0"/>
    <xf numFmtId="169" fontId="35" fillId="63" borderId="102" applyNumberFormat="0" applyAlignment="0" applyProtection="0"/>
    <xf numFmtId="168" fontId="35" fillId="63" borderId="102" applyNumberFormat="0" applyAlignment="0" applyProtection="0"/>
    <xf numFmtId="168" fontId="35" fillId="63" borderId="102" applyNumberFormat="0" applyAlignment="0" applyProtection="0"/>
    <xf numFmtId="169" fontId="35" fillId="63" borderId="102" applyNumberFormat="0" applyAlignment="0" applyProtection="0"/>
    <xf numFmtId="168" fontId="35" fillId="63" borderId="102" applyNumberFormat="0" applyAlignment="0" applyProtection="0"/>
    <xf numFmtId="168" fontId="35" fillId="63" borderId="102" applyNumberFormat="0" applyAlignment="0" applyProtection="0"/>
    <xf numFmtId="169" fontId="35" fillId="63" borderId="102" applyNumberFormat="0" applyAlignment="0" applyProtection="0"/>
    <xf numFmtId="168" fontId="35" fillId="63" borderId="102" applyNumberFormat="0" applyAlignment="0" applyProtection="0"/>
    <xf numFmtId="168" fontId="35" fillId="63" borderId="102" applyNumberFormat="0" applyAlignment="0" applyProtection="0"/>
    <xf numFmtId="169" fontId="35" fillId="63" borderId="102" applyNumberFormat="0" applyAlignment="0" applyProtection="0"/>
    <xf numFmtId="168" fontId="35"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169" fontId="35"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168" fontId="35"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168" fontId="35"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33" fillId="63" borderId="102" applyNumberFormat="0" applyAlignment="0" applyProtection="0"/>
    <xf numFmtId="0" fontId="1" fillId="0" borderId="0"/>
    <xf numFmtId="169" fontId="21" fillId="36" borderId="0"/>
    <xf numFmtId="0" fontId="2" fillId="0" borderId="0">
      <alignment vertical="center"/>
    </xf>
    <xf numFmtId="164" fontId="1" fillId="0" borderId="0" applyFont="0" applyFill="0" applyBorder="0" applyAlignment="0" applyProtection="0"/>
    <xf numFmtId="0" fontId="114" fillId="0" borderId="0"/>
    <xf numFmtId="0" fontId="1" fillId="0" borderId="0"/>
    <xf numFmtId="0" fontId="1" fillId="0" borderId="0"/>
  </cellStyleXfs>
  <cellXfs count="962">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18" fillId="0" borderId="0" xfId="0" applyFont="1" applyAlignment="1">
      <alignment horizontal="center" vertical="center"/>
    </xf>
    <xf numFmtId="0" fontId="18" fillId="0" borderId="0" xfId="0" applyFont="1" applyAlignment="1">
      <alignment vertical="center"/>
    </xf>
    <xf numFmtId="0" fontId="4" fillId="0" borderId="0" xfId="0" applyFont="1" applyAlignment="1">
      <alignment horizontal="center" vertical="center"/>
    </xf>
    <xf numFmtId="0" fontId="18" fillId="0" borderId="0" xfId="0" applyFont="1"/>
    <xf numFmtId="0" fontId="9" fillId="0" borderId="1" xfId="0" applyFont="1" applyBorder="1"/>
    <xf numFmtId="0" fontId="18" fillId="0" borderId="3" xfId="0" applyFont="1" applyBorder="1"/>
    <xf numFmtId="0" fontId="7" fillId="0" borderId="0" xfId="11" applyFont="1" applyFill="1" applyBorder="1" applyAlignment="1" applyProtection="1">
      <alignment vertical="center"/>
    </xf>
    <xf numFmtId="0" fontId="9" fillId="2" borderId="22" xfId="0" applyFont="1" applyFill="1" applyBorder="1" applyAlignment="1">
      <alignment horizontal="right" vertical="center"/>
    </xf>
    <xf numFmtId="167" fontId="18" fillId="0" borderId="60" xfId="0" applyNumberFormat="1" applyFont="1" applyBorder="1" applyAlignment="1">
      <alignment horizontal="center"/>
    </xf>
    <xf numFmtId="167" fontId="18" fillId="0" borderId="58" xfId="0" applyNumberFormat="1" applyFont="1" applyBorder="1" applyAlignment="1">
      <alignment horizontal="center"/>
    </xf>
    <xf numFmtId="167" fontId="16" fillId="0" borderId="58" xfId="0" applyNumberFormat="1" applyFont="1" applyBorder="1" applyAlignment="1">
      <alignment horizontal="center"/>
    </xf>
    <xf numFmtId="167" fontId="18" fillId="0" borderId="61" xfId="0" applyNumberFormat="1" applyFont="1" applyBorder="1" applyAlignment="1">
      <alignment horizontal="center"/>
    </xf>
    <xf numFmtId="167" fontId="18" fillId="0" borderId="62" xfId="0" applyNumberFormat="1" applyFont="1" applyBorder="1" applyAlignment="1">
      <alignment horizontal="center"/>
    </xf>
    <xf numFmtId="0" fontId="0" fillId="0" borderId="0" xfId="0" applyFont="1" applyFill="1"/>
    <xf numFmtId="0" fontId="12" fillId="0" borderId="0" xfId="0" applyFont="1" applyAlignment="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96" fillId="0" borderId="3" xfId="20960" applyFont="1" applyFill="1" applyBorder="1" applyAlignment="1" applyProtection="1">
      <alignment horizontal="center" vertical="center"/>
    </xf>
    <xf numFmtId="0" fontId="97" fillId="0" borderId="0" xfId="0" applyFont="1" applyBorder="1" applyAlignment="1">
      <alignment wrapText="1"/>
    </xf>
    <xf numFmtId="0" fontId="9" fillId="0" borderId="2" xfId="20960" applyFont="1" applyFill="1" applyBorder="1" applyAlignment="1" applyProtection="1">
      <alignment horizontal="left" wrapText="1" indent="1"/>
    </xf>
    <xf numFmtId="0" fontId="9" fillId="0" borderId="0" xfId="11" applyFont="1" applyFill="1" applyBorder="1" applyAlignment="1" applyProtection="1">
      <alignment horizontal="left"/>
    </xf>
    <xf numFmtId="0" fontId="15" fillId="0" borderId="0" xfId="11" applyFont="1" applyFill="1" applyBorder="1" applyAlignment="1" applyProtection="1">
      <alignment horizontal="right"/>
    </xf>
    <xf numFmtId="0" fontId="10" fillId="0" borderId="0" xfId="11" applyFont="1" applyFill="1" applyBorder="1" applyAlignment="1" applyProtection="1">
      <alignment horizontal="center"/>
    </xf>
    <xf numFmtId="0" fontId="15"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Fill="1" applyBorder="1" applyAlignment="1">
      <alignment horizontal="center"/>
    </xf>
    <xf numFmtId="0" fontId="99" fillId="0" borderId="0" xfId="0" applyFont="1" applyFill="1" applyBorder="1" applyAlignment="1"/>
    <xf numFmtId="49" fontId="99" fillId="0" borderId="7" xfId="0" applyNumberFormat="1" applyFont="1" applyFill="1" applyBorder="1" applyAlignment="1">
      <alignment horizontal="right" vertical="center"/>
    </xf>
    <xf numFmtId="49" fontId="99" fillId="0" borderId="76" xfId="0" applyNumberFormat="1" applyFont="1" applyFill="1" applyBorder="1" applyAlignment="1">
      <alignment horizontal="right" vertical="center"/>
    </xf>
    <xf numFmtId="49" fontId="99" fillId="0" borderId="79" xfId="0" applyNumberFormat="1" applyFont="1" applyFill="1" applyBorder="1" applyAlignment="1">
      <alignment horizontal="right" vertical="center"/>
    </xf>
    <xf numFmtId="49" fontId="99" fillId="0" borderId="84" xfId="0" applyNumberFormat="1" applyFont="1" applyFill="1" applyBorder="1" applyAlignment="1">
      <alignment horizontal="right" vertical="center"/>
    </xf>
    <xf numFmtId="0" fontId="99" fillId="0" borderId="0" xfId="0" applyFont="1" applyFill="1" applyBorder="1" applyAlignment="1">
      <alignment horizontal="left"/>
    </xf>
    <xf numFmtId="0" fontId="99" fillId="0" borderId="84" xfId="0" applyNumberFormat="1" applyFont="1" applyFill="1" applyBorder="1" applyAlignment="1">
      <alignment horizontal="right" vertical="center"/>
    </xf>
    <xf numFmtId="49" fontId="99" fillId="0" borderId="0" xfId="0" applyNumberFormat="1" applyFont="1" applyFill="1" applyBorder="1" applyAlignment="1">
      <alignment horizontal="right" vertical="center"/>
    </xf>
    <xf numFmtId="0" fontId="99" fillId="0" borderId="0" xfId="0" applyFont="1" applyFill="1" applyBorder="1" applyAlignment="1">
      <alignment vertical="center" wrapText="1"/>
    </xf>
    <xf numFmtId="0" fontId="99"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193" fontId="9" fillId="2" borderId="23" xfId="0" applyNumberFormat="1" applyFont="1" applyFill="1" applyBorder="1" applyAlignment="1" applyProtection="1">
      <alignment vertical="center"/>
      <protection locked="0"/>
    </xf>
    <xf numFmtId="193" fontId="16" fillId="0" borderId="13" xfId="0" applyNumberFormat="1" applyFont="1" applyBorder="1" applyAlignment="1">
      <alignment vertical="center"/>
    </xf>
    <xf numFmtId="0" fontId="9" fillId="0" borderId="16" xfId="0" applyFont="1" applyFill="1" applyBorder="1" applyAlignment="1">
      <alignment horizontal="right" vertical="center" wrapText="1"/>
    </xf>
    <xf numFmtId="0" fontId="4" fillId="0" borderId="0" xfId="0" applyFont="1"/>
    <xf numFmtId="0" fontId="4" fillId="0" borderId="0" xfId="0" applyFont="1" applyFill="1"/>
    <xf numFmtId="0" fontId="99" fillId="0" borderId="86" xfId="0" applyFont="1" applyFill="1" applyBorder="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101" fillId="0" borderId="0" xfId="0" applyFont="1" applyFill="1" applyAlignment="1">
      <alignment horizontal="left" vertical="center"/>
    </xf>
    <xf numFmtId="0" fontId="96" fillId="0" borderId="99" xfId="20960" applyFont="1" applyFill="1" applyBorder="1" applyAlignment="1" applyProtection="1">
      <alignment horizontal="center" vertical="center"/>
    </xf>
    <xf numFmtId="43" fontId="7" fillId="0" borderId="0" xfId="7" applyFont="1"/>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9" fillId="0" borderId="116" xfId="0" applyFont="1" applyFill="1" applyBorder="1" applyAlignment="1">
      <alignment horizontal="center"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4" fontId="4" fillId="0" borderId="0" xfId="0" applyNumberFormat="1" applyFont="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14"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99" fillId="0" borderId="86" xfId="0" applyFont="1" applyFill="1" applyBorder="1" applyAlignment="1">
      <alignment horizontal="left" vertical="center"/>
    </xf>
    <xf numFmtId="0" fontId="99" fillId="0" borderId="84" xfId="0" applyFont="1" applyFill="1" applyBorder="1" applyAlignment="1">
      <alignment vertical="center" wrapText="1"/>
    </xf>
    <xf numFmtId="0" fontId="99" fillId="0" borderId="84" xfId="0" applyFont="1" applyFill="1" applyBorder="1" applyAlignment="1">
      <alignment horizontal="left" vertical="center" wrapText="1"/>
    </xf>
    <xf numFmtId="0" fontId="103" fillId="0" borderId="0" xfId="11" applyFont="1" applyFill="1" applyBorder="1" applyProtection="1"/>
    <xf numFmtId="0" fontId="104" fillId="0" borderId="0" xfId="0" applyFont="1"/>
    <xf numFmtId="0" fontId="103" fillId="0" borderId="0" xfId="11" applyFont="1" applyFill="1" applyBorder="1" applyAlignment="1" applyProtection="1"/>
    <xf numFmtId="0" fontId="105" fillId="0" borderId="0" xfId="11" applyFont="1" applyFill="1" applyBorder="1" applyAlignment="1" applyProtection="1"/>
    <xf numFmtId="14" fontId="104" fillId="0" borderId="0" xfId="0" applyNumberFormat="1" applyFont="1"/>
    <xf numFmtId="0" fontId="104" fillId="0" borderId="0" xfId="0" applyFont="1" applyAlignment="1">
      <alignment wrapText="1"/>
    </xf>
    <xf numFmtId="0" fontId="107" fillId="0" borderId="0" xfId="0" applyFont="1"/>
    <xf numFmtId="0" fontId="104" fillId="0" borderId="0" xfId="0" applyFont="1" applyFill="1"/>
    <xf numFmtId="0" fontId="104" fillId="0" borderId="0" xfId="0" applyFont="1" applyBorder="1"/>
    <xf numFmtId="0" fontId="104" fillId="0" borderId="0" xfId="0" applyFont="1" applyBorder="1" applyAlignment="1">
      <alignment horizontal="left"/>
    </xf>
    <xf numFmtId="0" fontId="106" fillId="0" borderId="130" xfId="0" applyNumberFormat="1" applyFont="1" applyFill="1" applyBorder="1" applyAlignment="1">
      <alignment horizontal="left" vertical="center" wrapText="1"/>
    </xf>
    <xf numFmtId="0" fontId="111" fillId="0" borderId="0" xfId="0" applyFont="1"/>
    <xf numFmtId="49" fontId="99" fillId="0" borderId="99" xfId="0" applyNumberFormat="1" applyFont="1" applyFill="1" applyBorder="1" applyAlignment="1">
      <alignment horizontal="right" vertical="center"/>
    </xf>
    <xf numFmtId="0" fontId="112" fillId="0" borderId="0" xfId="0" applyFont="1" applyFill="1" applyBorder="1" applyAlignment="1"/>
    <xf numFmtId="0" fontId="104" fillId="0" borderId="0" xfId="0" applyFont="1" applyBorder="1" applyAlignment="1">
      <alignment horizontal="left" indent="1"/>
    </xf>
    <xf numFmtId="0" fontId="104" fillId="0" borderId="0" xfId="0" applyFont="1" applyBorder="1" applyAlignment="1">
      <alignment horizontal="left" indent="2"/>
    </xf>
    <xf numFmtId="49" fontId="104" fillId="0" borderId="0" xfId="0" applyNumberFormat="1" applyFont="1" applyBorder="1" applyAlignment="1">
      <alignment horizontal="left" indent="3"/>
    </xf>
    <xf numFmtId="49" fontId="104" fillId="0" borderId="0" xfId="0" applyNumberFormat="1" applyFont="1" applyBorder="1" applyAlignment="1">
      <alignment horizontal="left" indent="1"/>
    </xf>
    <xf numFmtId="49" fontId="104" fillId="0" borderId="0" xfId="0" applyNumberFormat="1" applyFont="1" applyBorder="1" applyAlignment="1">
      <alignment horizontal="left" wrapText="1" indent="2"/>
    </xf>
    <xf numFmtId="49" fontId="104" fillId="0" borderId="0" xfId="0" applyNumberFormat="1" applyFont="1" applyFill="1" applyBorder="1" applyAlignment="1">
      <alignment horizontal="left" wrapText="1" indent="3"/>
    </xf>
    <xf numFmtId="0" fontId="104" fillId="0" borderId="0" xfId="0" applyNumberFormat="1" applyFont="1" applyFill="1" applyBorder="1" applyAlignment="1">
      <alignment horizontal="left" wrapText="1" indent="1"/>
    </xf>
    <xf numFmtId="0" fontId="104"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9" fillId="0" borderId="140" xfId="0" applyFont="1" applyFill="1" applyBorder="1" applyAlignment="1" applyProtection="1">
      <alignment horizontal="center" vertical="center" wrapText="1"/>
    </xf>
    <xf numFmtId="0" fontId="9" fillId="0" borderId="114" xfId="0" applyFont="1" applyFill="1" applyBorder="1" applyAlignment="1" applyProtection="1">
      <alignment horizontal="center" vertical="center" wrapText="1"/>
    </xf>
    <xf numFmtId="193" fontId="9" fillId="0" borderId="140" xfId="0" applyNumberFormat="1" applyFont="1" applyFill="1" applyBorder="1" applyAlignment="1" applyProtection="1">
      <alignment horizontal="right"/>
    </xf>
    <xf numFmtId="193" fontId="9" fillId="35" borderId="140" xfId="0" applyNumberFormat="1" applyFont="1" applyFill="1" applyBorder="1" applyAlignment="1" applyProtection="1">
      <alignment horizontal="right"/>
    </xf>
    <xf numFmtId="193" fontId="9" fillId="35" borderId="114" xfId="0" applyNumberFormat="1" applyFont="1" applyFill="1" applyBorder="1" applyAlignment="1" applyProtection="1">
      <alignment horizontal="right"/>
    </xf>
    <xf numFmtId="193" fontId="9" fillId="0" borderId="0" xfId="0" applyNumberFormat="1" applyFont="1" applyFill="1" applyBorder="1" applyAlignment="1" applyProtection="1">
      <alignment horizontal="right"/>
    </xf>
    <xf numFmtId="49" fontId="99" fillId="0" borderId="140" xfId="0" applyNumberFormat="1" applyFont="1" applyFill="1" applyBorder="1" applyAlignment="1">
      <alignment horizontal="right" vertical="center"/>
    </xf>
    <xf numFmtId="167" fontId="18" fillId="0" borderId="140" xfId="0" applyNumberFormat="1" applyFont="1" applyBorder="1" applyAlignment="1">
      <alignment horizontal="center"/>
    </xf>
    <xf numFmtId="0" fontId="18" fillId="0" borderId="140" xfId="0" applyFont="1" applyBorder="1"/>
    <xf numFmtId="167" fontId="18" fillId="0" borderId="140" xfId="0" applyNumberFormat="1" applyFont="1" applyFill="1" applyBorder="1" applyAlignment="1">
      <alignment horizontal="center"/>
    </xf>
    <xf numFmtId="167" fontId="17" fillId="0" borderId="56" xfId="0" applyNumberFormat="1" applyFont="1" applyFill="1" applyBorder="1" applyAlignment="1">
      <alignment horizontal="center"/>
    </xf>
    <xf numFmtId="167" fontId="15" fillId="0" borderId="58" xfId="0" applyNumberFormat="1" applyFont="1" applyFill="1" applyBorder="1" applyAlignment="1">
      <alignment horizontal="center"/>
    </xf>
    <xf numFmtId="193" fontId="18" fillId="0" borderId="12" xfId="0" applyNumberFormat="1" applyFont="1" applyBorder="1" applyAlignment="1">
      <alignment horizontal="center" vertical="center"/>
    </xf>
    <xf numFmtId="193" fontId="16" fillId="0" borderId="12" xfId="0" applyNumberFormat="1" applyFont="1" applyBorder="1" applyAlignment="1">
      <alignment horizontal="center" vertical="center"/>
    </xf>
    <xf numFmtId="193" fontId="18" fillId="0" borderId="12" xfId="0" applyNumberFormat="1" applyFont="1" applyFill="1" applyBorder="1" applyAlignment="1">
      <alignment horizontal="center" vertical="center"/>
    </xf>
    <xf numFmtId="193" fontId="18" fillId="0" borderId="13" xfId="0" applyNumberFormat="1" applyFont="1" applyBorder="1" applyAlignment="1">
      <alignment horizontal="center" vertical="center"/>
    </xf>
    <xf numFmtId="193" fontId="17" fillId="0" borderId="14" xfId="0" applyNumberFormat="1" applyFont="1" applyFill="1" applyBorder="1" applyAlignment="1">
      <alignment horizontal="center" vertical="center"/>
    </xf>
    <xf numFmtId="193" fontId="18" fillId="0" borderId="140" xfId="0" applyNumberFormat="1" applyFont="1" applyBorder="1" applyAlignment="1">
      <alignment horizontal="center" vertical="center"/>
    </xf>
    <xf numFmtId="0" fontId="18" fillId="0" borderId="140" xfId="0" applyFont="1" applyBorder="1" applyAlignment="1">
      <alignment horizontal="center"/>
    </xf>
    <xf numFmtId="0" fontId="18" fillId="0" borderId="140" xfId="0" applyFont="1" applyBorder="1" applyAlignment="1">
      <alignment horizontal="center" vertical="center"/>
    </xf>
    <xf numFmtId="193" fontId="17" fillId="0" borderId="30" xfId="0" applyNumberFormat="1" applyFont="1" applyBorder="1" applyAlignment="1">
      <alignment horizontal="center" vertical="center"/>
    </xf>
    <xf numFmtId="193" fontId="97" fillId="0" borderId="12" xfId="0" applyNumberFormat="1" applyFont="1" applyBorder="1" applyAlignment="1">
      <alignment horizontal="center" vertical="center"/>
    </xf>
    <xf numFmtId="193" fontId="17" fillId="0" borderId="12" xfId="0" applyNumberFormat="1" applyFont="1" applyBorder="1" applyAlignment="1">
      <alignment horizontal="center" vertical="center"/>
    </xf>
    <xf numFmtId="193" fontId="17" fillId="0" borderId="15" xfId="0" applyNumberFormat="1" applyFont="1" applyBorder="1" applyAlignment="1">
      <alignment horizontal="center" vertical="center"/>
    </xf>
    <xf numFmtId="193" fontId="17" fillId="0" borderId="13" xfId="0" applyNumberFormat="1" applyFont="1" applyBorder="1" applyAlignment="1">
      <alignment horizontal="center" vertical="center"/>
    </xf>
    <xf numFmtId="193" fontId="17" fillId="0" borderId="140" xfId="0" applyNumberFormat="1" applyFont="1" applyFill="1" applyBorder="1" applyAlignment="1">
      <alignment horizontal="center" vertical="center"/>
    </xf>
    <xf numFmtId="0" fontId="17" fillId="0" borderId="140" xfId="0" applyFont="1" applyBorder="1" applyAlignment="1">
      <alignment horizontal="center"/>
    </xf>
    <xf numFmtId="0" fontId="17" fillId="0" borderId="140" xfId="0" applyFont="1" applyBorder="1" applyAlignment="1">
      <alignment horizontal="center" vertical="center"/>
    </xf>
    <xf numFmtId="0" fontId="107" fillId="0" borderId="140" xfId="0" applyFont="1" applyBorder="1"/>
    <xf numFmtId="0" fontId="107" fillId="0" borderId="140" xfId="0" applyFont="1" applyBorder="1" applyAlignment="1">
      <alignment horizontal="center" vertical="center" wrapText="1"/>
    </xf>
    <xf numFmtId="0" fontId="107" fillId="0" borderId="140" xfId="0" applyFont="1" applyFill="1" applyBorder="1" applyAlignment="1">
      <alignment horizontal="center" vertical="center" wrapText="1"/>
    </xf>
    <xf numFmtId="164" fontId="103" fillId="35" borderId="148" xfId="21413" applyFont="1" applyFill="1" applyBorder="1"/>
    <xf numFmtId="0" fontId="103" fillId="0" borderId="148" xfId="0" applyFont="1" applyBorder="1"/>
    <xf numFmtId="0" fontId="103" fillId="0" borderId="148" xfId="0" applyFont="1" applyFill="1" applyBorder="1"/>
    <xf numFmtId="0" fontId="103" fillId="0" borderId="148" xfId="0" applyFont="1" applyBorder="1" applyAlignment="1">
      <alignment horizontal="left" indent="8"/>
    </xf>
    <xf numFmtId="0" fontId="103" fillId="0" borderId="148" xfId="0" applyFont="1" applyBorder="1" applyAlignment="1">
      <alignment wrapText="1"/>
    </xf>
    <xf numFmtId="0" fontId="106" fillId="0" borderId="148" xfId="0" applyFont="1" applyBorder="1"/>
    <xf numFmtId="0" fontId="103" fillId="0" borderId="148" xfId="0" applyFont="1" applyBorder="1" applyAlignment="1">
      <alignment horizontal="center" vertical="center" wrapText="1"/>
    </xf>
    <xf numFmtId="0" fontId="103" fillId="0" borderId="149" xfId="0" applyFont="1" applyFill="1" applyBorder="1" applyAlignment="1">
      <alignment horizontal="center" vertical="center" wrapText="1"/>
    </xf>
    <xf numFmtId="0" fontId="103" fillId="0" borderId="148" xfId="0" applyFont="1" applyBorder="1" applyAlignment="1">
      <alignment horizontal="center" vertical="center"/>
    </xf>
    <xf numFmtId="0" fontId="103" fillId="0" borderId="0" xfId="0" applyFont="1"/>
    <xf numFmtId="0" fontId="103" fillId="0" borderId="0" xfId="0" applyFont="1" applyAlignment="1">
      <alignment wrapText="1"/>
    </xf>
    <xf numFmtId="14" fontId="103" fillId="0" borderId="0" xfId="0" applyNumberFormat="1" applyFont="1"/>
    <xf numFmtId="0" fontId="106" fillId="0" borderId="148" xfId="0" applyFont="1" applyFill="1" applyBorder="1"/>
    <xf numFmtId="0" fontId="103" fillId="0" borderId="148" xfId="0" applyNumberFormat="1" applyFont="1" applyFill="1" applyBorder="1" applyAlignment="1">
      <alignment horizontal="left" vertical="center" wrapText="1"/>
    </xf>
    <xf numFmtId="0" fontId="107" fillId="0" borderId="148" xfId="0" applyFont="1" applyBorder="1"/>
    <xf numFmtId="0" fontId="106" fillId="0" borderId="148" xfId="0" applyFont="1" applyFill="1" applyBorder="1" applyAlignment="1">
      <alignment horizontal="left" wrapText="1" indent="1"/>
    </xf>
    <xf numFmtId="0" fontId="106" fillId="0" borderId="148" xfId="0" applyFont="1" applyFill="1" applyBorder="1" applyAlignment="1">
      <alignment horizontal="left" vertical="center" indent="1"/>
    </xf>
    <xf numFmtId="0" fontId="104" fillId="0" borderId="148" xfId="0" applyFont="1" applyBorder="1"/>
    <xf numFmtId="0" fontId="103" fillId="0" borderId="148" xfId="0" applyFont="1" applyFill="1" applyBorder="1" applyAlignment="1">
      <alignment horizontal="left" indent="1"/>
    </xf>
    <xf numFmtId="0" fontId="103" fillId="0" borderId="148" xfId="0" applyFont="1" applyFill="1" applyBorder="1" applyAlignment="1">
      <alignment horizontal="left" wrapText="1" indent="4"/>
    </xf>
    <xf numFmtId="0" fontId="103" fillId="0" borderId="148" xfId="0" applyNumberFormat="1" applyFont="1" applyFill="1" applyBorder="1" applyAlignment="1">
      <alignment horizontal="left" indent="3"/>
    </xf>
    <xf numFmtId="0" fontId="106" fillId="0" borderId="148" xfId="0" applyFont="1" applyFill="1" applyBorder="1" applyAlignment="1">
      <alignment horizontal="left" indent="1"/>
    </xf>
    <xf numFmtId="0" fontId="107" fillId="0" borderId="148" xfId="0" applyFont="1" applyFill="1" applyBorder="1" applyAlignment="1">
      <alignment horizontal="center" vertical="center" wrapText="1"/>
    </xf>
    <xf numFmtId="0" fontId="103" fillId="78" borderId="148" xfId="0" applyFont="1" applyFill="1" applyBorder="1"/>
    <xf numFmtId="0" fontId="106" fillId="0" borderId="7" xfId="0" applyFont="1" applyBorder="1"/>
    <xf numFmtId="0" fontId="103" fillId="0" borderId="148" xfId="0" applyFont="1" applyFill="1" applyBorder="1" applyAlignment="1">
      <alignment horizontal="left" wrapText="1" indent="2"/>
    </xf>
    <xf numFmtId="0" fontId="103" fillId="0" borderId="148" xfId="0" applyFont="1" applyFill="1" applyBorder="1" applyAlignment="1">
      <alignment horizontal="left" wrapText="1"/>
    </xf>
    <xf numFmtId="0" fontId="103" fillId="0" borderId="0" xfId="0" applyFont="1" applyBorder="1"/>
    <xf numFmtId="0" fontId="106" fillId="80" borderId="148" xfId="0" applyFont="1" applyFill="1" applyBorder="1"/>
    <xf numFmtId="0" fontId="103" fillId="0" borderId="148" xfId="0" applyFont="1" applyBorder="1" applyAlignment="1">
      <alignment horizontal="left" indent="1"/>
    </xf>
    <xf numFmtId="0" fontId="103" fillId="0" borderId="148" xfId="0" applyFont="1" applyBorder="1" applyAlignment="1">
      <alignment horizontal="center"/>
    </xf>
    <xf numFmtId="0" fontId="103" fillId="0" borderId="0" xfId="0" applyFont="1" applyBorder="1" applyAlignment="1">
      <alignment horizontal="center" vertical="center"/>
    </xf>
    <xf numFmtId="0" fontId="103" fillId="0" borderId="148" xfId="0" applyFont="1" applyFill="1" applyBorder="1" applyAlignment="1">
      <alignment horizontal="center" vertical="center" wrapText="1"/>
    </xf>
    <xf numFmtId="0" fontId="103" fillId="0" borderId="7" xfId="0" applyFont="1" applyBorder="1" applyAlignment="1">
      <alignment horizontal="center" vertical="center" wrapText="1"/>
    </xf>
    <xf numFmtId="0" fontId="103" fillId="0" borderId="11" xfId="0" applyFont="1" applyBorder="1" applyAlignment="1">
      <alignment horizontal="center" vertical="center" wrapText="1"/>
    </xf>
    <xf numFmtId="0" fontId="103" fillId="0" borderId="53" xfId="0" applyFont="1" applyBorder="1" applyAlignment="1">
      <alignment wrapText="1"/>
    </xf>
    <xf numFmtId="0" fontId="103" fillId="0" borderId="7" xfId="0" applyFont="1" applyBorder="1" applyAlignment="1">
      <alignment wrapText="1"/>
    </xf>
    <xf numFmtId="0" fontId="103" fillId="0" borderId="0" xfId="0" applyFont="1" applyBorder="1" applyAlignment="1">
      <alignment horizontal="center" vertical="center" wrapText="1"/>
    </xf>
    <xf numFmtId="0" fontId="103" fillId="0" borderId="147" xfId="0" applyFont="1" applyFill="1" applyBorder="1" applyAlignment="1">
      <alignment horizontal="center" vertical="center" wrapText="1"/>
    </xf>
    <xf numFmtId="0" fontId="103" fillId="0" borderId="0" xfId="0" applyFont="1" applyFill="1" applyBorder="1" applyAlignment="1">
      <alignment horizontal="center" vertical="center" wrapText="1"/>
    </xf>
    <xf numFmtId="0" fontId="103" fillId="0" borderId="150" xfId="0" applyFont="1" applyFill="1" applyBorder="1" applyAlignment="1">
      <alignment horizontal="center" vertical="center" wrapText="1"/>
    </xf>
    <xf numFmtId="0" fontId="103" fillId="0" borderId="146" xfId="0" applyFont="1" applyFill="1" applyBorder="1" applyAlignment="1">
      <alignment horizontal="center" vertical="center" wrapText="1"/>
    </xf>
    <xf numFmtId="0" fontId="103" fillId="0" borderId="0" xfId="0" applyFont="1" applyFill="1"/>
    <xf numFmtId="0" fontId="103" fillId="0" borderId="154" xfId="0" applyFont="1" applyFill="1" applyBorder="1"/>
    <xf numFmtId="0" fontId="103" fillId="0" borderId="155" xfId="0" applyFont="1" applyFill="1" applyBorder="1"/>
    <xf numFmtId="49" fontId="103" fillId="0" borderId="156" xfId="0" applyNumberFormat="1" applyFont="1" applyFill="1" applyBorder="1" applyAlignment="1">
      <alignment horizontal="left" wrapText="1" indent="1"/>
    </xf>
    <xf numFmtId="0" fontId="103" fillId="0" borderId="157" xfId="0" applyFont="1" applyFill="1" applyBorder="1"/>
    <xf numFmtId="49" fontId="103" fillId="0" borderId="158" xfId="0" applyNumberFormat="1" applyFont="1" applyFill="1" applyBorder="1" applyAlignment="1">
      <alignment horizontal="left" wrapText="1" indent="1"/>
    </xf>
    <xf numFmtId="49" fontId="103" fillId="0" borderId="157" xfId="0" applyNumberFormat="1" applyFont="1" applyFill="1" applyBorder="1" applyAlignment="1">
      <alignment horizontal="left" wrapText="1" indent="1"/>
    </xf>
    <xf numFmtId="0" fontId="103" fillId="0" borderId="158" xfId="0" applyNumberFormat="1" applyFont="1" applyFill="1" applyBorder="1" applyAlignment="1">
      <alignment horizontal="left" wrapText="1" indent="1"/>
    </xf>
    <xf numFmtId="49" fontId="103" fillId="0" borderId="158" xfId="0" applyNumberFormat="1" applyFont="1" applyFill="1" applyBorder="1" applyAlignment="1">
      <alignment horizontal="left" wrapText="1" indent="3"/>
    </xf>
    <xf numFmtId="49" fontId="103" fillId="0" borderId="157" xfId="0" applyNumberFormat="1" applyFont="1" applyFill="1" applyBorder="1" applyAlignment="1">
      <alignment horizontal="left" wrapText="1" indent="3"/>
    </xf>
    <xf numFmtId="49" fontId="103" fillId="0" borderId="158" xfId="0" applyNumberFormat="1" applyFont="1" applyFill="1" applyBorder="1" applyAlignment="1">
      <alignment horizontal="left" wrapText="1" indent="2"/>
    </xf>
    <xf numFmtId="49" fontId="103" fillId="0" borderId="157" xfId="0" applyNumberFormat="1" applyFont="1" applyFill="1" applyBorder="1" applyAlignment="1">
      <alignment horizontal="left" wrapText="1" indent="2"/>
    </xf>
    <xf numFmtId="49" fontId="103" fillId="0" borderId="158" xfId="0" applyNumberFormat="1" applyFont="1" applyBorder="1" applyAlignment="1">
      <alignment horizontal="left" wrapText="1" indent="2"/>
    </xf>
    <xf numFmtId="49" fontId="103" fillId="0" borderId="158" xfId="0" applyNumberFormat="1" applyFont="1" applyFill="1" applyBorder="1" applyAlignment="1">
      <alignment horizontal="left" vertical="top" wrapText="1" indent="2"/>
    </xf>
    <xf numFmtId="49" fontId="103" fillId="0" borderId="157" xfId="0" applyNumberFormat="1" applyFont="1" applyFill="1" applyBorder="1" applyAlignment="1">
      <alignment horizontal="left" vertical="top" wrapText="1" indent="2"/>
    </xf>
    <xf numFmtId="0" fontId="103" fillId="79" borderId="157" xfId="0" applyFont="1" applyFill="1" applyBorder="1"/>
    <xf numFmtId="0" fontId="103" fillId="79" borderId="148" xfId="0" applyFont="1" applyFill="1" applyBorder="1"/>
    <xf numFmtId="0" fontId="103" fillId="79" borderId="158" xfId="0" applyFont="1" applyFill="1" applyBorder="1"/>
    <xf numFmtId="49" fontId="103" fillId="0" borderId="157" xfId="0" applyNumberFormat="1" applyFont="1" applyFill="1" applyBorder="1" applyAlignment="1">
      <alignment horizontal="left" indent="1"/>
    </xf>
    <xf numFmtId="0" fontId="103" fillId="0" borderId="158" xfId="0" applyNumberFormat="1" applyFont="1" applyBorder="1" applyAlignment="1">
      <alignment horizontal="left" indent="1"/>
    </xf>
    <xf numFmtId="0" fontId="103" fillId="0" borderId="157" xfId="0" applyFont="1" applyBorder="1"/>
    <xf numFmtId="49" fontId="103" fillId="0" borderId="158" xfId="0" applyNumberFormat="1" applyFont="1" applyFill="1" applyBorder="1" applyAlignment="1">
      <alignment horizontal="left" indent="1"/>
    </xf>
    <xf numFmtId="49" fontId="103" fillId="0" borderId="158" xfId="0" applyNumberFormat="1" applyFont="1" applyBorder="1" applyAlignment="1">
      <alignment horizontal="left" indent="1"/>
    </xf>
    <xf numFmtId="49" fontId="103" fillId="0" borderId="158" xfId="0" applyNumberFormat="1" applyFont="1" applyFill="1" applyBorder="1" applyAlignment="1">
      <alignment horizontal="left" indent="3"/>
    </xf>
    <xf numFmtId="49" fontId="103" fillId="0" borderId="157" xfId="0" applyNumberFormat="1" applyFont="1" applyFill="1" applyBorder="1" applyAlignment="1">
      <alignment horizontal="left" indent="3"/>
    </xf>
    <xf numFmtId="49" fontId="103" fillId="0" borderId="158" xfId="0" applyNumberFormat="1" applyFont="1" applyBorder="1" applyAlignment="1">
      <alignment horizontal="left" indent="3"/>
    </xf>
    <xf numFmtId="0" fontId="103" fillId="0" borderId="158" xfId="0" applyFont="1" applyBorder="1" applyAlignment="1">
      <alignment horizontal="left" indent="2"/>
    </xf>
    <xf numFmtId="0" fontId="103" fillId="0" borderId="157" xfId="0" applyFont="1" applyBorder="1" applyAlignment="1">
      <alignment horizontal="left" indent="2"/>
    </xf>
    <xf numFmtId="0" fontId="103" fillId="0" borderId="158" xfId="0" applyFont="1" applyBorder="1" applyAlignment="1">
      <alignment horizontal="left" indent="1"/>
    </xf>
    <xf numFmtId="0" fontId="103" fillId="0" borderId="157" xfId="0" applyFont="1" applyBorder="1" applyAlignment="1">
      <alignment horizontal="left" indent="1"/>
    </xf>
    <xf numFmtId="0" fontId="106" fillId="0" borderId="69" xfId="0" applyFont="1" applyBorder="1"/>
    <xf numFmtId="0" fontId="106" fillId="0" borderId="64" xfId="0" applyFont="1" applyBorder="1"/>
    <xf numFmtId="0" fontId="103" fillId="0" borderId="69" xfId="0" applyFont="1" applyBorder="1"/>
    <xf numFmtId="0" fontId="103" fillId="0" borderId="0" xfId="0" applyFont="1" applyBorder="1" applyAlignment="1">
      <alignment wrapText="1"/>
    </xf>
    <xf numFmtId="0" fontId="103" fillId="0" borderId="0" xfId="0" applyFont="1" applyAlignment="1">
      <alignment horizontal="center" vertical="center"/>
    </xf>
    <xf numFmtId="0" fontId="103" fillId="0" borderId="0" xfId="0" applyFont="1" applyBorder="1" applyAlignment="1">
      <alignment horizontal="left"/>
    </xf>
    <xf numFmtId="0" fontId="106" fillId="0" borderId="148" xfId="0" applyNumberFormat="1" applyFont="1" applyFill="1" applyBorder="1" applyAlignment="1">
      <alignment horizontal="left" vertical="center" wrapText="1"/>
    </xf>
    <xf numFmtId="0" fontId="103" fillId="0" borderId="148" xfId="0" applyFont="1" applyBorder="1" applyAlignment="1">
      <alignment horizontal="center" vertical="center" textRotation="90" wrapText="1"/>
    </xf>
    <xf numFmtId="0" fontId="103" fillId="0" borderId="7" xfId="0" applyFont="1" applyFill="1" applyBorder="1" applyAlignment="1">
      <alignment horizontal="center" vertical="center" wrapText="1"/>
    </xf>
    <xf numFmtId="0" fontId="9" fillId="0" borderId="0" xfId="0" applyFont="1" applyFill="1" applyBorder="1" applyAlignment="1">
      <alignment wrapText="1"/>
    </xf>
    <xf numFmtId="0" fontId="108" fillId="0" borderId="148" xfId="0" applyFont="1" applyBorder="1"/>
    <xf numFmtId="0" fontId="106" fillId="0" borderId="148" xfId="0" applyFont="1" applyBorder="1" applyAlignment="1">
      <alignment horizontal="center" vertical="center" wrapText="1"/>
    </xf>
    <xf numFmtId="0" fontId="108" fillId="0" borderId="0" xfId="0" applyFont="1" applyAlignment="1">
      <alignment horizontal="center" vertical="center"/>
    </xf>
    <xf numFmtId="0" fontId="108" fillId="0" borderId="0" xfId="0" applyFont="1"/>
    <xf numFmtId="0" fontId="115" fillId="0" borderId="0" xfId="0" applyFont="1"/>
    <xf numFmtId="0" fontId="103" fillId="0" borderId="135" xfId="0" applyNumberFormat="1" applyFont="1" applyFill="1" applyBorder="1" applyAlignment="1">
      <alignment horizontal="left" vertical="center" wrapText="1" indent="1" readingOrder="1"/>
    </xf>
    <xf numFmtId="0" fontId="108" fillId="0" borderId="148" xfId="0" applyFont="1" applyBorder="1" applyAlignment="1">
      <alignment horizontal="left" indent="3"/>
    </xf>
    <xf numFmtId="0" fontId="106" fillId="0" borderId="148" xfId="0" applyNumberFormat="1" applyFont="1" applyFill="1" applyBorder="1" applyAlignment="1">
      <alignment vertical="center" wrapText="1" readingOrder="1"/>
    </xf>
    <xf numFmtId="0" fontId="108" fillId="0" borderId="148" xfId="0" applyFont="1" applyFill="1" applyBorder="1" applyAlignment="1">
      <alignment horizontal="left" indent="2"/>
    </xf>
    <xf numFmtId="0" fontId="108" fillId="0" borderId="149" xfId="0" applyFont="1" applyBorder="1"/>
    <xf numFmtId="0" fontId="103" fillId="0" borderId="136" xfId="0" applyNumberFormat="1" applyFont="1" applyFill="1" applyBorder="1" applyAlignment="1">
      <alignment vertical="center" wrapText="1" readingOrder="1"/>
    </xf>
    <xf numFmtId="0" fontId="108" fillId="0" borderId="149" xfId="0" applyFont="1" applyBorder="1" applyAlignment="1">
      <alignment horizontal="left" indent="2"/>
    </xf>
    <xf numFmtId="0" fontId="103" fillId="0" borderId="135" xfId="0" applyNumberFormat="1" applyFont="1" applyFill="1" applyBorder="1" applyAlignment="1">
      <alignment vertical="center" wrapText="1" readingOrder="1"/>
    </xf>
    <xf numFmtId="0" fontId="108" fillId="0" borderId="148" xfId="0" applyFont="1" applyBorder="1" applyAlignment="1">
      <alignment horizontal="left" indent="2"/>
    </xf>
    <xf numFmtId="0" fontId="103" fillId="0" borderId="134" xfId="0" applyNumberFormat="1" applyFont="1" applyFill="1" applyBorder="1" applyAlignment="1">
      <alignment vertical="center" wrapText="1" readingOrder="1"/>
    </xf>
    <xf numFmtId="0" fontId="115" fillId="0" borderId="7" xfId="0" applyFont="1" applyBorder="1"/>
    <xf numFmtId="0" fontId="99" fillId="0" borderId="148" xfId="0" applyFont="1" applyFill="1" applyBorder="1" applyAlignment="1">
      <alignment vertical="center" wrapText="1"/>
    </xf>
    <xf numFmtId="0" fontId="99" fillId="0" borderId="148" xfId="0" applyFont="1" applyBorder="1" applyAlignment="1">
      <alignment horizontal="left" vertical="center" wrapText="1"/>
    </xf>
    <xf numFmtId="0" fontId="99" fillId="0" borderId="148" xfId="0" applyFont="1" applyBorder="1" applyAlignment="1">
      <alignment horizontal="left" indent="2"/>
    </xf>
    <xf numFmtId="0" fontId="99" fillId="0" borderId="148" xfId="0" applyNumberFormat="1" applyFont="1" applyFill="1" applyBorder="1" applyAlignment="1">
      <alignment vertical="center" wrapText="1"/>
    </xf>
    <xf numFmtId="0" fontId="99" fillId="0" borderId="148" xfId="0" applyNumberFormat="1" applyFont="1" applyFill="1" applyBorder="1" applyAlignment="1">
      <alignment horizontal="left" vertical="center" indent="1"/>
    </xf>
    <xf numFmtId="0" fontId="99" fillId="0" borderId="148" xfId="0" applyNumberFormat="1" applyFont="1" applyFill="1" applyBorder="1" applyAlignment="1">
      <alignment horizontal="left" vertical="center" wrapText="1" indent="1"/>
    </xf>
    <xf numFmtId="0" fontId="99" fillId="0" borderId="148" xfId="0" applyNumberFormat="1" applyFont="1" applyFill="1" applyBorder="1" applyAlignment="1">
      <alignment horizontal="right" vertical="center"/>
    </xf>
    <xf numFmtId="49" fontId="99" fillId="0" borderId="148" xfId="0" applyNumberFormat="1" applyFont="1" applyFill="1" applyBorder="1" applyAlignment="1">
      <alignment horizontal="right" vertical="center"/>
    </xf>
    <xf numFmtId="49" fontId="99" fillId="0" borderId="148" xfId="0" applyNumberFormat="1" applyFont="1" applyFill="1" applyBorder="1" applyAlignment="1">
      <alignment vertical="top" wrapText="1"/>
    </xf>
    <xf numFmtId="49" fontId="99" fillId="0" borderId="148" xfId="0" applyNumberFormat="1" applyFont="1" applyFill="1" applyBorder="1" applyAlignment="1">
      <alignment horizontal="left" vertical="top" wrapText="1" indent="2"/>
    </xf>
    <xf numFmtId="49" fontId="99" fillId="0" borderId="148" xfId="0" applyNumberFormat="1" applyFont="1" applyFill="1" applyBorder="1" applyAlignment="1">
      <alignment horizontal="left" vertical="center" wrapText="1" indent="3"/>
    </xf>
    <xf numFmtId="49" fontId="99" fillId="0" borderId="148" xfId="0" applyNumberFormat="1" applyFont="1" applyFill="1" applyBorder="1" applyAlignment="1">
      <alignment horizontal="left" wrapText="1" indent="2"/>
    </xf>
    <xf numFmtId="49" fontId="99" fillId="0" borderId="148" xfId="0" applyNumberFormat="1" applyFont="1" applyFill="1" applyBorder="1" applyAlignment="1">
      <alignment horizontal="left" vertical="top" wrapText="1"/>
    </xf>
    <xf numFmtId="49" fontId="99" fillId="0" borderId="148" xfId="0" applyNumberFormat="1" applyFont="1" applyFill="1" applyBorder="1" applyAlignment="1">
      <alignment horizontal="left" wrapText="1" indent="3"/>
    </xf>
    <xf numFmtId="49" fontId="99" fillId="0" borderId="148" xfId="0" applyNumberFormat="1" applyFont="1" applyFill="1" applyBorder="1" applyAlignment="1">
      <alignment vertical="center"/>
    </xf>
    <xf numFmtId="49" fontId="99" fillId="0" borderId="148" xfId="0" applyNumberFormat="1" applyFont="1" applyFill="1" applyBorder="1" applyAlignment="1">
      <alignment horizontal="left" indent="3"/>
    </xf>
    <xf numFmtId="0" fontId="99" fillId="0" borderId="148" xfId="0" applyFont="1" applyBorder="1" applyAlignment="1">
      <alignment horizontal="left" indent="1"/>
    </xf>
    <xf numFmtId="0" fontId="99" fillId="0" borderId="148" xfId="0" applyNumberFormat="1" applyFont="1" applyFill="1" applyBorder="1" applyAlignment="1">
      <alignment horizontal="left" vertical="center" wrapText="1"/>
    </xf>
    <xf numFmtId="0" fontId="99" fillId="0" borderId="148" xfId="0" applyFont="1" applyFill="1" applyBorder="1" applyAlignment="1">
      <alignment horizontal="left" wrapText="1" indent="2"/>
    </xf>
    <xf numFmtId="0" fontId="99" fillId="0" borderId="148" xfId="0" applyFont="1" applyBorder="1" applyAlignment="1">
      <alignment horizontal="left" vertical="top" wrapText="1"/>
    </xf>
    <xf numFmtId="0" fontId="98" fillId="0" borderId="7" xfId="0" applyFont="1" applyBorder="1" applyAlignment="1">
      <alignment wrapText="1"/>
    </xf>
    <xf numFmtId="0" fontId="99" fillId="0" borderId="148" xfId="0" applyFont="1" applyBorder="1" applyAlignment="1">
      <alignment horizontal="left" wrapText="1"/>
    </xf>
    <xf numFmtId="0" fontId="99" fillId="0" borderId="148" xfId="12672" applyFont="1" applyFill="1" applyBorder="1" applyAlignment="1">
      <alignment horizontal="left" vertical="center" wrapText="1" indent="2"/>
    </xf>
    <xf numFmtId="0" fontId="99" fillId="0" borderId="148" xfId="0" applyFont="1" applyBorder="1" applyAlignment="1">
      <alignment horizontal="left" wrapText="1" indent="2"/>
    </xf>
    <xf numFmtId="0" fontId="99" fillId="0" borderId="148" xfId="0" applyFont="1" applyBorder="1" applyAlignment="1">
      <alignment wrapText="1"/>
    </xf>
    <xf numFmtId="0" fontId="99" fillId="0" borderId="148" xfId="0" applyFont="1" applyBorder="1"/>
    <xf numFmtId="0" fontId="99" fillId="0" borderId="148" xfId="12672" applyFont="1" applyFill="1" applyBorder="1" applyAlignment="1">
      <alignment horizontal="left" vertical="center" wrapText="1"/>
    </xf>
    <xf numFmtId="0" fontId="98" fillId="0" borderId="148" xfId="0" applyFont="1" applyBorder="1" applyAlignment="1">
      <alignment wrapText="1"/>
    </xf>
    <xf numFmtId="0" fontId="99" fillId="0" borderId="150" xfId="0" applyNumberFormat="1" applyFont="1" applyFill="1" applyBorder="1" applyAlignment="1">
      <alignment horizontal="left" vertical="center" wrapText="1"/>
    </xf>
    <xf numFmtId="0" fontId="99" fillId="3" borderId="148" xfId="5" applyNumberFormat="1" applyFont="1" applyFill="1" applyBorder="1" applyAlignment="1" applyProtection="1">
      <alignment horizontal="right" vertical="center"/>
      <protection locked="0"/>
    </xf>
    <xf numFmtId="2" fontId="99" fillId="3" borderId="148" xfId="5" applyNumberFormat="1" applyFont="1" applyFill="1" applyBorder="1" applyAlignment="1" applyProtection="1">
      <alignment horizontal="right" vertical="center"/>
      <protection locked="0"/>
    </xf>
    <xf numFmtId="0" fontId="99" fillId="0" borderId="148" xfId="0" applyNumberFormat="1" applyFont="1" applyFill="1" applyBorder="1" applyAlignment="1">
      <alignment vertical="center"/>
    </xf>
    <xf numFmtId="0" fontId="99" fillId="0" borderId="149" xfId="0" applyFont="1" applyFill="1" applyBorder="1" applyAlignment="1">
      <alignment vertical="center" wrapText="1"/>
    </xf>
    <xf numFmtId="0" fontId="111" fillId="0" borderId="0" xfId="0" applyFont="1" applyBorder="1" applyAlignment="1">
      <alignment horizontal="left" indent="2"/>
    </xf>
    <xf numFmtId="0" fontId="103" fillId="0" borderId="0" xfId="0" applyNumberFormat="1" applyFont="1" applyFill="1" applyBorder="1" applyAlignment="1">
      <alignment horizontal="left" vertical="center" indent="1"/>
    </xf>
    <xf numFmtId="0" fontId="103" fillId="0" borderId="0" xfId="0" applyNumberFormat="1" applyFont="1" applyFill="1" applyBorder="1" applyAlignment="1">
      <alignment vertical="center" wrapText="1"/>
    </xf>
    <xf numFmtId="0" fontId="103" fillId="0" borderId="0" xfId="0" applyFont="1" applyFill="1" applyBorder="1" applyAlignment="1">
      <alignment vertical="center" wrapText="1"/>
    </xf>
    <xf numFmtId="0" fontId="113" fillId="0" borderId="0" xfId="0" applyNumberFormat="1" applyFont="1" applyFill="1" applyBorder="1" applyAlignment="1">
      <alignment horizontal="left" vertical="center" wrapText="1" readingOrder="1"/>
    </xf>
    <xf numFmtId="0" fontId="111" fillId="0" borderId="0" xfId="0" applyFont="1" applyBorder="1" applyAlignment="1">
      <alignment horizontal="left" vertical="center" wrapText="1"/>
    </xf>
    <xf numFmtId="0" fontId="103" fillId="0" borderId="0" xfId="0" applyFont="1" applyFill="1" applyBorder="1" applyAlignment="1">
      <alignment horizontal="left" vertical="center" wrapText="1"/>
    </xf>
    <xf numFmtId="0" fontId="99" fillId="0" borderId="149" xfId="0" applyFont="1" applyBorder="1" applyAlignment="1">
      <alignment horizontal="left" indent="2"/>
    </xf>
    <xf numFmtId="0" fontId="99" fillId="0" borderId="136" xfId="0" applyNumberFormat="1" applyFont="1" applyFill="1" applyBorder="1" applyAlignment="1">
      <alignment horizontal="left" vertical="center" wrapText="1" readingOrder="1"/>
    </xf>
    <xf numFmtId="0" fontId="99" fillId="0" borderId="148" xfId="0" applyNumberFormat="1" applyFont="1" applyFill="1" applyBorder="1" applyAlignment="1">
      <alignment horizontal="left" vertical="center" wrapText="1" readingOrder="1"/>
    </xf>
    <xf numFmtId="167" fontId="16" fillId="81" borderId="57" xfId="0" applyNumberFormat="1" applyFont="1" applyFill="1" applyBorder="1" applyAlignment="1">
      <alignment horizontal="center"/>
    </xf>
    <xf numFmtId="0" fontId="99" fillId="0" borderId="0" xfId="0" applyFont="1" applyFill="1" applyBorder="1" applyAlignment="1">
      <alignment wrapText="1"/>
    </xf>
    <xf numFmtId="49" fontId="117" fillId="0" borderId="99" xfId="0" applyNumberFormat="1" applyFont="1" applyFill="1" applyBorder="1" applyAlignment="1">
      <alignment horizontal="right" vertical="center"/>
    </xf>
    <xf numFmtId="0" fontId="117" fillId="0" borderId="148" xfId="12672" applyFont="1" applyFill="1" applyBorder="1" applyAlignment="1">
      <alignment horizontal="left" vertical="center" wrapText="1"/>
    </xf>
    <xf numFmtId="0" fontId="117" fillId="0" borderId="149" xfId="0" applyNumberFormat="1" applyFont="1" applyFill="1" applyBorder="1" applyAlignment="1">
      <alignment horizontal="left" vertical="top" wrapText="1"/>
    </xf>
    <xf numFmtId="193" fontId="9" fillId="0" borderId="148" xfId="0" applyNumberFormat="1" applyFont="1" applyFill="1" applyBorder="1" applyAlignment="1" applyProtection="1">
      <alignment horizontal="right"/>
    </xf>
    <xf numFmtId="193" fontId="14" fillId="2" borderId="148" xfId="0" applyNumberFormat="1" applyFont="1" applyFill="1" applyBorder="1" applyAlignment="1" applyProtection="1">
      <alignment vertical="center"/>
      <protection locked="0"/>
    </xf>
    <xf numFmtId="193" fontId="14" fillId="2" borderId="157" xfId="0" applyNumberFormat="1" applyFont="1" applyFill="1" applyBorder="1" applyAlignment="1" applyProtection="1">
      <alignment vertical="center"/>
      <protection locked="0"/>
    </xf>
    <xf numFmtId="193" fontId="9" fillId="2" borderId="148" xfId="0" applyNumberFormat="1" applyFont="1" applyFill="1" applyBorder="1" applyAlignment="1" applyProtection="1">
      <alignment vertical="center"/>
      <protection locked="0"/>
    </xf>
    <xf numFmtId="193" fontId="9" fillId="2" borderId="157" xfId="0" applyNumberFormat="1" applyFont="1" applyFill="1" applyBorder="1" applyAlignment="1" applyProtection="1">
      <alignment vertical="center"/>
      <protection locked="0"/>
    </xf>
    <xf numFmtId="193" fontId="14" fillId="2" borderId="149" xfId="0" applyNumberFormat="1" applyFont="1" applyFill="1" applyBorder="1" applyAlignment="1" applyProtection="1">
      <alignment vertical="center"/>
      <protection locked="0"/>
    </xf>
    <xf numFmtId="193" fontId="14" fillId="2" borderId="155" xfId="0" applyNumberFormat="1" applyFont="1" applyFill="1" applyBorder="1" applyAlignment="1" applyProtection="1">
      <alignment vertical="center"/>
      <protection locked="0"/>
    </xf>
    <xf numFmtId="193" fontId="14" fillId="2" borderId="154" xfId="0" applyNumberFormat="1" applyFont="1" applyFill="1" applyBorder="1" applyAlignment="1" applyProtection="1">
      <alignment vertical="center"/>
      <protection locked="0"/>
    </xf>
    <xf numFmtId="0" fontId="120" fillId="0" borderId="0" xfId="0" applyFont="1"/>
    <xf numFmtId="0" fontId="120" fillId="0" borderId="0" xfId="0" applyFont="1" applyAlignment="1">
      <alignment wrapText="1"/>
    </xf>
    <xf numFmtId="0" fontId="120" fillId="0" borderId="0" xfId="0" applyFont="1" applyAlignment="1">
      <alignment horizontal="center" wrapText="1"/>
    </xf>
    <xf numFmtId="0" fontId="121" fillId="3" borderId="0" xfId="0" applyFont="1" applyFill="1" applyBorder="1" applyAlignment="1"/>
    <xf numFmtId="0" fontId="103" fillId="0" borderId="148" xfId="0" applyFont="1" applyFill="1" applyBorder="1" applyAlignment="1">
      <alignment horizontal="left" wrapText="1" indent="1"/>
    </xf>
    <xf numFmtId="0" fontId="106" fillId="0" borderId="148" xfId="0" applyFont="1" applyFill="1" applyBorder="1" applyAlignment="1">
      <alignment horizontal="center" vertical="center" wrapText="1"/>
    </xf>
    <xf numFmtId="0" fontId="99" fillId="0" borderId="151" xfId="13" applyFont="1" applyFill="1" applyBorder="1" applyAlignment="1" applyProtection="1">
      <alignment horizontal="left" vertical="top" wrapText="1"/>
      <protection locked="0"/>
    </xf>
    <xf numFmtId="0" fontId="99" fillId="0" borderId="150" xfId="13" applyFont="1" applyFill="1" applyBorder="1" applyAlignment="1" applyProtection="1">
      <alignment horizontal="left" vertical="top" wrapText="1"/>
      <protection locked="0"/>
    </xf>
    <xf numFmtId="0" fontId="99" fillId="0" borderId="148" xfId="0" applyFont="1" applyFill="1" applyBorder="1" applyAlignment="1">
      <alignment horizontal="left" vertical="center" wrapText="1"/>
    </xf>
    <xf numFmtId="0" fontId="123" fillId="0" borderId="3" xfId="0" applyFont="1" applyBorder="1"/>
    <xf numFmtId="0" fontId="9" fillId="0" borderId="0" xfId="11" applyFont="1" applyFill="1" applyBorder="1" applyAlignment="1" applyProtection="1">
      <alignment vertical="top"/>
    </xf>
    <xf numFmtId="0" fontId="103" fillId="0" borderId="156" xfId="0" applyNumberFormat="1" applyFont="1" applyFill="1" applyBorder="1" applyAlignment="1">
      <alignment horizontal="left" wrapText="1" indent="1"/>
    </xf>
    <xf numFmtId="49" fontId="103" fillId="0" borderId="154" xfId="0" applyNumberFormat="1" applyFont="1" applyFill="1" applyBorder="1" applyAlignment="1">
      <alignment horizontal="left" vertical="top" wrapText="1" indent="1"/>
    </xf>
    <xf numFmtId="0" fontId="99" fillId="0" borderId="148" xfId="0" applyFont="1" applyFill="1" applyBorder="1" applyAlignment="1">
      <alignment horizontal="left" wrapText="1"/>
    </xf>
    <xf numFmtId="0" fontId="99" fillId="0" borderId="148" xfId="0" applyFont="1" applyFill="1" applyBorder="1" applyAlignment="1">
      <alignment horizontal="left" vertical="top" wrapText="1" indent="2"/>
    </xf>
    <xf numFmtId="0" fontId="99" fillId="0" borderId="149" xfId="0" applyNumberFormat="1" applyFont="1" applyFill="1" applyBorder="1" applyAlignment="1">
      <alignment horizontal="left" vertical="top" wrapText="1"/>
    </xf>
    <xf numFmtId="0" fontId="4" fillId="0" borderId="0" xfId="0" applyFont="1" applyAlignment="1">
      <alignment vertical="top"/>
    </xf>
    <xf numFmtId="0" fontId="103" fillId="0" borderId="148" xfId="0" applyFont="1" applyBorder="1" applyAlignment="1">
      <alignment horizontal="center" vertical="center" wrapText="1"/>
    </xf>
    <xf numFmtId="0" fontId="103" fillId="0" borderId="149" xfId="0" applyFont="1" applyFill="1" applyBorder="1" applyAlignment="1">
      <alignment horizontal="center" vertical="center" wrapText="1"/>
    </xf>
    <xf numFmtId="0" fontId="99" fillId="0" borderId="148" xfId="0" applyFont="1" applyFill="1" applyBorder="1" applyAlignment="1">
      <alignment horizontal="left" vertical="top" wrapText="1"/>
    </xf>
    <xf numFmtId="0" fontId="9" fillId="0" borderId="116" xfId="0" applyFont="1" applyFill="1" applyBorder="1" applyAlignment="1">
      <alignment horizontal="right" vertical="center"/>
    </xf>
    <xf numFmtId="0" fontId="9" fillId="0" borderId="99" xfId="0" applyFont="1" applyFill="1" applyBorder="1" applyAlignment="1">
      <alignment vertical="center"/>
    </xf>
    <xf numFmtId="193" fontId="14" fillId="0" borderId="148" xfId="0" applyNumberFormat="1" applyFont="1" applyFill="1" applyBorder="1" applyAlignment="1" applyProtection="1">
      <alignment vertical="center"/>
      <protection locked="0"/>
    </xf>
    <xf numFmtId="193" fontId="14" fillId="0" borderId="157" xfId="0" applyNumberFormat="1" applyFont="1" applyFill="1" applyBorder="1" applyAlignment="1" applyProtection="1">
      <alignment vertical="center"/>
      <protection locked="0"/>
    </xf>
    <xf numFmtId="49" fontId="99" fillId="0" borderId="148" xfId="0" applyNumberFormat="1" applyFont="1" applyFill="1" applyBorder="1" applyAlignment="1">
      <alignment horizontal="right" vertical="top"/>
    </xf>
    <xf numFmtId="0" fontId="99" fillId="0" borderId="148" xfId="0" applyFont="1" applyBorder="1" applyAlignment="1">
      <alignment horizontal="left" vertical="top"/>
    </xf>
    <xf numFmtId="0" fontId="99" fillId="0" borderId="0" xfId="0" applyFont="1" applyFill="1" applyBorder="1" applyAlignment="1">
      <alignment vertical="top"/>
    </xf>
    <xf numFmtId="0" fontId="9" fillId="3" borderId="3" xfId="20960" applyFont="1" applyFill="1" applyBorder="1" applyAlignment="1" applyProtection="1">
      <alignment horizontal="right" indent="1"/>
    </xf>
    <xf numFmtId="0" fontId="9" fillId="3" borderId="2" xfId="20960" applyFont="1" applyFill="1" applyBorder="1" applyAlignment="1" applyProtection="1">
      <alignment horizontal="right" indent="1"/>
    </xf>
    <xf numFmtId="0" fontId="9" fillId="3" borderId="99" xfId="20960" applyFont="1" applyFill="1" applyBorder="1" applyAlignment="1" applyProtection="1"/>
    <xf numFmtId="0" fontId="18" fillId="0" borderId="99" xfId="0" applyFont="1" applyBorder="1"/>
    <xf numFmtId="0" fontId="125" fillId="0" borderId="99" xfId="17" applyFont="1" applyFill="1" applyBorder="1" applyAlignment="1" applyProtection="1"/>
    <xf numFmtId="0" fontId="125" fillId="0" borderId="99" xfId="17" applyFont="1" applyFill="1" applyBorder="1" applyAlignment="1" applyProtection="1">
      <alignment horizontal="left" vertical="center" wrapText="1"/>
    </xf>
    <xf numFmtId="49" fontId="18" fillId="0" borderId="99" xfId="0" applyNumberFormat="1" applyFont="1" applyFill="1" applyBorder="1" applyAlignment="1">
      <alignment horizontal="right" vertical="center" wrapText="1"/>
    </xf>
    <xf numFmtId="0" fontId="18" fillId="0" borderId="148" xfId="0" applyFont="1" applyFill="1" applyBorder="1"/>
    <xf numFmtId="0" fontId="18" fillId="0" borderId="99" xfId="0" applyFont="1" applyFill="1" applyBorder="1"/>
    <xf numFmtId="0" fontId="125" fillId="0" borderId="99" xfId="17" applyFont="1" applyFill="1" applyBorder="1" applyAlignment="1" applyProtection="1">
      <alignment horizontal="left" vertical="center"/>
    </xf>
    <xf numFmtId="0" fontId="125" fillId="0" borderId="99" xfId="17" applyFont="1" applyFill="1" applyBorder="1" applyAlignment="1" applyProtection="1">
      <alignment horizontal="left" vertical="top" wrapText="1"/>
    </xf>
    <xf numFmtId="0" fontId="126" fillId="0" borderId="0" xfId="0" applyFont="1"/>
    <xf numFmtId="43" fontId="9" fillId="0" borderId="0" xfId="7" applyFont="1"/>
    <xf numFmtId="14" fontId="9" fillId="0" borderId="0" xfId="0" applyNumberFormat="1" applyFont="1" applyFill="1"/>
    <xf numFmtId="0" fontId="9" fillId="0" borderId="0" xfId="0" applyFont="1" applyBorder="1"/>
    <xf numFmtId="0" fontId="18" fillId="0" borderId="0" xfId="0" applyFont="1" applyBorder="1"/>
    <xf numFmtId="0" fontId="10" fillId="0" borderId="1" xfId="0" applyFont="1" applyBorder="1" applyAlignment="1">
      <alignment horizontal="center" vertical="center"/>
    </xf>
    <xf numFmtId="0" fontId="9" fillId="0" borderId="17" xfId="0" applyFont="1" applyFill="1" applyBorder="1" applyAlignment="1">
      <alignment vertical="center" wrapText="1"/>
    </xf>
    <xf numFmtId="0" fontId="9" fillId="0" borderId="17" xfId="0" applyNumberFormat="1" applyFont="1" applyFill="1" applyBorder="1" applyAlignment="1">
      <alignment horizontal="left" vertical="center" wrapText="1" indent="1"/>
    </xf>
    <xf numFmtId="0" fontId="9" fillId="0" borderId="18" xfId="0" applyNumberFormat="1" applyFont="1" applyFill="1" applyBorder="1" applyAlignment="1">
      <alignment horizontal="left" vertical="center" wrapText="1" indent="1"/>
    </xf>
    <xf numFmtId="0" fontId="10" fillId="0" borderId="99" xfId="0" applyFont="1" applyFill="1" applyBorder="1" applyAlignment="1">
      <alignment horizontal="center" vertical="center" wrapText="1"/>
    </xf>
    <xf numFmtId="169" fontId="9" fillId="36" borderId="0" xfId="20" applyFont="1" applyBorder="1"/>
    <xf numFmtId="169" fontId="9" fillId="36" borderId="92" xfId="20" applyFont="1" applyBorder="1"/>
    <xf numFmtId="0" fontId="124" fillId="0" borderId="99" xfId="0" applyFont="1" applyFill="1" applyBorder="1" applyAlignment="1">
      <alignment horizontal="left" vertical="center" wrapText="1"/>
    </xf>
    <xf numFmtId="0" fontId="9" fillId="0" borderId="99" xfId="0" applyFont="1" applyFill="1" applyBorder="1" applyAlignment="1">
      <alignment vertical="center" wrapText="1"/>
    </xf>
    <xf numFmtId="193" fontId="18" fillId="0" borderId="148" xfId="0" applyNumberFormat="1" applyFont="1" applyFill="1" applyBorder="1" applyAlignment="1" applyProtection="1">
      <alignment vertical="center" wrapText="1"/>
      <protection locked="0"/>
    </xf>
    <xf numFmtId="193" fontId="18" fillId="0" borderId="157" xfId="0" applyNumberFormat="1" applyFont="1" applyFill="1" applyBorder="1" applyAlignment="1" applyProtection="1">
      <alignment vertical="center" wrapText="1"/>
      <protection locked="0"/>
    </xf>
    <xf numFmtId="0" fontId="9" fillId="0" borderId="99" xfId="0" applyFont="1" applyBorder="1" applyAlignment="1">
      <alignment vertical="center" wrapText="1"/>
    </xf>
    <xf numFmtId="10" fontId="18" fillId="0" borderId="148" xfId="20961" applyNumberFormat="1" applyFont="1" applyBorder="1" applyAlignment="1" applyProtection="1">
      <alignment vertical="center" wrapText="1"/>
      <protection locked="0"/>
    </xf>
    <xf numFmtId="10" fontId="18" fillId="0" borderId="157" xfId="20961" applyNumberFormat="1" applyFont="1" applyBorder="1" applyAlignment="1" applyProtection="1">
      <alignment vertical="center" wrapText="1"/>
      <protection locked="0"/>
    </xf>
    <xf numFmtId="169" fontId="9" fillId="0" borderId="0" xfId="20" applyFont="1" applyFill="1" applyBorder="1"/>
    <xf numFmtId="169" fontId="9" fillId="0" borderId="92" xfId="20" applyFont="1" applyFill="1" applyBorder="1"/>
    <xf numFmtId="10" fontId="18" fillId="0" borderId="148" xfId="20961" applyNumberFormat="1" applyFont="1" applyFill="1" applyBorder="1" applyAlignment="1" applyProtection="1">
      <alignment vertical="center" wrapText="1"/>
      <protection locked="0"/>
    </xf>
    <xf numFmtId="10" fontId="18" fillId="0" borderId="157" xfId="20961" applyNumberFormat="1" applyFont="1" applyFill="1" applyBorder="1" applyAlignment="1" applyProtection="1">
      <alignment vertical="center" wrapText="1"/>
      <protection locked="0"/>
    </xf>
    <xf numFmtId="0" fontId="10" fillId="0" borderId="116" xfId="0" applyFont="1" applyFill="1" applyBorder="1" applyAlignment="1">
      <alignment horizontal="center" vertical="center" wrapText="1"/>
    </xf>
    <xf numFmtId="0" fontId="18" fillId="0" borderId="0" xfId="0" applyFont="1" applyAlignment="1">
      <alignment wrapText="1"/>
    </xf>
    <xf numFmtId="0" fontId="9" fillId="0" borderId="0" xfId="0" applyFont="1" applyFill="1" applyAlignment="1">
      <alignment wrapText="1"/>
    </xf>
    <xf numFmtId="14" fontId="9" fillId="0" borderId="0" xfId="0" applyNumberFormat="1" applyFont="1"/>
    <xf numFmtId="0" fontId="126" fillId="0" borderId="0" xfId="0" applyFont="1" applyBorder="1"/>
    <xf numFmtId="0" fontId="96" fillId="0" borderId="99" xfId="0" applyFont="1" applyBorder="1" applyAlignment="1">
      <alignment horizontal="center" vertical="center"/>
    </xf>
    <xf numFmtId="0" fontId="123" fillId="0" borderId="140" xfId="0" applyFont="1" applyBorder="1" applyAlignment="1">
      <alignment horizontal="center"/>
    </xf>
    <xf numFmtId="0" fontId="98" fillId="3" borderId="99" xfId="21414" applyFont="1" applyFill="1" applyBorder="1" applyAlignment="1">
      <alignment horizontal="left" vertical="center" wrapText="1"/>
    </xf>
    <xf numFmtId="0" fontId="126" fillId="0" borderId="99" xfId="0" applyFont="1" applyBorder="1"/>
    <xf numFmtId="0" fontId="126" fillId="35" borderId="99" xfId="0" applyFont="1" applyFill="1" applyBorder="1"/>
    <xf numFmtId="0" fontId="126" fillId="0" borderId="140" xfId="0" applyFont="1" applyBorder="1" applyAlignment="1">
      <alignment horizontal="center"/>
    </xf>
    <xf numFmtId="0" fontId="99" fillId="0" borderId="99" xfId="21414" applyFont="1" applyFill="1" applyBorder="1" applyAlignment="1">
      <alignment horizontal="left" vertical="center" wrapText="1" indent="1"/>
    </xf>
    <xf numFmtId="0" fontId="128" fillId="3" borderId="99" xfId="21414" applyFont="1" applyFill="1" applyBorder="1" applyAlignment="1">
      <alignment horizontal="left" vertical="center" wrapText="1"/>
    </xf>
    <xf numFmtId="0" fontId="99" fillId="3" borderId="99" xfId="21414" applyFont="1" applyFill="1" applyBorder="1" applyAlignment="1">
      <alignment horizontal="left" vertical="center" wrapText="1" indent="1"/>
    </xf>
    <xf numFmtId="0" fontId="98" fillId="0" borderId="137" xfId="0" applyFont="1" applyFill="1" applyBorder="1" applyAlignment="1">
      <alignment horizontal="left" vertical="center" wrapText="1"/>
    </xf>
    <xf numFmtId="0" fontId="128" fillId="0" borderId="137" xfId="0" applyFont="1" applyFill="1" applyBorder="1" applyAlignment="1">
      <alignment horizontal="left" vertical="center" wrapText="1"/>
    </xf>
    <xf numFmtId="0" fontId="126" fillId="0" borderId="99" xfId="0" applyFont="1" applyBorder="1" applyAlignment="1">
      <alignment vertical="center"/>
    </xf>
    <xf numFmtId="0" fontId="126" fillId="35" borderId="99" xfId="0" applyFont="1" applyFill="1" applyBorder="1" applyAlignment="1">
      <alignment vertical="center"/>
    </xf>
    <xf numFmtId="0" fontId="129" fillId="3" borderId="137" xfId="0" applyFont="1" applyFill="1" applyBorder="1" applyAlignment="1">
      <alignment horizontal="left" vertical="center" wrapText="1" indent="1"/>
    </xf>
    <xf numFmtId="0" fontId="128" fillId="3" borderId="137" xfId="0" applyFont="1" applyFill="1" applyBorder="1" applyAlignment="1">
      <alignment horizontal="left" vertical="center" wrapText="1"/>
    </xf>
    <xf numFmtId="0" fontId="128" fillId="3" borderId="138" xfId="0" applyFont="1" applyFill="1" applyBorder="1" applyAlignment="1">
      <alignment horizontal="left" vertical="center" wrapText="1"/>
    </xf>
    <xf numFmtId="0" fontId="129" fillId="0" borderId="137" xfId="0" applyFont="1" applyFill="1" applyBorder="1" applyAlignment="1">
      <alignment horizontal="left" vertical="center" wrapText="1" indent="1"/>
    </xf>
    <xf numFmtId="0" fontId="129" fillId="0" borderId="99" xfId="21414" applyFont="1" applyFill="1" applyBorder="1" applyAlignment="1">
      <alignment horizontal="left" vertical="center" wrapText="1" indent="1"/>
    </xf>
    <xf numFmtId="0" fontId="128" fillId="0" borderId="99" xfId="21414" applyFont="1" applyFill="1" applyBorder="1" applyAlignment="1">
      <alignment horizontal="left" vertical="center" wrapText="1"/>
    </xf>
    <xf numFmtId="0" fontId="130" fillId="0" borderId="99" xfId="21414" applyFont="1" applyFill="1" applyBorder="1" applyAlignment="1">
      <alignment horizontal="center" vertical="center" wrapText="1"/>
    </xf>
    <xf numFmtId="0" fontId="128" fillId="3" borderId="139" xfId="0" applyFont="1" applyFill="1" applyBorder="1" applyAlignment="1">
      <alignment horizontal="left" vertical="center" wrapText="1"/>
    </xf>
    <xf numFmtId="0" fontId="126" fillId="0" borderId="140" xfId="0" applyFont="1" applyBorder="1"/>
    <xf numFmtId="0" fontId="126" fillId="35" borderId="140" xfId="0" applyFont="1" applyFill="1" applyBorder="1"/>
    <xf numFmtId="0" fontId="99" fillId="3" borderId="140" xfId="21414" applyFont="1" applyFill="1" applyBorder="1" applyAlignment="1">
      <alignment horizontal="left" vertical="center" wrapText="1" indent="1"/>
    </xf>
    <xf numFmtId="0" fontId="99" fillId="3" borderId="137" xfId="0" applyFont="1" applyFill="1" applyBorder="1" applyAlignment="1">
      <alignment horizontal="left" vertical="center" wrapText="1" indent="1"/>
    </xf>
    <xf numFmtId="0" fontId="99" fillId="0" borderId="140" xfId="21414" applyFont="1" applyFill="1" applyBorder="1" applyAlignment="1">
      <alignment horizontal="left" vertical="center" wrapText="1" indent="1"/>
    </xf>
    <xf numFmtId="0" fontId="128" fillId="0" borderId="137" xfId="0" applyFont="1" applyBorder="1" applyAlignment="1">
      <alignment horizontal="left" vertical="center" wrapText="1"/>
    </xf>
    <xf numFmtId="0" fontId="99" fillId="0" borderId="137" xfId="0" applyFont="1" applyBorder="1" applyAlignment="1">
      <alignment horizontal="left" vertical="center" wrapText="1" indent="1"/>
    </xf>
    <xf numFmtId="0" fontId="99" fillId="0" borderId="138" xfId="0" applyFont="1" applyBorder="1" applyAlignment="1">
      <alignment horizontal="left" vertical="center" wrapText="1" indent="1"/>
    </xf>
    <xf numFmtId="0" fontId="128" fillId="0" borderId="140" xfId="21414" applyFont="1" applyFill="1" applyBorder="1" applyAlignment="1">
      <alignment horizontal="left" vertical="center" wrapText="1"/>
    </xf>
    <xf numFmtId="0" fontId="128" fillId="3" borderId="140" xfId="21414" applyFont="1" applyFill="1" applyBorder="1" applyAlignment="1">
      <alignment horizontal="left" vertical="center" wrapText="1"/>
    </xf>
    <xf numFmtId="0" fontId="130" fillId="0" borderId="140" xfId="21414" applyFont="1" applyFill="1" applyBorder="1" applyAlignment="1">
      <alignment horizontal="center" vertical="center" wrapText="1"/>
    </xf>
    <xf numFmtId="0" fontId="128" fillId="0" borderId="148" xfId="21414" applyFont="1" applyFill="1" applyBorder="1" applyAlignment="1">
      <alignment horizontal="left" vertical="center" wrapText="1"/>
    </xf>
    <xf numFmtId="0" fontId="128" fillId="0" borderId="140" xfId="21414" applyFont="1" applyBorder="1" applyAlignment="1">
      <alignment horizontal="left" vertical="center" wrapText="1"/>
    </xf>
    <xf numFmtId="0" fontId="99" fillId="0" borderId="137" xfId="0" applyFont="1" applyFill="1" applyBorder="1" applyAlignment="1">
      <alignment horizontal="left" vertical="center" wrapText="1" indent="1"/>
    </xf>
    <xf numFmtId="0" fontId="131" fillId="0" borderId="140" xfId="0" applyFont="1" applyBorder="1" applyAlignment="1">
      <alignment horizontal="left"/>
    </xf>
    <xf numFmtId="0" fontId="128" fillId="0" borderId="140" xfId="0" applyFont="1" applyFill="1" applyBorder="1" applyAlignment="1">
      <alignment horizontal="left" vertical="center" wrapText="1"/>
    </xf>
    <xf numFmtId="0" fontId="126" fillId="0" borderId="0" xfId="0" applyFont="1" applyAlignment="1">
      <alignment horizontal="center"/>
    </xf>
    <xf numFmtId="0" fontId="126" fillId="0" borderId="0" xfId="0" applyFont="1" applyAlignment="1">
      <alignment horizontal="left" vertical="center"/>
    </xf>
    <xf numFmtId="14" fontId="18" fillId="0" borderId="0" xfId="0" applyNumberFormat="1" applyFont="1"/>
    <xf numFmtId="0" fontId="126" fillId="0" borderId="140" xfId="0" applyFont="1" applyBorder="1" applyAlignment="1">
      <alignment horizontal="center" vertical="center"/>
    </xf>
    <xf numFmtId="0" fontId="128" fillId="0" borderId="145" xfId="0" applyFont="1" applyFill="1" applyBorder="1" applyAlignment="1">
      <alignment horizontal="justify" vertical="center" wrapText="1"/>
    </xf>
    <xf numFmtId="0" fontId="99" fillId="0" borderId="139" xfId="0" applyFont="1" applyFill="1" applyBorder="1" applyAlignment="1">
      <alignment horizontal="left" vertical="center" wrapText="1" indent="1"/>
    </xf>
    <xf numFmtId="0" fontId="99" fillId="0" borderId="138" xfId="0" applyFont="1" applyFill="1" applyBorder="1" applyAlignment="1">
      <alignment horizontal="left" vertical="center" wrapText="1" indent="1"/>
    </xf>
    <xf numFmtId="0" fontId="128" fillId="0" borderId="137" xfId="0" applyFont="1" applyFill="1" applyBorder="1" applyAlignment="1">
      <alignment horizontal="justify" vertical="center" wrapText="1"/>
    </xf>
    <xf numFmtId="0" fontId="98" fillId="0" borderId="137" xfId="0" applyFont="1" applyFill="1" applyBorder="1" applyAlignment="1">
      <alignment horizontal="justify" vertical="center" wrapText="1"/>
    </xf>
    <xf numFmtId="0" fontId="128" fillId="3" borderId="137" xfId="0" applyFont="1" applyFill="1" applyBorder="1" applyAlignment="1">
      <alignment horizontal="justify" vertical="center" wrapText="1"/>
    </xf>
    <xf numFmtId="0" fontId="128" fillId="0" borderId="138" xfId="0" applyFont="1" applyFill="1" applyBorder="1" applyAlignment="1">
      <alignment horizontal="justify" vertical="center" wrapText="1"/>
    </xf>
    <xf numFmtId="0" fontId="128" fillId="0" borderId="139" xfId="0" applyFont="1" applyFill="1" applyBorder="1" applyAlignment="1">
      <alignment horizontal="justify" vertical="center" wrapText="1"/>
    </xf>
    <xf numFmtId="0" fontId="128" fillId="0" borderId="140" xfId="21414" applyFont="1" applyFill="1" applyBorder="1" applyAlignment="1">
      <alignment horizontal="justify" vertical="center" wrapText="1"/>
    </xf>
    <xf numFmtId="0" fontId="129" fillId="0" borderId="131" xfId="0" applyFont="1" applyFill="1" applyBorder="1" applyAlignment="1">
      <alignment horizontal="left" vertical="center" wrapText="1" indent="1"/>
    </xf>
    <xf numFmtId="0" fontId="98" fillId="0" borderId="137" xfId="0" applyFont="1" applyFill="1" applyBorder="1" applyAlignment="1">
      <alignment vertical="center" wrapText="1"/>
    </xf>
    <xf numFmtId="0" fontId="126" fillId="0" borderId="140" xfId="0" applyFont="1" applyBorder="1" applyProtection="1"/>
    <xf numFmtId="0" fontId="128" fillId="0" borderId="137" xfId="0" applyFont="1" applyFill="1" applyBorder="1" applyAlignment="1">
      <alignment vertical="center" wrapText="1"/>
    </xf>
    <xf numFmtId="0" fontId="128" fillId="0" borderId="140" xfId="21414" applyFont="1" applyFill="1" applyBorder="1" applyAlignment="1">
      <alignment vertical="center" wrapText="1"/>
    </xf>
    <xf numFmtId="0" fontId="126" fillId="0" borderId="148" xfId="0" applyFont="1" applyFill="1" applyBorder="1"/>
    <xf numFmtId="43" fontId="9" fillId="0" borderId="0" xfId="7" applyFont="1" applyAlignment="1">
      <alignment vertical="top"/>
    </xf>
    <xf numFmtId="14" fontId="9" fillId="0" borderId="0" xfId="0" applyNumberFormat="1" applyFont="1" applyAlignment="1">
      <alignment vertical="top"/>
    </xf>
    <xf numFmtId="0" fontId="9" fillId="0" borderId="0" xfId="0" applyFont="1" applyAlignment="1">
      <alignment vertical="top"/>
    </xf>
    <xf numFmtId="0" fontId="123" fillId="0" borderId="140" xfId="0" applyFont="1" applyBorder="1" applyAlignment="1">
      <alignment horizontal="center" vertical="top"/>
    </xf>
    <xf numFmtId="0" fontId="10" fillId="0" borderId="140" xfId="0" applyNumberFormat="1" applyFont="1" applyFill="1" applyBorder="1" applyAlignment="1">
      <alignment vertical="top" wrapText="1"/>
    </xf>
    <xf numFmtId="0" fontId="9" fillId="0" borderId="140" xfId="0" applyNumberFormat="1" applyFont="1" applyFill="1" applyBorder="1" applyAlignment="1">
      <alignment horizontal="left" vertical="top" wrapText="1"/>
    </xf>
    <xf numFmtId="0" fontId="96" fillId="0" borderId="140" xfId="0" applyFont="1" applyBorder="1" applyAlignment="1">
      <alignment vertical="top"/>
    </xf>
    <xf numFmtId="0" fontId="123" fillId="0" borderId="140" xfId="0" applyFont="1" applyFill="1" applyBorder="1" applyAlignment="1" applyProtection="1">
      <alignment horizontal="left" vertical="top"/>
      <protection locked="0"/>
    </xf>
    <xf numFmtId="0" fontId="133" fillId="0" borderId="140" xfId="0" applyFont="1" applyFill="1" applyBorder="1" applyAlignment="1" applyProtection="1">
      <alignment horizontal="left" vertical="top"/>
      <protection locked="0"/>
    </xf>
    <xf numFmtId="0" fontId="96" fillId="0" borderId="140" xfId="0" applyFont="1" applyFill="1" applyBorder="1" applyAlignment="1">
      <alignment vertical="top"/>
    </xf>
    <xf numFmtId="0" fontId="123" fillId="0" borderId="0" xfId="0" applyFont="1" applyAlignment="1">
      <alignment horizontal="center" vertical="top"/>
    </xf>
    <xf numFmtId="0" fontId="123" fillId="0" borderId="0" xfId="0" applyFont="1" applyAlignment="1">
      <alignment vertical="top"/>
    </xf>
    <xf numFmtId="0" fontId="117" fillId="0" borderId="0" xfId="0" applyFont="1"/>
    <xf numFmtId="0" fontId="117" fillId="0" borderId="0" xfId="0" applyFont="1" applyBorder="1"/>
    <xf numFmtId="0" fontId="18" fillId="0" borderId="1" xfId="0" applyFont="1" applyBorder="1"/>
    <xf numFmtId="0" fontId="17" fillId="0" borderId="1" xfId="0" applyFont="1" applyBorder="1" applyAlignment="1">
      <alignment horizontal="center"/>
    </xf>
    <xf numFmtId="0" fontId="18" fillId="0" borderId="69" xfId="0" applyFont="1" applyBorder="1" applyAlignment="1">
      <alignment vertical="center" wrapText="1"/>
    </xf>
    <xf numFmtId="0" fontId="17" fillId="0" borderId="7" xfId="0" applyFont="1" applyBorder="1" applyAlignment="1">
      <alignment vertical="center" wrapText="1"/>
    </xf>
    <xf numFmtId="0" fontId="18" fillId="0" borderId="116" xfId="0" applyFont="1" applyBorder="1" applyAlignment="1">
      <alignment horizontal="center" vertical="center" wrapText="1"/>
    </xf>
    <xf numFmtId="0" fontId="18" fillId="0" borderId="99" xfId="0" applyFont="1" applyBorder="1" applyAlignment="1">
      <alignment vertical="center" wrapText="1"/>
    </xf>
    <xf numFmtId="3" fontId="18" fillId="35" borderId="99" xfId="0" applyNumberFormat="1" applyFont="1" applyFill="1" applyBorder="1" applyAlignment="1">
      <alignment vertical="center" wrapText="1"/>
    </xf>
    <xf numFmtId="3" fontId="18" fillId="35" borderId="100" xfId="0" applyNumberFormat="1" applyFont="1" applyFill="1" applyBorder="1" applyAlignment="1">
      <alignment vertical="center" wrapText="1"/>
    </xf>
    <xf numFmtId="3" fontId="18" fillId="35" borderId="157" xfId="0" applyNumberFormat="1" applyFont="1" applyFill="1" applyBorder="1" applyAlignment="1">
      <alignment vertical="center" wrapText="1"/>
    </xf>
    <xf numFmtId="3" fontId="18" fillId="35" borderId="148" xfId="0" applyNumberFormat="1" applyFont="1" applyFill="1" applyBorder="1" applyAlignment="1">
      <alignment vertical="center" wrapText="1"/>
    </xf>
    <xf numFmtId="3" fontId="18" fillId="35" borderId="21" xfId="0" applyNumberFormat="1" applyFont="1" applyFill="1" applyBorder="1" applyAlignment="1">
      <alignment vertical="center" wrapText="1"/>
    </xf>
    <xf numFmtId="14" fontId="9" fillId="3" borderId="99" xfId="8" quotePrefix="1" applyNumberFormat="1" applyFont="1" applyFill="1" applyBorder="1" applyAlignment="1" applyProtection="1">
      <alignment horizontal="left" vertical="center" wrapText="1" indent="2"/>
      <protection locked="0"/>
    </xf>
    <xf numFmtId="3" fontId="18" fillId="0" borderId="99" xfId="0" applyNumberFormat="1" applyFont="1" applyBorder="1" applyAlignment="1">
      <alignment vertical="center" wrapText="1"/>
    </xf>
    <xf numFmtId="3" fontId="18" fillId="0" borderId="100" xfId="0" applyNumberFormat="1" applyFont="1" applyBorder="1" applyAlignment="1">
      <alignment vertical="center" wrapText="1"/>
    </xf>
    <xf numFmtId="3" fontId="18" fillId="0" borderId="148" xfId="0" applyNumberFormat="1" applyFont="1" applyBorder="1" applyAlignment="1">
      <alignment vertical="center" wrapText="1"/>
    </xf>
    <xf numFmtId="3" fontId="18" fillId="0" borderId="21" xfId="0" applyNumberFormat="1" applyFont="1" applyBorder="1" applyAlignment="1">
      <alignment vertical="center" wrapText="1"/>
    </xf>
    <xf numFmtId="14" fontId="9" fillId="3" borderId="99" xfId="8" quotePrefix="1" applyNumberFormat="1" applyFont="1" applyFill="1" applyBorder="1" applyAlignment="1" applyProtection="1">
      <alignment horizontal="left" vertical="center" wrapText="1" indent="3"/>
      <protection locked="0"/>
    </xf>
    <xf numFmtId="0" fontId="18" fillId="0" borderId="99" xfId="0" applyFont="1" applyFill="1" applyBorder="1" applyAlignment="1">
      <alignment horizontal="left" vertical="center" wrapText="1" indent="2"/>
    </xf>
    <xf numFmtId="3" fontId="18" fillId="0" borderId="99" xfId="0" applyNumberFormat="1" applyFont="1" applyFill="1" applyBorder="1" applyAlignment="1">
      <alignment vertical="center" wrapText="1"/>
    </xf>
    <xf numFmtId="3" fontId="18" fillId="0" borderId="148" xfId="0" applyNumberFormat="1" applyFont="1" applyFill="1" applyBorder="1" applyAlignment="1">
      <alignment vertical="center" wrapText="1"/>
    </xf>
    <xf numFmtId="3" fontId="18" fillId="0" borderId="21" xfId="0" applyNumberFormat="1" applyFont="1" applyFill="1" applyBorder="1" applyAlignment="1">
      <alignment vertical="center" wrapText="1"/>
    </xf>
    <xf numFmtId="0" fontId="18" fillId="0" borderId="116" xfId="0" applyFont="1" applyFill="1" applyBorder="1" applyAlignment="1">
      <alignment horizontal="center" vertical="center" wrapText="1"/>
    </xf>
    <xf numFmtId="0" fontId="18" fillId="0" borderId="99" xfId="0" applyFont="1" applyFill="1" applyBorder="1" applyAlignment="1">
      <alignment vertical="center" wrapText="1"/>
    </xf>
    <xf numFmtId="0" fontId="18" fillId="0" borderId="22" xfId="0" applyFont="1" applyBorder="1" applyAlignment="1">
      <alignment horizontal="center" vertical="center" wrapText="1"/>
    </xf>
    <xf numFmtId="0" fontId="17" fillId="0" borderId="23" xfId="0" applyFont="1" applyBorder="1" applyAlignment="1">
      <alignment vertical="center" wrapText="1"/>
    </xf>
    <xf numFmtId="3" fontId="18" fillId="35" borderId="23" xfId="0" applyNumberFormat="1" applyFont="1" applyFill="1" applyBorder="1" applyAlignment="1">
      <alignment vertical="center" wrapText="1"/>
    </xf>
    <xf numFmtId="3" fontId="18" fillId="35" borderId="25" xfId="0" applyNumberFormat="1" applyFont="1" applyFill="1" applyBorder="1" applyAlignment="1">
      <alignment vertical="center" wrapText="1"/>
    </xf>
    <xf numFmtId="3" fontId="18" fillId="35" borderId="154" xfId="0" applyNumberFormat="1" applyFont="1" applyFill="1" applyBorder="1" applyAlignment="1">
      <alignment vertical="center" wrapText="1"/>
    </xf>
    <xf numFmtId="3" fontId="18" fillId="35" borderId="155" xfId="0" applyNumberFormat="1" applyFont="1" applyFill="1" applyBorder="1" applyAlignment="1">
      <alignment vertical="center" wrapText="1"/>
    </xf>
    <xf numFmtId="3" fontId="18" fillId="35" borderId="37" xfId="0" applyNumberFormat="1" applyFont="1" applyFill="1" applyBorder="1" applyAlignment="1">
      <alignment vertical="center" wrapText="1"/>
    </xf>
    <xf numFmtId="0" fontId="18" fillId="0" borderId="0" xfId="0" applyFont="1" applyFill="1" applyBorder="1" applyAlignment="1">
      <alignment wrapText="1"/>
    </xf>
    <xf numFmtId="0" fontId="10" fillId="0" borderId="1" xfId="11" applyFont="1" applyFill="1" applyBorder="1" applyAlignment="1" applyProtection="1">
      <alignment horizontal="left" vertical="center"/>
    </xf>
    <xf numFmtId="0" fontId="9" fillId="0" borderId="16" xfId="11" applyFont="1" applyFill="1" applyBorder="1" applyAlignment="1" applyProtection="1">
      <alignment vertical="center"/>
    </xf>
    <xf numFmtId="0" fontId="9" fillId="0" borderId="17" xfId="11" applyFont="1" applyFill="1" applyBorder="1" applyAlignment="1" applyProtection="1">
      <alignment vertical="center"/>
    </xf>
    <xf numFmtId="0" fontId="10" fillId="0" borderId="17" xfId="11" applyFont="1" applyFill="1" applyBorder="1" applyAlignment="1" applyProtection="1">
      <alignment horizontal="center" vertical="center"/>
    </xf>
    <xf numFmtId="0" fontId="10" fillId="0" borderId="18" xfId="11" applyFont="1" applyFill="1" applyBorder="1" applyAlignment="1" applyProtection="1">
      <alignment horizontal="center" vertical="center"/>
    </xf>
    <xf numFmtId="0" fontId="126" fillId="0" borderId="116" xfId="0" applyFont="1" applyBorder="1"/>
    <xf numFmtId="0" fontId="18" fillId="0" borderId="7" xfId="0" applyFont="1" applyFill="1" applyBorder="1" applyAlignment="1">
      <alignment horizontal="center" vertical="center" wrapText="1"/>
    </xf>
    <xf numFmtId="0" fontId="18" fillId="0" borderId="64" xfId="0" applyFont="1" applyFill="1" applyBorder="1" applyAlignment="1">
      <alignment horizontal="center" vertical="center" wrapText="1"/>
    </xf>
    <xf numFmtId="43" fontId="18" fillId="0" borderId="140" xfId="7" applyFont="1" applyFill="1" applyBorder="1" applyAlignment="1">
      <alignment vertical="center" wrapText="1"/>
    </xf>
    <xf numFmtId="43" fontId="18" fillId="0" borderId="99" xfId="7" applyFont="1" applyBorder="1" applyAlignment="1">
      <alignment vertical="center"/>
    </xf>
    <xf numFmtId="43" fontId="18" fillId="0" borderId="140" xfId="7" applyFont="1" applyBorder="1" applyAlignment="1">
      <alignment vertical="center"/>
    </xf>
    <xf numFmtId="0" fontId="126" fillId="0" borderId="22" xfId="0" applyFont="1" applyBorder="1"/>
    <xf numFmtId="0" fontId="17" fillId="35" borderId="117" xfId="0" applyFont="1" applyFill="1" applyBorder="1" applyAlignment="1">
      <alignment vertical="center" wrapText="1"/>
    </xf>
    <xf numFmtId="167" fontId="17" fillId="35" borderId="23" xfId="0" applyNumberFormat="1" applyFont="1" applyFill="1" applyBorder="1" applyAlignment="1">
      <alignment horizontal="center" vertical="center"/>
    </xf>
    <xf numFmtId="0" fontId="10" fillId="0" borderId="0" xfId="11" applyFont="1" applyFill="1" applyBorder="1" applyAlignment="1" applyProtection="1">
      <alignment horizontal="center" vertical="center" wrapText="1"/>
    </xf>
    <xf numFmtId="0" fontId="126" fillId="0" borderId="16" xfId="0" applyFont="1" applyBorder="1" applyAlignment="1">
      <alignment horizontal="center" vertical="center"/>
    </xf>
    <xf numFmtId="0" fontId="17" fillId="35" borderId="27" xfId="0" applyFont="1" applyFill="1" applyBorder="1" applyAlignment="1">
      <alignment wrapText="1"/>
    </xf>
    <xf numFmtId="193" fontId="126" fillId="35" borderId="18" xfId="0" applyNumberFormat="1" applyFont="1" applyFill="1" applyBorder="1" applyAlignment="1">
      <alignment horizontal="center" vertical="center"/>
    </xf>
    <xf numFmtId="0" fontId="18" fillId="0" borderId="19" xfId="0" applyFont="1" applyBorder="1" applyAlignment="1">
      <alignment horizontal="center" vertical="center"/>
    </xf>
    <xf numFmtId="0" fontId="18" fillId="0" borderId="9" xfId="0" applyFont="1" applyFill="1" applyBorder="1" applyAlignment="1"/>
    <xf numFmtId="193" fontId="126" fillId="0" borderId="20" xfId="0" applyNumberFormat="1" applyFont="1" applyBorder="1" applyAlignment="1"/>
    <xf numFmtId="0" fontId="18" fillId="0" borderId="19" xfId="0" applyFont="1" applyBorder="1" applyAlignment="1">
      <alignment horizontal="center" vertical="center" wrapText="1"/>
    </xf>
    <xf numFmtId="0" fontId="18" fillId="0" borderId="9" xfId="0" applyFont="1" applyFill="1" applyBorder="1" applyAlignment="1">
      <alignment vertical="center" wrapText="1"/>
    </xf>
    <xf numFmtId="193" fontId="126" fillId="0" borderId="20" xfId="0" applyNumberFormat="1" applyFont="1" applyBorder="1" applyAlignment="1">
      <alignment wrapText="1"/>
    </xf>
    <xf numFmtId="0" fontId="17" fillId="35" borderId="9" xfId="0" applyFont="1" applyFill="1" applyBorder="1" applyAlignment="1">
      <alignment wrapText="1"/>
    </xf>
    <xf numFmtId="193" fontId="126" fillId="35" borderId="20" xfId="0" applyNumberFormat="1" applyFont="1" applyFill="1" applyBorder="1" applyAlignment="1">
      <alignment horizontal="center" vertical="center" wrapText="1"/>
    </xf>
    <xf numFmtId="0" fontId="18" fillId="0" borderId="9" xfId="0" applyFont="1" applyFill="1" applyBorder="1" applyAlignment="1">
      <alignment vertical="center"/>
    </xf>
    <xf numFmtId="0" fontId="18" fillId="0" borderId="9" xfId="0" applyFont="1" applyBorder="1" applyAlignment="1">
      <alignment wrapText="1"/>
    </xf>
    <xf numFmtId="193" fontId="126" fillId="0" borderId="20" xfId="0" applyNumberFormat="1" applyFont="1" applyFill="1" applyBorder="1" applyAlignment="1">
      <alignment wrapText="1"/>
    </xf>
    <xf numFmtId="0" fontId="17" fillId="35" borderId="68" xfId="0" applyFont="1" applyFill="1" applyBorder="1" applyAlignment="1">
      <alignment wrapText="1"/>
    </xf>
    <xf numFmtId="193" fontId="126" fillId="35" borderId="24" xfId="0" applyNumberFormat="1" applyFont="1" applyFill="1" applyBorder="1" applyAlignment="1">
      <alignment horizontal="center" vertical="center" wrapText="1"/>
    </xf>
    <xf numFmtId="0" fontId="18" fillId="0" borderId="0" xfId="0" applyFont="1" applyFill="1" applyAlignment="1">
      <alignment wrapText="1"/>
    </xf>
    <xf numFmtId="0" fontId="18" fillId="0" borderId="0" xfId="0" applyFont="1" applyFill="1"/>
    <xf numFmtId="0" fontId="17" fillId="0" borderId="0" xfId="0" applyFont="1" applyAlignment="1">
      <alignment horizontal="center"/>
    </xf>
    <xf numFmtId="0" fontId="9" fillId="0" borderId="16" xfId="9" applyFont="1" applyFill="1" applyBorder="1" applyAlignment="1" applyProtection="1">
      <alignment horizontal="center" vertical="center"/>
      <protection locked="0"/>
    </xf>
    <xf numFmtId="0" fontId="10" fillId="3" borderId="5" xfId="9" applyFont="1" applyFill="1" applyBorder="1" applyAlignment="1" applyProtection="1">
      <alignment horizontal="center" vertical="center" wrapText="1"/>
      <protection locked="0"/>
    </xf>
    <xf numFmtId="165" fontId="9" fillId="3" borderId="18" xfId="2" applyNumberFormat="1" applyFont="1" applyFill="1" applyBorder="1" applyAlignment="1" applyProtection="1">
      <alignment horizontal="center" vertical="center"/>
      <protection locked="0"/>
    </xf>
    <xf numFmtId="0" fontId="9" fillId="0" borderId="19" xfId="9" applyFont="1" applyFill="1" applyBorder="1" applyAlignment="1" applyProtection="1">
      <alignment horizontal="center" vertical="center"/>
      <protection locked="0"/>
    </xf>
    <xf numFmtId="0" fontId="17" fillId="35" borderId="3" xfId="0" applyFont="1" applyFill="1" applyBorder="1" applyAlignment="1">
      <alignment horizontal="left" vertical="top" wrapText="1"/>
    </xf>
    <xf numFmtId="193" fontId="9" fillId="35" borderId="20" xfId="2" applyNumberFormat="1" applyFont="1" applyFill="1" applyBorder="1" applyAlignment="1" applyProtection="1">
      <alignment vertical="top"/>
    </xf>
    <xf numFmtId="0" fontId="9" fillId="3" borderId="7" xfId="13" applyFont="1" applyFill="1" applyBorder="1" applyAlignment="1" applyProtection="1">
      <alignment vertical="center" wrapText="1"/>
      <protection locked="0"/>
    </xf>
    <xf numFmtId="193" fontId="9" fillId="3" borderId="20" xfId="2" applyNumberFormat="1" applyFont="1" applyFill="1" applyBorder="1" applyAlignment="1" applyProtection="1">
      <alignment vertical="top"/>
      <protection locked="0"/>
    </xf>
    <xf numFmtId="0" fontId="9" fillId="3" borderId="3" xfId="13" applyFont="1" applyFill="1" applyBorder="1" applyAlignment="1" applyProtection="1">
      <alignment vertical="center" wrapText="1"/>
      <protection locked="0"/>
    </xf>
    <xf numFmtId="0" fontId="9" fillId="3" borderId="2" xfId="13" applyFont="1" applyFill="1" applyBorder="1" applyAlignment="1" applyProtection="1">
      <alignment vertical="center" wrapText="1"/>
      <protection locked="0"/>
    </xf>
    <xf numFmtId="193" fontId="9" fillId="35" borderId="20" xfId="2" applyNumberFormat="1" applyFont="1" applyFill="1" applyBorder="1" applyAlignment="1" applyProtection="1">
      <alignment vertical="top" wrapText="1"/>
    </xf>
    <xf numFmtId="0" fontId="9" fillId="3" borderId="7" xfId="13" applyFont="1" applyFill="1" applyBorder="1" applyAlignment="1" applyProtection="1">
      <alignment horizontal="left" vertical="center" wrapText="1"/>
      <protection locked="0"/>
    </xf>
    <xf numFmtId="193" fontId="9" fillId="3" borderId="20" xfId="2" applyNumberFormat="1" applyFont="1" applyFill="1" applyBorder="1" applyAlignment="1" applyProtection="1">
      <alignment vertical="top" wrapText="1"/>
      <protection locked="0"/>
    </xf>
    <xf numFmtId="0" fontId="9" fillId="3" borderId="3" xfId="13" applyFont="1" applyFill="1" applyBorder="1" applyAlignment="1" applyProtection="1">
      <alignment horizontal="left" vertical="center" wrapText="1"/>
      <protection locked="0"/>
    </xf>
    <xf numFmtId="0" fontId="9" fillId="3" borderId="3" xfId="9" applyFont="1" applyFill="1" applyBorder="1" applyAlignment="1" applyProtection="1">
      <alignment horizontal="left" vertical="center" wrapText="1"/>
      <protection locked="0"/>
    </xf>
    <xf numFmtId="0" fontId="9" fillId="0" borderId="3" xfId="13" applyFont="1" applyBorder="1" applyAlignment="1" applyProtection="1">
      <alignment horizontal="left" vertical="center" wrapText="1"/>
      <protection locked="0"/>
    </xf>
    <xf numFmtId="0" fontId="9" fillId="0" borderId="3" xfId="9" applyFont="1" applyFill="1" applyBorder="1" applyAlignment="1" applyProtection="1">
      <alignment horizontal="left" vertical="center" wrapText="1"/>
      <protection locked="0"/>
    </xf>
    <xf numFmtId="0" fontId="9" fillId="0" borderId="3" xfId="13" applyFont="1" applyFill="1" applyBorder="1" applyAlignment="1" applyProtection="1">
      <alignment horizontal="left" vertical="center" wrapText="1"/>
      <protection locked="0"/>
    </xf>
    <xf numFmtId="0" fontId="9" fillId="0" borderId="0" xfId="13" applyFont="1" applyFill="1" applyBorder="1" applyAlignment="1" applyProtection="1">
      <alignment wrapText="1"/>
      <protection locked="0"/>
    </xf>
    <xf numFmtId="0" fontId="9" fillId="0" borderId="148" xfId="13" applyFont="1" applyFill="1" applyBorder="1" applyAlignment="1" applyProtection="1">
      <alignment wrapText="1"/>
      <protection locked="0"/>
    </xf>
    <xf numFmtId="193" fontId="9" fillId="3" borderId="114" xfId="2" applyNumberFormat="1" applyFont="1" applyFill="1" applyBorder="1" applyAlignment="1" applyProtection="1">
      <alignment vertical="top" wrapText="1"/>
      <protection locked="0"/>
    </xf>
    <xf numFmtId="193" fontId="9" fillId="80" borderId="20" xfId="2" applyNumberFormat="1" applyFont="1" applyFill="1" applyBorder="1" applyAlignment="1" applyProtection="1">
      <alignment vertical="top" wrapText="1"/>
      <protection locked="0"/>
    </xf>
    <xf numFmtId="1" fontId="10" fillId="35" borderId="3" xfId="2" applyNumberFormat="1" applyFont="1" applyFill="1" applyBorder="1" applyAlignment="1" applyProtection="1">
      <alignment horizontal="left" vertical="top" wrapText="1"/>
    </xf>
    <xf numFmtId="0" fontId="9" fillId="0" borderId="19" xfId="9" applyFont="1" applyFill="1" applyBorder="1" applyAlignment="1" applyProtection="1">
      <alignment horizontal="center" vertical="center" wrapText="1"/>
      <protection locked="0"/>
    </xf>
    <xf numFmtId="0" fontId="10" fillId="3" borderId="3" xfId="13" applyFont="1" applyFill="1" applyBorder="1" applyAlignment="1" applyProtection="1">
      <alignment vertical="center" wrapText="1"/>
      <protection locked="0"/>
    </xf>
    <xf numFmtId="193" fontId="9" fillId="35" borderId="20" xfId="2" applyNumberFormat="1" applyFont="1" applyFill="1" applyBorder="1" applyAlignment="1" applyProtection="1">
      <alignment vertical="top" wrapText="1"/>
      <protection locked="0"/>
    </xf>
    <xf numFmtId="0" fontId="9" fillId="3" borderId="3" xfId="13" applyFont="1" applyFill="1" applyBorder="1" applyAlignment="1" applyProtection="1">
      <alignment horizontal="left" vertical="center" wrapText="1" indent="3"/>
      <protection locked="0"/>
    </xf>
    <xf numFmtId="0" fontId="10" fillId="35" borderId="3" xfId="13" applyFont="1" applyFill="1" applyBorder="1" applyAlignment="1" applyProtection="1">
      <alignment vertical="center" wrapText="1"/>
      <protection locked="0"/>
    </xf>
    <xf numFmtId="0" fontId="9" fillId="0" borderId="3" xfId="13" applyFont="1" applyFill="1" applyBorder="1" applyAlignment="1" applyProtection="1">
      <alignment vertical="center" wrapText="1"/>
      <protection locked="0"/>
    </xf>
    <xf numFmtId="0" fontId="10" fillId="35" borderId="23" xfId="13" applyFont="1" applyFill="1" applyBorder="1" applyAlignment="1" applyProtection="1">
      <alignment vertical="center" wrapText="1"/>
      <protection locked="0"/>
    </xf>
    <xf numFmtId="193" fontId="9" fillId="35" borderId="24" xfId="2" applyNumberFormat="1" applyFont="1" applyFill="1" applyBorder="1" applyAlignment="1" applyProtection="1">
      <alignment vertical="top" wrapText="1"/>
    </xf>
    <xf numFmtId="0" fontId="17" fillId="0" borderId="0" xfId="21410" applyFont="1" applyFill="1" applyAlignment="1" applyProtection="1">
      <alignment horizontal="left" vertical="center"/>
      <protection locked="0"/>
    </xf>
    <xf numFmtId="0" fontId="17" fillId="35" borderId="17" xfId="0" applyFont="1" applyFill="1" applyBorder="1" applyAlignment="1">
      <alignment horizontal="center" vertical="center" wrapText="1"/>
    </xf>
    <xf numFmtId="0" fontId="17" fillId="35" borderId="18" xfId="0" applyFont="1" applyFill="1" applyBorder="1" applyAlignment="1">
      <alignment horizontal="center" vertical="center" wrapText="1"/>
    </xf>
    <xf numFmtId="0" fontId="17" fillId="35" borderId="116" xfId="0" applyFont="1" applyFill="1" applyBorder="1" applyAlignment="1">
      <alignment horizontal="left" vertical="center" wrapText="1"/>
    </xf>
    <xf numFmtId="0" fontId="17" fillId="35" borderId="99" xfId="0" applyFont="1" applyFill="1" applyBorder="1" applyAlignment="1">
      <alignment horizontal="left" vertical="center" wrapText="1"/>
    </xf>
    <xf numFmtId="0" fontId="17" fillId="35" borderId="114" xfId="0" applyFont="1" applyFill="1" applyBorder="1" applyAlignment="1">
      <alignment horizontal="left" vertical="center" wrapText="1"/>
    </xf>
    <xf numFmtId="0" fontId="18" fillId="0" borderId="116" xfId="0" applyFont="1" applyFill="1" applyBorder="1" applyAlignment="1">
      <alignment horizontal="right" vertical="center" wrapText="1"/>
    </xf>
    <xf numFmtId="0" fontId="18" fillId="0" borderId="99" xfId="0" applyFont="1" applyFill="1" applyBorder="1" applyAlignment="1">
      <alignment horizontal="left" vertical="center" wrapText="1"/>
    </xf>
    <xf numFmtId="10" fontId="9" fillId="0" borderId="99" xfId="20961" applyNumberFormat="1" applyFont="1" applyFill="1" applyBorder="1" applyAlignment="1">
      <alignment horizontal="left" vertical="center" wrapText="1"/>
    </xf>
    <xf numFmtId="1" fontId="18" fillId="0" borderId="114" xfId="0" applyNumberFormat="1" applyFont="1" applyFill="1" applyBorder="1" applyAlignment="1">
      <alignment horizontal="right" vertical="center" wrapText="1"/>
    </xf>
    <xf numFmtId="10" fontId="18" fillId="0" borderId="99" xfId="20961" applyNumberFormat="1" applyFont="1" applyFill="1" applyBorder="1" applyAlignment="1">
      <alignment horizontal="left" vertical="center" wrapText="1"/>
    </xf>
    <xf numFmtId="10" fontId="17" fillId="35" borderId="99" xfId="0" applyNumberFormat="1" applyFont="1" applyFill="1" applyBorder="1" applyAlignment="1">
      <alignment horizontal="left" vertical="center" wrapText="1"/>
    </xf>
    <xf numFmtId="1" fontId="17" fillId="35" borderId="114" xfId="0" applyNumberFormat="1" applyFont="1" applyFill="1" applyBorder="1" applyAlignment="1">
      <alignment horizontal="right" vertical="center" wrapText="1"/>
    </xf>
    <xf numFmtId="10" fontId="17" fillId="35" borderId="99" xfId="20961" applyNumberFormat="1" applyFont="1" applyFill="1" applyBorder="1" applyAlignment="1">
      <alignment horizontal="left" vertical="center" wrapText="1"/>
    </xf>
    <xf numFmtId="49" fontId="18" fillId="0" borderId="116" xfId="0" applyNumberFormat="1" applyFont="1" applyFill="1" applyBorder="1" applyAlignment="1">
      <alignment horizontal="right" vertical="center" wrapText="1"/>
    </xf>
    <xf numFmtId="10" fontId="17" fillId="35" borderId="99" xfId="0" applyNumberFormat="1" applyFont="1" applyFill="1" applyBorder="1" applyAlignment="1">
      <alignment horizontal="center" vertical="center" wrapText="1"/>
    </xf>
    <xf numFmtId="1" fontId="17" fillId="35" borderId="114" xfId="0" applyNumberFormat="1" applyFont="1" applyFill="1" applyBorder="1" applyAlignment="1">
      <alignment horizontal="center" vertical="center" wrapText="1"/>
    </xf>
    <xf numFmtId="0" fontId="17" fillId="0" borderId="116" xfId="0" applyFont="1" applyFill="1" applyBorder="1" applyAlignment="1">
      <alignment horizontal="left" vertical="center" wrapText="1"/>
    </xf>
    <xf numFmtId="49" fontId="10" fillId="0" borderId="22" xfId="5" applyNumberFormat="1" applyFont="1" applyFill="1" applyBorder="1" applyAlignment="1" applyProtection="1">
      <alignment horizontal="left" vertical="center"/>
      <protection locked="0"/>
    </xf>
    <xf numFmtId="0" fontId="9" fillId="0" borderId="23" xfId="9" applyFont="1" applyFill="1" applyBorder="1" applyAlignment="1" applyProtection="1">
      <alignment horizontal="left" vertical="center" wrapText="1"/>
      <protection locked="0"/>
    </xf>
    <xf numFmtId="10" fontId="9" fillId="0" borderId="23" xfId="20961" applyNumberFormat="1" applyFont="1" applyFill="1" applyBorder="1" applyAlignment="1" applyProtection="1">
      <alignment horizontal="left" vertical="center"/>
    </xf>
    <xf numFmtId="1" fontId="9" fillId="0" borderId="24" xfId="1" applyNumberFormat="1" applyFont="1" applyFill="1" applyBorder="1" applyAlignment="1" applyProtection="1">
      <alignment horizontal="right"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26" fillId="0" borderId="144" xfId="0" applyFont="1" applyBorder="1" applyAlignment="1">
      <alignment horizontal="center"/>
    </xf>
    <xf numFmtId="0" fontId="99" fillId="0" borderId="144" xfId="21414" applyFont="1" applyFill="1" applyBorder="1" applyAlignment="1">
      <alignment horizontal="left" vertical="center" wrapText="1" indent="1"/>
    </xf>
    <xf numFmtId="0" fontId="99" fillId="3" borderId="140" xfId="0" applyFont="1" applyFill="1" applyBorder="1" applyAlignment="1">
      <alignment horizontal="left" vertical="center" wrapText="1" indent="1"/>
    </xf>
    <xf numFmtId="0" fontId="128" fillId="0" borderId="140" xfId="0" applyFont="1" applyBorder="1" applyAlignment="1">
      <alignment horizontal="left" vertical="center" wrapText="1"/>
    </xf>
    <xf numFmtId="0" fontId="99" fillId="0" borderId="140" xfId="0" applyFont="1" applyBorder="1" applyAlignment="1">
      <alignment horizontal="left" vertical="center" wrapText="1" indent="1"/>
    </xf>
    <xf numFmtId="0" fontId="99" fillId="0" borderId="140" xfId="0" applyFont="1" applyFill="1" applyBorder="1" applyAlignment="1">
      <alignment horizontal="left" vertical="center" wrapText="1" indent="1"/>
    </xf>
    <xf numFmtId="0" fontId="129" fillId="3" borderId="140" xfId="0" applyFont="1" applyFill="1" applyBorder="1" applyAlignment="1">
      <alignment horizontal="left" vertical="center" wrapText="1" indent="1"/>
    </xf>
    <xf numFmtId="0" fontId="129" fillId="0" borderId="140" xfId="0" applyFont="1" applyFill="1" applyBorder="1" applyAlignment="1">
      <alignment horizontal="left" vertical="center" wrapText="1" indent="1"/>
    </xf>
    <xf numFmtId="0" fontId="17" fillId="0" borderId="0" xfId="0" applyFont="1" applyFill="1" applyBorder="1" applyAlignment="1">
      <alignment horizontal="center" wrapText="1"/>
    </xf>
    <xf numFmtId="0" fontId="18" fillId="0" borderId="54" xfId="0" applyFont="1" applyBorder="1"/>
    <xf numFmtId="0" fontId="18" fillId="0" borderId="55" xfId="0" applyFont="1" applyBorder="1"/>
    <xf numFmtId="0" fontId="18" fillId="0" borderId="17" xfId="0" applyFont="1" applyBorder="1" applyAlignment="1">
      <alignment horizontal="center" vertical="center"/>
    </xf>
    <xf numFmtId="0" fontId="18" fillId="0" borderId="26" xfId="0" applyFont="1" applyBorder="1" applyAlignment="1">
      <alignment horizontal="center" vertical="center"/>
    </xf>
    <xf numFmtId="0" fontId="18" fillId="0" borderId="18" xfId="0" applyFont="1" applyBorder="1" applyAlignment="1">
      <alignment horizontal="center" vertical="center"/>
    </xf>
    <xf numFmtId="0" fontId="18" fillId="0" borderId="63" xfId="0" applyFont="1" applyBorder="1"/>
    <xf numFmtId="9" fontId="104" fillId="0" borderId="3" xfId="0" applyNumberFormat="1" applyFont="1" applyFill="1" applyBorder="1" applyAlignment="1">
      <alignment horizontal="center" vertical="center"/>
    </xf>
    <xf numFmtId="0" fontId="18" fillId="0" borderId="19" xfId="0" applyFont="1" applyBorder="1" applyAlignment="1">
      <alignment vertical="center"/>
    </xf>
    <xf numFmtId="0" fontId="9" fillId="3" borderId="3" xfId="13" applyFont="1" applyFill="1" applyBorder="1" applyAlignment="1" applyProtection="1">
      <alignment horizontal="left" vertical="center"/>
      <protection locked="0"/>
    </xf>
    <xf numFmtId="193" fontId="18" fillId="0" borderId="3" xfId="0" applyNumberFormat="1" applyFont="1" applyBorder="1" applyAlignment="1"/>
    <xf numFmtId="193" fontId="18" fillId="0" borderId="8" xfId="0" applyNumberFormat="1" applyFont="1" applyBorder="1" applyAlignment="1"/>
    <xf numFmtId="167" fontId="18" fillId="0" borderId="20" xfId="0" applyNumberFormat="1" applyFont="1" applyBorder="1" applyAlignment="1"/>
    <xf numFmtId="0" fontId="9" fillId="3" borderId="22" xfId="9" applyFont="1" applyFill="1" applyBorder="1" applyAlignment="1" applyProtection="1">
      <alignment horizontal="left" vertical="center"/>
      <protection locked="0"/>
    </xf>
    <xf numFmtId="0" fontId="10" fillId="3" borderId="23" xfId="16" applyFont="1" applyFill="1" applyBorder="1" applyAlignment="1" applyProtection="1">
      <protection locked="0"/>
    </xf>
    <xf numFmtId="193" fontId="18" fillId="35" borderId="23" xfId="0" applyNumberFormat="1" applyFont="1" applyFill="1" applyBorder="1"/>
    <xf numFmtId="0" fontId="18" fillId="35" borderId="24" xfId="0" applyFont="1" applyFill="1" applyBorder="1"/>
    <xf numFmtId="0" fontId="17" fillId="0" borderId="0" xfId="0" applyFont="1" applyFill="1" applyAlignment="1">
      <alignment horizontal="center" wrapText="1"/>
    </xf>
    <xf numFmtId="0" fontId="18" fillId="0" borderId="16" xfId="0" applyFont="1" applyBorder="1"/>
    <xf numFmtId="0" fontId="18" fillId="0" borderId="18" xfId="0" applyFont="1" applyBorder="1"/>
    <xf numFmtId="0" fontId="18" fillId="0" borderId="20" xfId="0" applyFont="1" applyBorder="1" applyAlignment="1">
      <alignment horizontal="center" vertical="center"/>
    </xf>
    <xf numFmtId="165" fontId="9" fillId="0" borderId="19" xfId="1" applyNumberFormat="1" applyFont="1" applyFill="1" applyBorder="1" applyAlignment="1" applyProtection="1">
      <alignment horizontal="center" vertical="center" wrapText="1"/>
      <protection locked="0"/>
    </xf>
    <xf numFmtId="165" fontId="9" fillId="3" borderId="3" xfId="1" applyNumberFormat="1" applyFont="1" applyFill="1" applyBorder="1" applyAlignment="1" applyProtection="1">
      <alignment horizontal="center" vertical="center" wrapText="1"/>
      <protection locked="0"/>
    </xf>
    <xf numFmtId="0" fontId="9" fillId="0" borderId="3" xfId="13" applyFont="1" applyBorder="1" applyAlignment="1" applyProtection="1">
      <alignment horizontal="center" vertical="center" wrapText="1"/>
      <protection locked="0"/>
    </xf>
    <xf numFmtId="0" fontId="9" fillId="0" borderId="3" xfId="13" applyFont="1" applyFill="1" applyBorder="1" applyAlignment="1" applyProtection="1">
      <alignment horizontal="center" vertical="center" wrapText="1"/>
      <protection locked="0"/>
    </xf>
    <xf numFmtId="165" fontId="9" fillId="0" borderId="3" xfId="1" applyNumberFormat="1" applyFont="1" applyFill="1" applyBorder="1" applyAlignment="1" applyProtection="1">
      <alignment horizontal="center" vertical="center" wrapText="1"/>
      <protection locked="0"/>
    </xf>
    <xf numFmtId="165" fontId="9" fillId="0" borderId="20" xfId="1" applyNumberFormat="1" applyFont="1" applyFill="1" applyBorder="1" applyAlignment="1" applyProtection="1">
      <alignment horizontal="center" vertical="center" wrapText="1"/>
      <protection locked="0"/>
    </xf>
    <xf numFmtId="165" fontId="9" fillId="3" borderId="19" xfId="1" applyNumberFormat="1" applyFont="1" applyFill="1" applyBorder="1" applyAlignment="1" applyProtection="1">
      <alignment horizontal="center" vertical="center" wrapText="1"/>
      <protection locked="0"/>
    </xf>
    <xf numFmtId="165" fontId="9" fillId="3" borderId="20" xfId="1" applyNumberFormat="1"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193" fontId="18" fillId="0" borderId="19" xfId="0" applyNumberFormat="1" applyFont="1" applyBorder="1" applyAlignment="1"/>
    <xf numFmtId="193" fontId="18" fillId="0" borderId="20" xfId="0" applyNumberFormat="1" applyFont="1" applyBorder="1" applyAlignment="1"/>
    <xf numFmtId="193" fontId="18" fillId="0" borderId="21" xfId="0" applyNumberFormat="1" applyFont="1" applyBorder="1" applyAlignment="1">
      <alignment wrapText="1"/>
    </xf>
    <xf numFmtId="193" fontId="18" fillId="0" borderId="21" xfId="0" applyNumberFormat="1" applyFont="1" applyBorder="1" applyAlignment="1"/>
    <xf numFmtId="193" fontId="18" fillId="35" borderId="51" xfId="0" applyNumberFormat="1" applyFont="1" applyFill="1" applyBorder="1" applyAlignment="1"/>
    <xf numFmtId="0" fontId="10" fillId="3" borderId="24" xfId="16" applyFont="1" applyFill="1" applyBorder="1" applyAlignment="1" applyProtection="1">
      <protection locked="0"/>
    </xf>
    <xf numFmtId="193" fontId="18" fillId="35" borderId="22" xfId="0" applyNumberFormat="1" applyFont="1" applyFill="1" applyBorder="1"/>
    <xf numFmtId="193" fontId="18" fillId="35" borderId="24" xfId="0" applyNumberFormat="1" applyFont="1" applyFill="1" applyBorder="1"/>
    <xf numFmtId="193" fontId="18" fillId="35" borderId="52" xfId="0" applyNumberFormat="1" applyFont="1" applyFill="1" applyBorder="1"/>
    <xf numFmtId="0" fontId="18" fillId="0" borderId="0" xfId="0" applyFont="1" applyBorder="1" applyAlignment="1">
      <alignment horizontal="center" vertical="center" wrapText="1"/>
    </xf>
    <xf numFmtId="0" fontId="18" fillId="0" borderId="0" xfId="0" applyFont="1" applyBorder="1" applyAlignment="1">
      <alignment vertical="center"/>
    </xf>
    <xf numFmtId="0" fontId="18" fillId="0" borderId="0" xfId="0" applyFont="1" applyBorder="1" applyAlignment="1">
      <alignment vertical="center" wrapText="1"/>
    </xf>
    <xf numFmtId="0" fontId="17" fillId="0" borderId="0" xfId="0" applyFont="1" applyFill="1" applyAlignment="1">
      <alignment horizontal="center"/>
    </xf>
    <xf numFmtId="0" fontId="18" fillId="0" borderId="17" xfId="0" applyFont="1" applyBorder="1"/>
    <xf numFmtId="0" fontId="18" fillId="0" borderId="17" xfId="0" applyFont="1" applyBorder="1" applyAlignment="1">
      <alignment wrapText="1"/>
    </xf>
    <xf numFmtId="0" fontId="18" fillId="0" borderId="26" xfId="0" applyFont="1" applyBorder="1" applyAlignment="1">
      <alignment wrapText="1"/>
    </xf>
    <xf numFmtId="0" fontId="18" fillId="0" borderId="18" xfId="0" applyFont="1" applyBorder="1" applyAlignment="1">
      <alignment wrapText="1"/>
    </xf>
    <xf numFmtId="0" fontId="18" fillId="0" borderId="7" xfId="0" applyFont="1" applyBorder="1"/>
    <xf numFmtId="0" fontId="18" fillId="0" borderId="3" xfId="0" applyFont="1" applyFill="1" applyBorder="1" applyAlignment="1">
      <alignment horizontal="center" vertical="center" wrapText="1"/>
    </xf>
    <xf numFmtId="0" fontId="18" fillId="0" borderId="19" xfId="0" applyFont="1" applyBorder="1"/>
    <xf numFmtId="193" fontId="18" fillId="0" borderId="3" xfId="0" applyNumberFormat="1" applyFont="1" applyBorder="1"/>
    <xf numFmtId="193" fontId="18" fillId="0" borderId="3" xfId="0" applyNumberFormat="1" applyFont="1" applyFill="1" applyBorder="1"/>
    <xf numFmtId="193" fontId="18" fillId="0" borderId="8" xfId="0" applyNumberFormat="1" applyFont="1" applyBorder="1"/>
    <xf numFmtId="9" fontId="18" fillId="0" borderId="20" xfId="20961" applyFont="1" applyBorder="1"/>
    <xf numFmtId="193" fontId="18" fillId="0" borderId="8" xfId="0" applyNumberFormat="1" applyFont="1" applyFill="1" applyBorder="1"/>
    <xf numFmtId="0" fontId="18" fillId="0" borderId="22" xfId="0" applyFont="1" applyBorder="1"/>
    <xf numFmtId="0" fontId="17" fillId="0" borderId="23" xfId="0" applyFont="1" applyBorder="1"/>
    <xf numFmtId="9" fontId="18" fillId="35" borderId="24" xfId="20961" applyFont="1" applyFill="1" applyBorder="1"/>
    <xf numFmtId="0" fontId="16" fillId="3" borderId="112" xfId="0" applyFont="1" applyFill="1" applyBorder="1" applyAlignment="1">
      <alignment horizontal="left"/>
    </xf>
    <xf numFmtId="0" fontId="16" fillId="3" borderId="113" xfId="0" applyFont="1" applyFill="1" applyBorder="1" applyAlignment="1">
      <alignment horizontal="left"/>
    </xf>
    <xf numFmtId="0" fontId="18" fillId="0" borderId="99" xfId="0" applyFont="1" applyFill="1" applyBorder="1" applyAlignment="1">
      <alignment horizontal="center" vertical="center" wrapText="1"/>
    </xf>
    <xf numFmtId="0" fontId="18" fillId="0" borderId="114" xfId="0" applyFont="1" applyFill="1" applyBorder="1" applyAlignment="1">
      <alignment horizontal="center" vertical="center" wrapText="1"/>
    </xf>
    <xf numFmtId="0" fontId="17" fillId="3" borderId="115" xfId="0" applyFont="1" applyFill="1" applyBorder="1" applyAlignment="1">
      <alignment vertical="center"/>
    </xf>
    <xf numFmtId="0" fontId="18" fillId="3" borderId="97" xfId="0" applyFont="1" applyFill="1" applyBorder="1" applyAlignment="1">
      <alignment vertical="center"/>
    </xf>
    <xf numFmtId="0" fontId="18" fillId="3" borderId="21" xfId="0" applyFont="1" applyFill="1" applyBorder="1" applyAlignment="1">
      <alignment vertical="center"/>
    </xf>
    <xf numFmtId="0" fontId="18" fillId="0" borderId="69" xfId="0" applyFont="1" applyFill="1" applyBorder="1" applyAlignment="1">
      <alignment horizontal="center" vertical="center"/>
    </xf>
    <xf numFmtId="0" fontId="18" fillId="0" borderId="7" xfId="0" applyFont="1" applyFill="1" applyBorder="1" applyAlignment="1">
      <alignment vertical="center"/>
    </xf>
    <xf numFmtId="0" fontId="18" fillId="0" borderId="53" xfId="0" applyFont="1" applyFill="1" applyBorder="1" applyAlignment="1">
      <alignment vertical="center"/>
    </xf>
    <xf numFmtId="0" fontId="18" fillId="0" borderId="64" xfId="0" applyFont="1" applyFill="1" applyBorder="1" applyAlignment="1">
      <alignment vertical="center"/>
    </xf>
    <xf numFmtId="0" fontId="18" fillId="0" borderId="116" xfId="0" applyFont="1" applyFill="1" applyBorder="1" applyAlignment="1">
      <alignment horizontal="center" vertical="center"/>
    </xf>
    <xf numFmtId="0" fontId="18" fillId="0" borderId="99" xfId="0" applyFont="1" applyFill="1" applyBorder="1" applyAlignment="1">
      <alignment vertical="center"/>
    </xf>
    <xf numFmtId="0" fontId="18" fillId="0" borderId="100" xfId="0" applyFont="1" applyFill="1" applyBorder="1" applyAlignment="1">
      <alignment vertical="center"/>
    </xf>
    <xf numFmtId="0" fontId="18" fillId="0" borderId="114" xfId="0" applyFont="1" applyFill="1" applyBorder="1" applyAlignment="1">
      <alignment vertical="center"/>
    </xf>
    <xf numFmtId="0" fontId="17" fillId="0" borderId="99" xfId="0" applyFont="1" applyFill="1" applyBorder="1" applyAlignment="1">
      <alignment vertical="center"/>
    </xf>
    <xf numFmtId="0" fontId="18" fillId="0" borderId="22" xfId="0" applyFont="1" applyFill="1" applyBorder="1" applyAlignment="1">
      <alignment horizontal="center" vertical="center"/>
    </xf>
    <xf numFmtId="0" fontId="17" fillId="0" borderId="23" xfId="0" applyFont="1" applyFill="1" applyBorder="1" applyAlignment="1">
      <alignment vertical="center"/>
    </xf>
    <xf numFmtId="0" fontId="18" fillId="0" borderId="23" xfId="0" applyFont="1" applyFill="1" applyBorder="1" applyAlignment="1">
      <alignment vertical="center"/>
    </xf>
    <xf numFmtId="0" fontId="18" fillId="0" borderId="25" xfId="0" applyFont="1" applyFill="1" applyBorder="1" applyAlignment="1">
      <alignment vertical="center"/>
    </xf>
    <xf numFmtId="0" fontId="18" fillId="0" borderId="24" xfId="0" applyFont="1" applyFill="1" applyBorder="1" applyAlignment="1">
      <alignment vertical="center"/>
    </xf>
    <xf numFmtId="0" fontId="18" fillId="3" borderId="63" xfId="0" applyFont="1" applyFill="1" applyBorder="1" applyAlignment="1">
      <alignment horizontal="center" vertical="center"/>
    </xf>
    <xf numFmtId="0" fontId="18" fillId="3" borderId="0" xfId="0" applyFont="1" applyFill="1" applyBorder="1" applyAlignment="1">
      <alignment vertical="center"/>
    </xf>
    <xf numFmtId="0" fontId="18" fillId="0" borderId="16" xfId="0" applyFont="1" applyFill="1" applyBorder="1" applyAlignment="1">
      <alignment horizontal="center" vertical="center"/>
    </xf>
    <xf numFmtId="0" fontId="18" fillId="0" borderId="17" xfId="0" applyFont="1" applyFill="1" applyBorder="1" applyAlignment="1">
      <alignment vertical="center"/>
    </xf>
    <xf numFmtId="169" fontId="9" fillId="36" borderId="55" xfId="20" applyFont="1" applyBorder="1"/>
    <xf numFmtId="0" fontId="18" fillId="0" borderId="26" xfId="0" applyFont="1" applyFill="1" applyBorder="1" applyAlignment="1">
      <alignment vertical="center"/>
    </xf>
    <xf numFmtId="0" fontId="18" fillId="0" borderId="18" xfId="0" applyFont="1" applyFill="1" applyBorder="1" applyAlignment="1">
      <alignment vertical="center"/>
    </xf>
    <xf numFmtId="0" fontId="18" fillId="0" borderId="107" xfId="0" applyFont="1" applyFill="1" applyBorder="1" applyAlignment="1">
      <alignment horizontal="center" vertical="center"/>
    </xf>
    <xf numFmtId="0" fontId="18" fillId="0" borderId="94" xfId="0" applyFont="1" applyFill="1" applyBorder="1" applyAlignment="1">
      <alignment vertical="center"/>
    </xf>
    <xf numFmtId="169" fontId="9" fillId="36" borderId="25" xfId="20" applyFont="1" applyBorder="1"/>
    <xf numFmtId="169" fontId="9" fillId="36" borderId="111" xfId="20" applyFont="1" applyBorder="1"/>
    <xf numFmtId="169" fontId="9" fillId="36" borderId="101" xfId="20" applyFont="1" applyBorder="1"/>
    <xf numFmtId="0" fontId="18" fillId="0" borderId="95" xfId="0" applyFont="1" applyFill="1" applyBorder="1" applyAlignment="1">
      <alignment vertical="center"/>
    </xf>
    <xf numFmtId="0" fontId="18" fillId="0" borderId="108" xfId="0" applyFont="1" applyFill="1" applyBorder="1" applyAlignment="1">
      <alignment vertical="center"/>
    </xf>
    <xf numFmtId="0" fontId="18" fillId="0" borderId="109" xfId="0" applyFont="1" applyFill="1" applyBorder="1" applyAlignment="1">
      <alignment horizontal="center" vertical="center"/>
    </xf>
    <xf numFmtId="0" fontId="18" fillId="0" borderId="96" xfId="0" applyFont="1" applyFill="1" applyBorder="1" applyAlignment="1">
      <alignment vertical="center"/>
    </xf>
    <xf numFmtId="169" fontId="9" fillId="36" borderId="29" xfId="20" applyFont="1" applyBorder="1"/>
    <xf numFmtId="0" fontId="18" fillId="0" borderId="93" xfId="0" applyFont="1" applyFill="1" applyBorder="1" applyAlignment="1">
      <alignment vertical="center"/>
    </xf>
    <xf numFmtId="0" fontId="18" fillId="0" borderId="110" xfId="0" applyFont="1" applyFill="1" applyBorder="1" applyAlignment="1">
      <alignment vertical="center"/>
    </xf>
    <xf numFmtId="0" fontId="18" fillId="0" borderId="0" xfId="0" applyFont="1" applyAlignment="1">
      <alignment vertical="top"/>
    </xf>
    <xf numFmtId="0" fontId="18" fillId="0" borderId="0" xfId="0" applyFont="1" applyAlignment="1">
      <alignment vertical="top" wrapText="1"/>
    </xf>
    <xf numFmtId="0" fontId="9" fillId="0" borderId="0" xfId="0" applyFont="1" applyFill="1"/>
    <xf numFmtId="0" fontId="96" fillId="3" borderId="0" xfId="21415" applyFont="1" applyFill="1" applyAlignment="1" applyProtection="1">
      <alignment vertical="center"/>
      <protection locked="0"/>
    </xf>
    <xf numFmtId="0" fontId="123" fillId="3" borderId="148" xfId="5" applyFont="1" applyFill="1" applyBorder="1" applyAlignment="1" applyProtection="1">
      <alignment vertical="center" wrapText="1"/>
      <protection locked="0"/>
    </xf>
    <xf numFmtId="0" fontId="123" fillId="0" borderId="148" xfId="21416" applyFont="1" applyFill="1" applyBorder="1" applyAlignment="1" applyProtection="1">
      <alignment horizontal="center" vertical="center" wrapText="1"/>
      <protection locked="0"/>
    </xf>
    <xf numFmtId="3" fontId="123" fillId="3" borderId="148" xfId="1" applyNumberFormat="1" applyFont="1" applyFill="1" applyBorder="1" applyAlignment="1" applyProtection="1">
      <alignment horizontal="center" vertical="center" wrapText="1"/>
      <protection locked="0"/>
    </xf>
    <xf numFmtId="9" fontId="123" fillId="3" borderId="148" xfId="15" applyNumberFormat="1" applyFont="1" applyFill="1" applyBorder="1" applyAlignment="1" applyProtection="1">
      <alignment horizontal="center" vertical="center" wrapText="1"/>
      <protection locked="0"/>
    </xf>
    <xf numFmtId="0" fontId="123" fillId="3" borderId="148" xfId="21416" applyFont="1" applyFill="1" applyBorder="1" applyAlignment="1" applyProtection="1">
      <alignment horizontal="center" vertical="center" wrapText="1"/>
      <protection locked="0"/>
    </xf>
    <xf numFmtId="0" fontId="96" fillId="3" borderId="148" xfId="21416" applyFont="1" applyFill="1" applyBorder="1" applyAlignment="1" applyProtection="1">
      <protection locked="0"/>
    </xf>
    <xf numFmtId="3" fontId="123" fillId="80" borderId="148" xfId="5" applyNumberFormat="1" applyFont="1" applyFill="1" applyBorder="1" applyAlignment="1" applyProtection="1"/>
    <xf numFmtId="0" fontId="134" fillId="3" borderId="148" xfId="21416" applyFont="1" applyFill="1" applyBorder="1" applyAlignment="1" applyProtection="1">
      <alignment horizontal="right"/>
      <protection locked="0"/>
    </xf>
    <xf numFmtId="194" fontId="123" fillId="80" borderId="148" xfId="5" applyNumberFormat="1" applyFont="1" applyFill="1" applyBorder="1" applyAlignment="1" applyProtection="1">
      <protection locked="0"/>
    </xf>
    <xf numFmtId="165" fontId="123" fillId="80" borderId="148" xfId="1" applyNumberFormat="1" applyFont="1" applyFill="1" applyBorder="1" applyAlignment="1" applyProtection="1"/>
    <xf numFmtId="0" fontId="123" fillId="3" borderId="148" xfId="21416" applyFont="1" applyFill="1" applyBorder="1" applyAlignment="1" applyProtection="1">
      <alignment horizontal="left" vertical="center"/>
      <protection locked="0"/>
    </xf>
    <xf numFmtId="3" fontId="123" fillId="3" borderId="148" xfId="5" applyNumberFormat="1" applyFont="1" applyFill="1" applyBorder="1" applyAlignment="1" applyProtection="1">
      <protection locked="0"/>
    </xf>
    <xf numFmtId="0" fontId="123" fillId="3" borderId="148" xfId="5" applyFont="1" applyFill="1" applyBorder="1" applyAlignment="1" applyProtection="1">
      <protection locked="0"/>
    </xf>
    <xf numFmtId="0" fontId="133" fillId="3" borderId="148" xfId="21416" applyFont="1" applyFill="1" applyBorder="1" applyAlignment="1" applyProtection="1">
      <alignment horizontal="right"/>
      <protection locked="0"/>
    </xf>
    <xf numFmtId="0" fontId="123" fillId="0" borderId="148" xfId="21416" applyFont="1" applyFill="1" applyBorder="1" applyAlignment="1" applyProtection="1">
      <alignment horizontal="left" vertical="center"/>
      <protection locked="0"/>
    </xf>
    <xf numFmtId="0" fontId="96" fillId="3" borderId="148" xfId="16" applyFont="1" applyFill="1" applyBorder="1" applyAlignment="1" applyProtection="1">
      <protection locked="0"/>
    </xf>
    <xf numFmtId="3" fontId="96" fillId="76" borderId="148" xfId="16" applyNumberFormat="1" applyFont="1" applyFill="1" applyBorder="1" applyAlignment="1" applyProtection="1"/>
    <xf numFmtId="0" fontId="123" fillId="0" borderId="0" xfId="21415" applyFont="1" applyFill="1" applyAlignment="1" applyProtection="1">
      <alignment vertical="center"/>
      <protection locked="0"/>
    </xf>
    <xf numFmtId="0" fontId="126" fillId="0" borderId="0" xfId="0" applyFont="1" applyAlignment="1">
      <alignment wrapText="1"/>
    </xf>
    <xf numFmtId="0" fontId="123" fillId="3" borderId="148" xfId="5" applyFont="1" applyFill="1" applyBorder="1" applyProtection="1">
      <protection locked="0"/>
    </xf>
    <xf numFmtId="0" fontId="123" fillId="0" borderId="148" xfId="21416" applyFont="1" applyFill="1" applyBorder="1" applyAlignment="1" applyProtection="1">
      <alignment horizontal="center" vertical="top" wrapText="1"/>
      <protection locked="0"/>
    </xf>
    <xf numFmtId="0" fontId="96" fillId="3" borderId="148" xfId="21416" applyFont="1" applyFill="1" applyBorder="1" applyAlignment="1" applyProtection="1">
      <alignment wrapText="1"/>
      <protection locked="0"/>
    </xf>
    <xf numFmtId="0" fontId="133" fillId="3" borderId="148" xfId="21416" applyFont="1" applyFill="1" applyBorder="1" applyAlignment="1" applyProtection="1">
      <alignment horizontal="right" wrapText="1"/>
      <protection locked="0"/>
    </xf>
    <xf numFmtId="3" fontId="123" fillId="0" borderId="148" xfId="5" applyNumberFormat="1" applyFont="1" applyFill="1" applyBorder="1" applyProtection="1"/>
    <xf numFmtId="0" fontId="106" fillId="76" borderId="100" xfId="21412" applyFont="1" applyFill="1" applyBorder="1" applyAlignment="1" applyProtection="1">
      <alignment vertical="center" wrapText="1"/>
      <protection locked="0"/>
    </xf>
    <xf numFmtId="0" fontId="10" fillId="76" borderId="98" xfId="21412" applyFont="1" applyFill="1" applyBorder="1" applyAlignment="1" applyProtection="1">
      <alignment vertical="center"/>
      <protection locked="0"/>
    </xf>
    <xf numFmtId="0" fontId="103" fillId="69" borderId="94" xfId="21412" applyFont="1" applyFill="1" applyBorder="1" applyAlignment="1" applyProtection="1">
      <alignment horizontal="center" vertical="center"/>
      <protection locked="0"/>
    </xf>
    <xf numFmtId="0" fontId="103" fillId="0" borderId="98" xfId="21412" applyFont="1" applyFill="1" applyBorder="1" applyAlignment="1" applyProtection="1">
      <alignment horizontal="left" vertical="center" wrapText="1"/>
      <protection locked="0"/>
    </xf>
    <xf numFmtId="165" fontId="103" fillId="0" borderId="99" xfId="948" applyNumberFormat="1" applyFont="1" applyFill="1" applyBorder="1" applyAlignment="1" applyProtection="1">
      <alignment horizontal="right" vertical="center"/>
      <protection locked="0"/>
    </xf>
    <xf numFmtId="0" fontId="106" fillId="77" borderId="99" xfId="21412" applyFont="1" applyFill="1" applyBorder="1" applyAlignment="1" applyProtection="1">
      <alignment horizontal="center" vertical="center"/>
      <protection locked="0"/>
    </xf>
    <xf numFmtId="0" fontId="106" fillId="77" borderId="98" xfId="21412" applyFont="1" applyFill="1" applyBorder="1" applyAlignment="1" applyProtection="1">
      <alignment vertical="top" wrapText="1"/>
      <protection locked="0"/>
    </xf>
    <xf numFmtId="165" fontId="103" fillId="77" borderId="99" xfId="948" applyNumberFormat="1" applyFont="1" applyFill="1" applyBorder="1" applyAlignment="1" applyProtection="1">
      <alignment horizontal="right" vertical="center"/>
    </xf>
    <xf numFmtId="0" fontId="106" fillId="76" borderId="100" xfId="21412" applyFont="1" applyFill="1" applyBorder="1" applyAlignment="1" applyProtection="1">
      <alignment vertical="center"/>
      <protection locked="0"/>
    </xf>
    <xf numFmtId="165" fontId="10" fillId="76" borderId="98" xfId="948" applyNumberFormat="1" applyFont="1" applyFill="1" applyBorder="1" applyAlignment="1" applyProtection="1">
      <alignment horizontal="right" vertical="center"/>
      <protection locked="0"/>
    </xf>
    <xf numFmtId="0" fontId="103" fillId="69" borderId="148" xfId="21412" applyFont="1" applyFill="1" applyBorder="1" applyAlignment="1" applyProtection="1">
      <alignment vertical="center" wrapText="1"/>
      <protection locked="0"/>
    </xf>
    <xf numFmtId="0" fontId="103" fillId="69" borderId="148" xfId="21412" applyFont="1" applyFill="1" applyBorder="1" applyAlignment="1" applyProtection="1">
      <alignment horizontal="left" vertical="center" wrapText="1"/>
      <protection locked="0"/>
    </xf>
    <xf numFmtId="0" fontId="103" fillId="0" borderId="148" xfId="21412" applyFont="1" applyFill="1" applyBorder="1" applyAlignment="1" applyProtection="1">
      <alignment horizontal="left" vertical="center" wrapText="1"/>
      <protection locked="0"/>
    </xf>
    <xf numFmtId="0" fontId="103" fillId="3" borderId="94" xfId="21412" applyFont="1" applyFill="1" applyBorder="1" applyAlignment="1" applyProtection="1">
      <alignment horizontal="center" vertical="center"/>
      <protection locked="0"/>
    </xf>
    <xf numFmtId="0" fontId="103" fillId="0" borderId="148" xfId="21412" applyFont="1" applyFill="1" applyBorder="1" applyAlignment="1" applyProtection="1">
      <alignment vertical="center" wrapText="1"/>
      <protection locked="0"/>
    </xf>
    <xf numFmtId="0" fontId="106" fillId="77" borderId="98" xfId="21412" applyFont="1" applyFill="1" applyBorder="1" applyAlignment="1" applyProtection="1">
      <alignment vertical="center" wrapText="1"/>
      <protection locked="0"/>
    </xf>
    <xf numFmtId="165" fontId="106" fillId="76" borderId="98" xfId="948" applyNumberFormat="1" applyFont="1" applyFill="1" applyBorder="1" applyAlignment="1" applyProtection="1">
      <alignment horizontal="right" vertical="center"/>
      <protection locked="0"/>
    </xf>
    <xf numFmtId="0" fontId="103" fillId="69" borderId="98" xfId="21412" applyFont="1" applyFill="1" applyBorder="1" applyAlignment="1" applyProtection="1">
      <alignment vertical="center" wrapText="1"/>
      <protection locked="0"/>
    </xf>
    <xf numFmtId="0" fontId="10" fillId="76" borderId="100" xfId="21412" applyFont="1" applyFill="1" applyBorder="1" applyAlignment="1" applyProtection="1">
      <alignment vertical="center"/>
      <protection locked="0"/>
    </xf>
    <xf numFmtId="165" fontId="103" fillId="3" borderId="99" xfId="948" applyNumberFormat="1" applyFont="1" applyFill="1" applyBorder="1" applyAlignment="1" applyProtection="1">
      <alignment horizontal="right" vertical="center"/>
      <protection locked="0"/>
    </xf>
    <xf numFmtId="0" fontId="103" fillId="3" borderId="148" xfId="21412" applyFont="1" applyFill="1" applyBorder="1" applyAlignment="1" applyProtection="1">
      <alignment horizontal="center" vertical="center"/>
      <protection locked="0"/>
    </xf>
    <xf numFmtId="0" fontId="103" fillId="69" borderId="98" xfId="21412" applyFont="1" applyFill="1" applyBorder="1" applyAlignment="1" applyProtection="1">
      <alignment horizontal="left" vertical="center" wrapText="1"/>
      <protection locked="0"/>
    </xf>
    <xf numFmtId="0" fontId="104" fillId="0" borderId="0" xfId="0" applyFont="1" applyFill="1" applyAlignment="1">
      <alignment wrapText="1"/>
    </xf>
    <xf numFmtId="0" fontId="17" fillId="0" borderId="0" xfId="0" applyFont="1" applyAlignment="1">
      <alignment horizontal="center" wrapText="1"/>
    </xf>
    <xf numFmtId="0" fontId="18" fillId="3" borderId="54" xfId="0" applyFont="1" applyFill="1" applyBorder="1"/>
    <xf numFmtId="0" fontId="18" fillId="3" borderId="119" xfId="0" applyFont="1" applyFill="1" applyBorder="1" applyAlignment="1">
      <alignment wrapText="1"/>
    </xf>
    <xf numFmtId="0" fontId="18" fillId="3" borderId="120" xfId="0" applyFont="1" applyFill="1" applyBorder="1"/>
    <xf numFmtId="0" fontId="17" fillId="3" borderId="11" xfId="0" applyFont="1" applyFill="1" applyBorder="1" applyAlignment="1">
      <alignment horizontal="center" wrapText="1"/>
    </xf>
    <xf numFmtId="0" fontId="18" fillId="0" borderId="99" xfId="0" applyFont="1" applyFill="1" applyBorder="1" applyAlignment="1">
      <alignment horizontal="center"/>
    </xf>
    <xf numFmtId="0" fontId="18" fillId="0" borderId="99" xfId="0" applyFont="1" applyBorder="1" applyAlignment="1">
      <alignment horizontal="center"/>
    </xf>
    <xf numFmtId="0" fontId="18" fillId="3" borderId="63" xfId="0" applyFont="1" applyFill="1" applyBorder="1"/>
    <xf numFmtId="0" fontId="17" fillId="3" borderId="0" xfId="0" applyFont="1" applyFill="1" applyBorder="1" applyAlignment="1">
      <alignment horizontal="center" wrapText="1"/>
    </xf>
    <xf numFmtId="0" fontId="18" fillId="3" borderId="0" xfId="0" applyFont="1" applyFill="1" applyBorder="1" applyAlignment="1">
      <alignment horizontal="center"/>
    </xf>
    <xf numFmtId="0" fontId="18" fillId="3" borderId="92" xfId="0" applyFont="1" applyFill="1" applyBorder="1" applyAlignment="1">
      <alignment horizontal="center" vertical="center" wrapText="1"/>
    </xf>
    <xf numFmtId="0" fontId="18" fillId="0" borderId="116" xfId="0" applyFont="1" applyBorder="1"/>
    <xf numFmtId="0" fontId="18" fillId="0" borderId="99" xfId="0" applyFont="1" applyBorder="1" applyAlignment="1">
      <alignment wrapText="1"/>
    </xf>
    <xf numFmtId="165" fontId="18" fillId="0" borderId="99" xfId="7" applyNumberFormat="1" applyFont="1" applyBorder="1"/>
    <xf numFmtId="165" fontId="18" fillId="0" borderId="114" xfId="7" applyNumberFormat="1" applyFont="1" applyBorder="1"/>
    <xf numFmtId="0" fontId="16" fillId="0" borderId="99" xfId="0" applyFont="1" applyBorder="1" applyAlignment="1">
      <alignment horizontal="left" wrapText="1" indent="2"/>
    </xf>
    <xf numFmtId="169" fontId="9" fillId="36" borderId="99" xfId="20" applyFont="1" applyBorder="1"/>
    <xf numFmtId="165" fontId="18" fillId="0" borderId="99" xfId="7" applyNumberFormat="1" applyFont="1" applyBorder="1" applyAlignment="1">
      <alignment vertical="center"/>
    </xf>
    <xf numFmtId="0" fontId="17" fillId="0" borderId="116" xfId="0" applyFont="1" applyBorder="1"/>
    <xf numFmtId="0" fontId="17" fillId="0" borderId="99" xfId="0" applyFont="1" applyBorder="1" applyAlignment="1">
      <alignment wrapText="1"/>
    </xf>
    <xf numFmtId="165" fontId="17" fillId="0" borderId="114" xfId="7" applyNumberFormat="1" applyFont="1" applyBorder="1"/>
    <xf numFmtId="0" fontId="135" fillId="3" borderId="63" xfId="0" applyFont="1" applyFill="1" applyBorder="1" applyAlignment="1">
      <alignment horizontal="left"/>
    </xf>
    <xf numFmtId="0" fontId="17" fillId="3" borderId="0" xfId="0" applyFont="1" applyFill="1" applyBorder="1" applyAlignment="1">
      <alignment horizontal="center"/>
    </xf>
    <xf numFmtId="165" fontId="18" fillId="3" borderId="0" xfId="7" applyNumberFormat="1" applyFont="1" applyFill="1" applyBorder="1"/>
    <xf numFmtId="165" fontId="18" fillId="3" borderId="0" xfId="7" applyNumberFormat="1" applyFont="1" applyFill="1" applyBorder="1" applyAlignment="1">
      <alignment vertical="center"/>
    </xf>
    <xf numFmtId="165" fontId="18" fillId="3" borderId="92" xfId="7" applyNumberFormat="1" applyFont="1" applyFill="1" applyBorder="1"/>
    <xf numFmtId="165" fontId="18" fillId="0" borderId="99" xfId="7" applyNumberFormat="1" applyFont="1" applyFill="1" applyBorder="1"/>
    <xf numFmtId="165" fontId="18" fillId="0" borderId="99" xfId="7" applyNumberFormat="1" applyFont="1" applyFill="1" applyBorder="1" applyAlignment="1">
      <alignment vertical="center"/>
    </xf>
    <xf numFmtId="0" fontId="16" fillId="0" borderId="99" xfId="0" applyFont="1" applyBorder="1" applyAlignment="1">
      <alignment horizontal="left" wrapText="1" indent="4"/>
    </xf>
    <xf numFmtId="0" fontId="18" fillId="3" borderId="0" xfId="0" applyFont="1" applyFill="1" applyBorder="1" applyAlignment="1">
      <alignment wrapText="1"/>
    </xf>
    <xf numFmtId="0" fontId="18" fillId="3" borderId="0" xfId="0" applyFont="1" applyFill="1" applyBorder="1"/>
    <xf numFmtId="0" fontId="18" fillId="3" borderId="92" xfId="0" applyFont="1" applyFill="1" applyBorder="1"/>
    <xf numFmtId="0" fontId="17" fillId="0" borderId="22" xfId="0" applyFont="1" applyBorder="1"/>
    <xf numFmtId="0" fontId="17" fillId="0" borderId="23" xfId="0" applyFont="1" applyBorder="1" applyAlignment="1">
      <alignment wrapText="1"/>
    </xf>
    <xf numFmtId="169" fontId="9" fillId="36" borderId="117" xfId="20" applyFont="1" applyBorder="1"/>
    <xf numFmtId="10" fontId="17" fillId="0" borderId="24" xfId="20961" applyNumberFormat="1" applyFont="1" applyBorder="1"/>
    <xf numFmtId="49" fontId="103" fillId="3" borderId="140" xfId="5" applyNumberFormat="1" applyFont="1" applyFill="1" applyBorder="1" applyAlignment="1" applyProtection="1">
      <alignment horizontal="right" vertical="center"/>
      <protection locked="0"/>
    </xf>
    <xf numFmtId="0" fontId="103" fillId="3" borderId="140" xfId="13" applyFont="1" applyFill="1" applyBorder="1" applyAlignment="1" applyProtection="1">
      <alignment horizontal="left" vertical="center" wrapText="1"/>
      <protection locked="0"/>
    </xf>
    <xf numFmtId="0" fontId="103" fillId="0" borderId="140" xfId="13" applyFont="1" applyFill="1" applyBorder="1" applyAlignment="1" applyProtection="1">
      <alignment horizontal="left" vertical="center" wrapText="1"/>
      <protection locked="0"/>
    </xf>
    <xf numFmtId="0" fontId="136" fillId="0" borderId="140" xfId="13" applyFont="1" applyFill="1" applyBorder="1" applyAlignment="1" applyProtection="1">
      <alignment horizontal="left" vertical="center" wrapText="1"/>
      <protection locked="0"/>
    </xf>
    <xf numFmtId="49" fontId="103" fillId="0" borderId="140" xfId="5" applyNumberFormat="1" applyFont="1" applyFill="1" applyBorder="1" applyAlignment="1" applyProtection="1">
      <alignment horizontal="right" vertical="center"/>
      <protection locked="0"/>
    </xf>
    <xf numFmtId="49" fontId="106" fillId="0" borderId="140" xfId="5" applyNumberFormat="1" applyFont="1" applyFill="1" applyBorder="1" applyAlignment="1" applyProtection="1">
      <alignment horizontal="right" vertical="center"/>
      <protection locked="0"/>
    </xf>
    <xf numFmtId="49" fontId="103" fillId="3" borderId="148" xfId="5" applyNumberFormat="1" applyFont="1" applyFill="1" applyBorder="1" applyAlignment="1" applyProtection="1">
      <alignment horizontal="right" vertical="center" wrapText="1"/>
      <protection locked="0"/>
    </xf>
    <xf numFmtId="49" fontId="103" fillId="0" borderId="148" xfId="5" applyNumberFormat="1" applyFont="1" applyFill="1" applyBorder="1" applyAlignment="1" applyProtection="1">
      <alignment horizontal="right" vertical="center" wrapText="1"/>
      <protection locked="0"/>
    </xf>
    <xf numFmtId="49" fontId="106" fillId="0" borderId="148" xfId="5" applyNumberFormat="1" applyFont="1" applyFill="1" applyBorder="1" applyAlignment="1" applyProtection="1">
      <alignment horizontal="right" vertical="center" wrapText="1"/>
      <protection locked="0"/>
    </xf>
    <xf numFmtId="0" fontId="11" fillId="0" borderId="0" xfId="17" applyAlignment="1" applyProtection="1"/>
    <xf numFmtId="0" fontId="124" fillId="0" borderId="66" xfId="0" applyFont="1" applyBorder="1" applyAlignment="1">
      <alignment horizontal="left" vertical="center" wrapText="1"/>
    </xf>
    <xf numFmtId="0" fontId="124" fillId="0" borderId="65" xfId="0" applyFont="1" applyBorder="1" applyAlignment="1">
      <alignment horizontal="left" vertical="center" wrapText="1"/>
    </xf>
    <xf numFmtId="0" fontId="97" fillId="0" borderId="161" xfId="0" applyFont="1" applyBorder="1" applyAlignment="1">
      <alignment horizontal="center" vertical="center"/>
    </xf>
    <xf numFmtId="0" fontId="97" fillId="0" borderId="29" xfId="0" applyFont="1" applyBorder="1" applyAlignment="1">
      <alignment horizontal="center" vertical="center"/>
    </xf>
    <xf numFmtId="0" fontId="97" fillId="0" borderId="162" xfId="0" applyFont="1" applyBorder="1" applyAlignment="1">
      <alignment horizontal="center" vertical="center"/>
    </xf>
    <xf numFmtId="0" fontId="126" fillId="0" borderId="100" xfId="0" applyFont="1" applyBorder="1" applyAlignment="1">
      <alignment horizontal="center"/>
    </xf>
    <xf numFmtId="0" fontId="126" fillId="0" borderId="97" xfId="0" applyFont="1" applyBorder="1" applyAlignment="1">
      <alignment horizontal="center"/>
    </xf>
    <xf numFmtId="0" fontId="126" fillId="0" borderId="98" xfId="0" applyFont="1" applyBorder="1" applyAlignment="1">
      <alignment horizontal="center"/>
    </xf>
    <xf numFmtId="0" fontId="126" fillId="0" borderId="141" xfId="0" applyFont="1" applyBorder="1" applyAlignment="1">
      <alignment horizontal="center"/>
    </xf>
    <xf numFmtId="0" fontId="126" fillId="0" borderId="142" xfId="0" applyFont="1" applyBorder="1" applyAlignment="1">
      <alignment horizontal="center"/>
    </xf>
    <xf numFmtId="0" fontId="126" fillId="0" borderId="143" xfId="0" applyFont="1" applyBorder="1" applyAlignment="1">
      <alignment horizontal="center"/>
    </xf>
    <xf numFmtId="0" fontId="123" fillId="0" borderId="140" xfId="0" applyFont="1" applyBorder="1" applyAlignment="1">
      <alignment horizontal="center" vertical="center"/>
    </xf>
    <xf numFmtId="0" fontId="127" fillId="0" borderId="94" xfId="0" applyFont="1" applyBorder="1" applyAlignment="1">
      <alignment horizontal="center" vertical="center"/>
    </xf>
    <xf numFmtId="0" fontId="127"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32" fillId="0" borderId="144" xfId="0" applyFont="1" applyBorder="1" applyAlignment="1">
      <alignment horizontal="center" vertical="center" wrapText="1"/>
    </xf>
    <xf numFmtId="0" fontId="132" fillId="0" borderId="7" xfId="0" applyFont="1" applyBorder="1" applyAlignment="1">
      <alignment horizontal="center" vertical="center" wrapText="1"/>
    </xf>
    <xf numFmtId="0" fontId="126" fillId="0" borderId="130" xfId="0" applyFont="1" applyBorder="1" applyAlignment="1">
      <alignment horizontal="center" vertical="center"/>
    </xf>
    <xf numFmtId="0" fontId="126" fillId="0" borderId="11" xfId="0" applyFont="1" applyBorder="1" applyAlignment="1">
      <alignment horizontal="center" vertical="center"/>
    </xf>
    <xf numFmtId="0" fontId="123" fillId="0" borderId="140" xfId="0" applyFont="1" applyBorder="1" applyAlignment="1">
      <alignment horizontal="center" vertical="top"/>
    </xf>
    <xf numFmtId="0" fontId="123" fillId="0" borderId="140" xfId="0" applyFont="1" applyBorder="1" applyAlignment="1">
      <alignment horizontal="center" vertical="top"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18" fillId="0" borderId="99" xfId="0" applyFont="1" applyFill="1" applyBorder="1" applyAlignment="1">
      <alignment horizontal="center" vertical="center" wrapText="1"/>
    </xf>
    <xf numFmtId="0" fontId="18" fillId="0" borderId="100" xfId="0" applyFont="1" applyFill="1" applyBorder="1" applyAlignment="1">
      <alignment horizontal="center"/>
    </xf>
    <xf numFmtId="0" fontId="18" fillId="0" borderId="21" xfId="0" applyFont="1" applyFill="1" applyBorder="1" applyAlignment="1">
      <alignment horizontal="center"/>
    </xf>
    <xf numFmtId="0" fontId="17" fillId="35" borderId="118" xfId="0" applyFont="1" applyFill="1" applyBorder="1" applyAlignment="1">
      <alignment horizontal="center" vertical="center" wrapText="1"/>
    </xf>
    <xf numFmtId="0" fontId="17" fillId="35" borderId="28" xfId="0" applyFont="1" applyFill="1" applyBorder="1" applyAlignment="1">
      <alignment horizontal="center" vertical="center" wrapText="1"/>
    </xf>
    <xf numFmtId="0" fontId="17" fillId="35" borderId="115" xfId="0" applyFont="1" applyFill="1" applyBorder="1" applyAlignment="1">
      <alignment horizontal="center" vertical="center" wrapText="1"/>
    </xf>
    <xf numFmtId="0" fontId="17" fillId="35" borderId="98" xfId="0" applyFont="1" applyFill="1" applyBorder="1" applyAlignment="1">
      <alignment horizontal="center" vertical="center" wrapText="1"/>
    </xf>
    <xf numFmtId="0" fontId="9" fillId="3" borderId="67" xfId="13" applyFont="1" applyFill="1" applyBorder="1" applyAlignment="1" applyProtection="1">
      <alignment horizontal="center" vertical="center" wrapText="1"/>
      <protection locked="0"/>
    </xf>
    <xf numFmtId="0" fontId="9" fillId="3" borderId="64" xfId="13" applyFont="1" applyFill="1" applyBorder="1" applyAlignment="1" applyProtection="1">
      <alignment horizontal="center" vertical="center" wrapText="1"/>
      <protection locked="0"/>
    </xf>
    <xf numFmtId="9" fontId="18" fillId="0" borderId="8" xfId="0" applyNumberFormat="1" applyFont="1" applyBorder="1" applyAlignment="1">
      <alignment horizontal="center" vertical="center"/>
    </xf>
    <xf numFmtId="9" fontId="18" fillId="0" borderId="10"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7" xfId="0" applyFont="1" applyBorder="1" applyAlignment="1">
      <alignment horizontal="center" vertical="center" wrapText="1"/>
    </xf>
    <xf numFmtId="165" fontId="10" fillId="3" borderId="16" xfId="1" applyNumberFormat="1" applyFont="1" applyFill="1" applyBorder="1" applyAlignment="1" applyProtection="1">
      <alignment horizontal="center"/>
      <protection locked="0"/>
    </xf>
    <xf numFmtId="165" fontId="10" fillId="3" borderId="17" xfId="1" applyNumberFormat="1" applyFont="1" applyFill="1" applyBorder="1" applyAlignment="1" applyProtection="1">
      <alignment horizontal="center"/>
      <protection locked="0"/>
    </xf>
    <xf numFmtId="165" fontId="10" fillId="3" borderId="18" xfId="1" applyNumberFormat="1" applyFont="1" applyFill="1" applyBorder="1" applyAlignment="1" applyProtection="1">
      <alignment horizontal="center"/>
      <protection locked="0"/>
    </xf>
    <xf numFmtId="0" fontId="17" fillId="0" borderId="50" xfId="0" applyFont="1" applyBorder="1" applyAlignment="1">
      <alignment horizontal="center" vertical="center" wrapText="1"/>
    </xf>
    <xf numFmtId="0" fontId="17" fillId="0" borderId="51" xfId="0" applyFont="1" applyBorder="1" applyAlignment="1">
      <alignment horizontal="center" vertical="center" wrapText="1"/>
    </xf>
    <xf numFmtId="165" fontId="10" fillId="0" borderId="90" xfId="1" applyNumberFormat="1" applyFont="1" applyFill="1" applyBorder="1" applyAlignment="1" applyProtection="1">
      <alignment horizontal="center" vertical="center" wrapText="1"/>
      <protection locked="0"/>
    </xf>
    <xf numFmtId="165" fontId="10" fillId="0" borderId="91" xfId="1" applyNumberFormat="1" applyFont="1" applyFill="1" applyBorder="1" applyAlignment="1" applyProtection="1">
      <alignment horizontal="center" vertical="center" wrapText="1"/>
      <protection locked="0"/>
    </xf>
    <xf numFmtId="0" fontId="18"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67"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18" fillId="0" borderId="8" xfId="0" applyFont="1" applyFill="1" applyBorder="1" applyAlignment="1">
      <alignment horizontal="center" wrapText="1"/>
    </xf>
    <xf numFmtId="0" fontId="18" fillId="0" borderId="10" xfId="0" applyFont="1" applyFill="1" applyBorder="1" applyAlignment="1">
      <alignment horizontal="center" wrapText="1"/>
    </xf>
    <xf numFmtId="0" fontId="18" fillId="0" borderId="59"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18" fillId="0" borderId="106" xfId="0" applyFont="1" applyFill="1" applyBorder="1" applyAlignment="1">
      <alignment horizontal="center" vertical="center" wrapText="1"/>
    </xf>
    <xf numFmtId="0" fontId="16" fillId="0" borderId="54" xfId="0" applyFont="1" applyFill="1" applyBorder="1" applyAlignment="1">
      <alignment horizontal="left" vertical="center"/>
    </xf>
    <xf numFmtId="0" fontId="16" fillId="0" borderId="55" xfId="0" applyFont="1" applyFill="1" applyBorder="1" applyAlignment="1">
      <alignment horizontal="left" vertical="center"/>
    </xf>
    <xf numFmtId="0" fontId="18" fillId="0" borderId="17" xfId="0" applyFont="1" applyBorder="1" applyAlignment="1">
      <alignment horizontal="center"/>
    </xf>
    <xf numFmtId="0" fontId="18" fillId="0" borderId="18" xfId="0" applyFont="1" applyBorder="1" applyAlignment="1">
      <alignment horizontal="center" vertical="center" wrapText="1"/>
    </xf>
    <xf numFmtId="0" fontId="18" fillId="0" borderId="114" xfId="0" applyFont="1" applyBorder="1" applyAlignment="1">
      <alignment horizontal="center" vertical="center" wrapText="1"/>
    </xf>
    <xf numFmtId="0" fontId="106" fillId="0" borderId="121" xfId="0" applyNumberFormat="1" applyFont="1" applyFill="1" applyBorder="1" applyAlignment="1">
      <alignment horizontal="left" vertical="center" wrapText="1"/>
    </xf>
    <xf numFmtId="0" fontId="106" fillId="0" borderId="122" xfId="0" applyNumberFormat="1" applyFont="1" applyFill="1" applyBorder="1" applyAlignment="1">
      <alignment horizontal="left" vertical="center" wrapText="1"/>
    </xf>
    <xf numFmtId="0" fontId="106" fillId="0" borderId="124" xfId="0" applyNumberFormat="1" applyFont="1" applyFill="1" applyBorder="1" applyAlignment="1">
      <alignment horizontal="left" vertical="center" wrapText="1"/>
    </xf>
    <xf numFmtId="0" fontId="106" fillId="0" borderId="125" xfId="0" applyNumberFormat="1" applyFont="1" applyFill="1" applyBorder="1" applyAlignment="1">
      <alignment horizontal="left" vertical="center" wrapText="1"/>
    </xf>
    <xf numFmtId="0" fontId="106" fillId="0" borderId="127" xfId="0" applyNumberFormat="1" applyFont="1" applyFill="1" applyBorder="1" applyAlignment="1">
      <alignment horizontal="left" vertical="center" wrapText="1"/>
    </xf>
    <xf numFmtId="0" fontId="106" fillId="0" borderId="128" xfId="0" applyNumberFormat="1" applyFont="1" applyFill="1" applyBorder="1" applyAlignment="1">
      <alignment horizontal="left" vertical="center" wrapText="1"/>
    </xf>
    <xf numFmtId="0" fontId="107" fillId="0" borderId="147" xfId="0" applyFont="1" applyFill="1" applyBorder="1" applyAlignment="1">
      <alignment horizontal="center" vertical="center" wrapText="1"/>
    </xf>
    <xf numFmtId="0" fontId="107" fillId="0" borderId="146" xfId="0" applyFont="1" applyFill="1" applyBorder="1" applyAlignment="1">
      <alignment horizontal="center" vertical="center" wrapText="1"/>
    </xf>
    <xf numFmtId="0" fontId="107" fillId="0" borderId="123" xfId="0" applyFont="1" applyFill="1" applyBorder="1" applyAlignment="1">
      <alignment horizontal="center" vertical="center" wrapText="1"/>
    </xf>
    <xf numFmtId="0" fontId="107" fillId="0" borderId="53" xfId="0" applyFont="1" applyFill="1" applyBorder="1" applyAlignment="1">
      <alignment horizontal="center" vertical="center" wrapText="1"/>
    </xf>
    <xf numFmtId="0" fontId="107" fillId="0" borderId="126" xfId="0" applyFont="1" applyFill="1" applyBorder="1" applyAlignment="1">
      <alignment horizontal="center" vertical="center" wrapText="1"/>
    </xf>
    <xf numFmtId="0" fontId="107" fillId="0" borderId="11" xfId="0" applyFont="1" applyFill="1" applyBorder="1" applyAlignment="1">
      <alignment horizontal="center" vertical="center" wrapText="1"/>
    </xf>
    <xf numFmtId="0" fontId="103" fillId="0" borderId="149" xfId="0" applyFont="1" applyBorder="1" applyAlignment="1">
      <alignment horizontal="center" vertical="center" wrapText="1"/>
    </xf>
    <xf numFmtId="0" fontId="103" fillId="0" borderId="7" xfId="0" applyFont="1" applyBorder="1" applyAlignment="1">
      <alignment horizontal="center" vertical="center" wrapText="1"/>
    </xf>
    <xf numFmtId="0" fontId="103" fillId="0" borderId="148" xfId="0" applyFont="1" applyBorder="1" applyAlignment="1">
      <alignment horizontal="center" vertical="center" wrapText="1"/>
    </xf>
    <xf numFmtId="0" fontId="103" fillId="0" borderId="151" xfId="0" applyFont="1" applyBorder="1" applyAlignment="1">
      <alignment horizontal="center" vertical="center" wrapText="1"/>
    </xf>
    <xf numFmtId="0" fontId="103" fillId="0" borderId="150" xfId="0" applyFont="1" applyBorder="1" applyAlignment="1">
      <alignment horizontal="center" vertical="center" wrapText="1"/>
    </xf>
    <xf numFmtId="0" fontId="110" fillId="0" borderId="148" xfId="0" applyFont="1" applyFill="1" applyBorder="1" applyAlignment="1">
      <alignment horizontal="center" vertical="center"/>
    </xf>
    <xf numFmtId="0" fontId="105" fillId="0" borderId="147" xfId="0" applyFont="1" applyFill="1" applyBorder="1" applyAlignment="1">
      <alignment horizontal="center" vertical="center"/>
    </xf>
    <xf numFmtId="0" fontId="105" fillId="0" borderId="152" xfId="0" applyFont="1" applyFill="1" applyBorder="1" applyAlignment="1">
      <alignment horizontal="center" vertical="center"/>
    </xf>
    <xf numFmtId="0" fontId="105" fillId="0" borderId="53" xfId="0" applyFont="1" applyFill="1" applyBorder="1" applyAlignment="1">
      <alignment horizontal="center" vertical="center"/>
    </xf>
    <xf numFmtId="0" fontId="105" fillId="0" borderId="11" xfId="0" applyFont="1" applyFill="1" applyBorder="1" applyAlignment="1">
      <alignment horizontal="center" vertical="center"/>
    </xf>
    <xf numFmtId="0" fontId="106" fillId="0" borderId="148" xfId="0" applyFont="1" applyFill="1" applyBorder="1" applyAlignment="1">
      <alignment horizontal="center" vertical="center" wrapText="1"/>
    </xf>
    <xf numFmtId="0" fontId="106" fillId="0" borderId="147" xfId="0" applyFont="1" applyFill="1" applyBorder="1" applyAlignment="1">
      <alignment horizontal="center" vertical="center" wrapText="1"/>
    </xf>
    <xf numFmtId="0" fontId="106" fillId="0" borderId="152" xfId="0" applyFont="1" applyFill="1" applyBorder="1" applyAlignment="1">
      <alignment horizontal="center" vertical="center" wrapText="1"/>
    </xf>
    <xf numFmtId="0" fontId="106" fillId="0" borderId="129" xfId="0" applyFont="1" applyFill="1" applyBorder="1" applyAlignment="1">
      <alignment horizontal="center" vertical="center" wrapText="1"/>
    </xf>
    <xf numFmtId="0" fontId="106" fillId="0" borderId="130" xfId="0" applyFont="1" applyFill="1" applyBorder="1" applyAlignment="1">
      <alignment horizontal="center" vertical="center" wrapText="1"/>
    </xf>
    <xf numFmtId="0" fontId="106" fillId="0" borderId="53" xfId="0" applyFont="1" applyFill="1" applyBorder="1" applyAlignment="1">
      <alignment horizontal="center" vertical="center" wrapText="1"/>
    </xf>
    <xf numFmtId="0" fontId="106" fillId="0" borderId="11" xfId="0" applyFont="1" applyFill="1" applyBorder="1" applyAlignment="1">
      <alignment horizontal="center" vertical="center" wrapText="1"/>
    </xf>
    <xf numFmtId="0" fontId="103" fillId="0" borderId="151" xfId="0" applyFont="1" applyFill="1" applyBorder="1" applyAlignment="1">
      <alignment horizontal="center" vertical="center" wrapText="1"/>
    </xf>
    <xf numFmtId="0" fontId="103" fillId="0" borderId="153" xfId="0" applyFont="1" applyFill="1" applyBorder="1" applyAlignment="1">
      <alignment horizontal="center" vertical="center" wrapText="1"/>
    </xf>
    <xf numFmtId="0" fontId="106" fillId="0" borderId="131" xfId="0" applyFont="1" applyFill="1" applyBorder="1" applyAlignment="1">
      <alignment horizontal="center" vertical="center" wrapText="1"/>
    </xf>
    <xf numFmtId="0" fontId="106" fillId="0" borderId="7" xfId="0" applyFont="1" applyFill="1" applyBorder="1" applyAlignment="1">
      <alignment horizontal="center" vertical="center" wrapText="1"/>
    </xf>
    <xf numFmtId="0" fontId="103" fillId="0" borderId="131" xfId="0" applyFont="1" applyFill="1" applyBorder="1" applyAlignment="1">
      <alignment horizontal="center" vertical="center" wrapText="1"/>
    </xf>
    <xf numFmtId="0" fontId="103" fillId="0" borderId="147" xfId="0" applyFont="1" applyFill="1" applyBorder="1" applyAlignment="1">
      <alignment horizontal="center" vertical="center" wrapText="1"/>
    </xf>
    <xf numFmtId="0" fontId="103" fillId="0" borderId="146" xfId="0" applyFont="1" applyFill="1" applyBorder="1" applyAlignment="1">
      <alignment horizontal="center" vertical="center" wrapText="1"/>
    </xf>
    <xf numFmtId="0" fontId="103" fillId="0" borderId="152" xfId="0" applyFont="1" applyFill="1" applyBorder="1" applyAlignment="1">
      <alignment horizontal="center" vertical="center" wrapText="1"/>
    </xf>
    <xf numFmtId="0" fontId="103" fillId="0" borderId="11" xfId="0" applyFont="1" applyBorder="1" applyAlignment="1">
      <alignment horizontal="center" vertical="center" wrapText="1"/>
    </xf>
    <xf numFmtId="0" fontId="103" fillId="0" borderId="157" xfId="0" applyFont="1" applyBorder="1" applyAlignment="1">
      <alignment horizontal="center" vertical="center" wrapText="1"/>
    </xf>
    <xf numFmtId="0" fontId="103" fillId="0" borderId="54" xfId="0" applyFont="1" applyFill="1" applyBorder="1" applyAlignment="1">
      <alignment horizontal="center" vertical="center" wrapText="1"/>
    </xf>
    <xf numFmtId="0" fontId="103" fillId="0" borderId="55" xfId="0" applyFont="1" applyFill="1" applyBorder="1" applyAlignment="1">
      <alignment horizontal="center" vertical="center" wrapText="1"/>
    </xf>
    <xf numFmtId="0" fontId="103" fillId="0" borderId="106" xfId="0" applyFont="1" applyFill="1" applyBorder="1" applyAlignment="1">
      <alignment horizontal="center" vertical="center" wrapText="1"/>
    </xf>
    <xf numFmtId="0" fontId="106" fillId="0" borderId="54" xfId="0" applyNumberFormat="1" applyFont="1" applyFill="1" applyBorder="1" applyAlignment="1">
      <alignment horizontal="left" vertical="top" wrapText="1"/>
    </xf>
    <xf numFmtId="0" fontId="106" fillId="0" borderId="106" xfId="0" applyNumberFormat="1" applyFont="1" applyFill="1" applyBorder="1" applyAlignment="1">
      <alignment horizontal="left" vertical="top" wrapText="1"/>
    </xf>
    <xf numFmtId="0" fontId="106" fillId="0" borderId="63" xfId="0" applyNumberFormat="1" applyFont="1" applyFill="1" applyBorder="1" applyAlignment="1">
      <alignment horizontal="left" vertical="top" wrapText="1"/>
    </xf>
    <xf numFmtId="0" fontId="106" fillId="0" borderId="92" xfId="0" applyNumberFormat="1" applyFont="1" applyFill="1" applyBorder="1" applyAlignment="1">
      <alignment horizontal="left" vertical="top" wrapText="1"/>
    </xf>
    <xf numFmtId="0" fontId="106" fillId="0" borderId="120" xfId="0" applyNumberFormat="1" applyFont="1" applyFill="1" applyBorder="1" applyAlignment="1">
      <alignment horizontal="left" vertical="top" wrapText="1"/>
    </xf>
    <xf numFmtId="0" fontId="106" fillId="0" borderId="159" xfId="0" applyNumberFormat="1" applyFont="1" applyFill="1" applyBorder="1" applyAlignment="1">
      <alignment horizontal="left" vertical="top" wrapText="1"/>
    </xf>
    <xf numFmtId="0" fontId="103" fillId="0" borderId="149" xfId="0" applyFont="1" applyFill="1" applyBorder="1" applyAlignment="1">
      <alignment horizontal="center" vertical="center" wrapText="1"/>
    </xf>
    <xf numFmtId="0" fontId="106" fillId="0" borderId="160" xfId="0" applyFont="1" applyFill="1" applyBorder="1" applyAlignment="1">
      <alignment horizontal="center" vertical="center" wrapText="1"/>
    </xf>
    <xf numFmtId="0" fontId="106" fillId="0" borderId="69" xfId="0" applyFont="1" applyFill="1" applyBorder="1" applyAlignment="1">
      <alignment horizontal="center" vertical="center" wrapText="1"/>
    </xf>
    <xf numFmtId="0" fontId="103" fillId="0" borderId="147" xfId="0" applyFont="1" applyBorder="1" applyAlignment="1">
      <alignment horizontal="center" vertical="top" wrapText="1"/>
    </xf>
    <xf numFmtId="0" fontId="103" fillId="0" borderId="146" xfId="0" applyFont="1" applyBorder="1" applyAlignment="1">
      <alignment horizontal="center" vertical="top" wrapText="1"/>
    </xf>
    <xf numFmtId="0" fontId="103" fillId="0" borderId="147" xfId="0" applyFont="1" applyFill="1" applyBorder="1" applyAlignment="1">
      <alignment horizontal="center" vertical="top" wrapText="1"/>
    </xf>
    <xf numFmtId="0" fontId="103" fillId="0" borderId="153" xfId="0" applyFont="1" applyFill="1" applyBorder="1" applyAlignment="1">
      <alignment horizontal="center" vertical="top" wrapText="1"/>
    </xf>
    <xf numFmtId="0" fontId="103" fillId="0" borderId="150" xfId="0" applyFont="1" applyFill="1" applyBorder="1" applyAlignment="1">
      <alignment horizontal="center" vertical="top" wrapText="1"/>
    </xf>
    <xf numFmtId="0" fontId="98" fillId="0" borderId="132" xfId="0" applyNumberFormat="1" applyFont="1" applyFill="1" applyBorder="1" applyAlignment="1">
      <alignment horizontal="left" vertical="top" wrapText="1"/>
    </xf>
    <xf numFmtId="0" fontId="98" fillId="0" borderId="133" xfId="0" applyNumberFormat="1" applyFont="1" applyFill="1" applyBorder="1" applyAlignment="1">
      <alignment horizontal="left" vertical="top" wrapText="1"/>
    </xf>
    <xf numFmtId="0" fontId="109" fillId="0" borderId="148" xfId="0" applyFont="1" applyBorder="1" applyAlignment="1">
      <alignment horizontal="center" vertical="center"/>
    </xf>
    <xf numFmtId="0" fontId="108" fillId="0" borderId="148" xfId="0" applyFont="1" applyBorder="1" applyAlignment="1">
      <alignment horizontal="center" vertical="center" wrapText="1"/>
    </xf>
    <xf numFmtId="0" fontId="108" fillId="0" borderId="149" xfId="0" applyFont="1" applyBorder="1" applyAlignment="1">
      <alignment horizontal="center" vertical="center" wrapText="1"/>
    </xf>
    <xf numFmtId="0" fontId="98" fillId="0" borderId="70" xfId="0" applyFont="1" applyFill="1" applyBorder="1" applyAlignment="1">
      <alignment horizontal="center" vertical="center"/>
    </xf>
    <xf numFmtId="0" fontId="98" fillId="0" borderId="71" xfId="0" applyFont="1" applyFill="1" applyBorder="1" applyAlignment="1">
      <alignment horizontal="center" vertical="center"/>
    </xf>
    <xf numFmtId="0" fontId="98" fillId="0" borderId="72" xfId="0" applyFont="1" applyFill="1" applyBorder="1" applyAlignment="1">
      <alignment horizontal="center" vertical="center"/>
    </xf>
    <xf numFmtId="0" fontId="99" fillId="0" borderId="99" xfId="0" applyFont="1" applyFill="1" applyBorder="1" applyAlignment="1">
      <alignment horizontal="left" vertical="center" wrapText="1"/>
    </xf>
    <xf numFmtId="0" fontId="98" fillId="75" borderId="73" xfId="0" applyFont="1" applyFill="1" applyBorder="1" applyAlignment="1">
      <alignment horizontal="center" vertical="center" wrapText="1"/>
    </xf>
    <xf numFmtId="0" fontId="98" fillId="75" borderId="74" xfId="0" applyFont="1" applyFill="1" applyBorder="1" applyAlignment="1">
      <alignment horizontal="center" vertical="center" wrapText="1"/>
    </xf>
    <xf numFmtId="0" fontId="98" fillId="75" borderId="75" xfId="0" applyFont="1" applyFill="1" applyBorder="1" applyAlignment="1">
      <alignment horizontal="center" vertical="center" wrapText="1"/>
    </xf>
    <xf numFmtId="0" fontId="99" fillId="0" borderId="53" xfId="0" applyFont="1" applyFill="1" applyBorder="1" applyAlignment="1">
      <alignment horizontal="left" vertical="center" wrapText="1"/>
    </xf>
    <xf numFmtId="0" fontId="99" fillId="0" borderId="11" xfId="0" applyFont="1" applyFill="1" applyBorder="1" applyAlignment="1">
      <alignment horizontal="left" vertical="center" wrapText="1"/>
    </xf>
    <xf numFmtId="0" fontId="99" fillId="0" borderId="100" xfId="0" applyFont="1" applyFill="1" applyBorder="1" applyAlignment="1">
      <alignment horizontal="left" vertical="center" wrapText="1"/>
    </xf>
    <xf numFmtId="0" fontId="99" fillId="0" borderId="98" xfId="0" applyFont="1" applyFill="1" applyBorder="1" applyAlignment="1">
      <alignment horizontal="left" vertical="center" wrapText="1"/>
    </xf>
    <xf numFmtId="0" fontId="117" fillId="3" borderId="100" xfId="0" applyFont="1" applyFill="1" applyBorder="1" applyAlignment="1">
      <alignment vertical="center" wrapText="1"/>
    </xf>
    <xf numFmtId="0" fontId="117" fillId="3" borderId="98" xfId="0" applyFont="1" applyFill="1" applyBorder="1" applyAlignment="1">
      <alignment vertical="center" wrapText="1"/>
    </xf>
    <xf numFmtId="0" fontId="99" fillId="3" borderId="100" xfId="0" applyFont="1" applyFill="1" applyBorder="1" applyAlignment="1">
      <alignment vertical="center" wrapText="1"/>
    </xf>
    <xf numFmtId="0" fontId="99" fillId="3" borderId="98" xfId="0" applyFont="1" applyFill="1" applyBorder="1" applyAlignment="1">
      <alignment vertical="center" wrapText="1"/>
    </xf>
    <xf numFmtId="0" fontId="99" fillId="0" borderId="100" xfId="0" applyFont="1" applyFill="1" applyBorder="1" applyAlignment="1">
      <alignment horizontal="left"/>
    </xf>
    <xf numFmtId="0" fontId="99" fillId="0" borderId="98" xfId="0" applyFont="1" applyFill="1" applyBorder="1" applyAlignment="1">
      <alignment horizontal="left"/>
    </xf>
    <xf numFmtId="0" fontId="99" fillId="0" borderId="100" xfId="0" applyFont="1" applyFill="1" applyBorder="1" applyAlignment="1">
      <alignment vertical="center" wrapText="1"/>
    </xf>
    <xf numFmtId="0" fontId="99" fillId="0" borderId="98" xfId="0" applyFont="1" applyFill="1" applyBorder="1" applyAlignment="1">
      <alignment vertical="center" wrapText="1"/>
    </xf>
    <xf numFmtId="0" fontId="99" fillId="0" borderId="141" xfId="0" applyFont="1" applyFill="1" applyBorder="1" applyAlignment="1">
      <alignment horizontal="left" vertical="center" wrapText="1"/>
    </xf>
    <xf numFmtId="0" fontId="99" fillId="0" borderId="142" xfId="0" applyFont="1" applyFill="1" applyBorder="1" applyAlignment="1">
      <alignment horizontal="left" vertical="center" wrapText="1"/>
    </xf>
    <xf numFmtId="0" fontId="99" fillId="0" borderId="143" xfId="0" applyFont="1" applyFill="1" applyBorder="1" applyAlignment="1">
      <alignment horizontal="left" vertical="center" wrapText="1"/>
    </xf>
    <xf numFmtId="0" fontId="99" fillId="3" borderId="77" xfId="0" applyFont="1" applyFill="1" applyBorder="1" applyAlignment="1">
      <alignment horizontal="left" vertical="center" wrapText="1"/>
    </xf>
    <xf numFmtId="0" fontId="99" fillId="3" borderId="78" xfId="0" applyFont="1" applyFill="1" applyBorder="1" applyAlignment="1">
      <alignment horizontal="left" vertical="center" wrapText="1"/>
    </xf>
    <xf numFmtId="0" fontId="99" fillId="0" borderId="80" xfId="0" applyFont="1" applyFill="1" applyBorder="1" applyAlignment="1">
      <alignment horizontal="left" vertical="center" wrapText="1"/>
    </xf>
    <xf numFmtId="0" fontId="99" fillId="0" borderId="81" xfId="0" applyFont="1" applyFill="1" applyBorder="1" applyAlignment="1">
      <alignment horizontal="left" vertical="center" wrapText="1"/>
    </xf>
    <xf numFmtId="0" fontId="98" fillId="0" borderId="73" xfId="0" applyFont="1" applyFill="1" applyBorder="1" applyAlignment="1">
      <alignment horizontal="center" vertical="center" wrapText="1"/>
    </xf>
    <xf numFmtId="0" fontId="98" fillId="0" borderId="74" xfId="0" applyFont="1" applyFill="1" applyBorder="1" applyAlignment="1">
      <alignment horizontal="center" vertical="center" wrapText="1"/>
    </xf>
    <xf numFmtId="0" fontId="98" fillId="0" borderId="75" xfId="0" applyFont="1" applyFill="1" applyBorder="1" applyAlignment="1">
      <alignment horizontal="center" vertical="center" wrapText="1"/>
    </xf>
    <xf numFmtId="0" fontId="99" fillId="0" borderId="53" xfId="0" applyFont="1" applyFill="1" applyBorder="1" applyAlignment="1">
      <alignment vertical="center" wrapText="1"/>
    </xf>
    <xf numFmtId="0" fontId="99" fillId="0" borderId="11" xfId="0" applyFont="1" applyFill="1" applyBorder="1" applyAlignment="1">
      <alignment vertical="center" wrapText="1"/>
    </xf>
    <xf numFmtId="0" fontId="99" fillId="0" borderId="77" xfId="0" applyFont="1" applyFill="1" applyBorder="1" applyAlignment="1">
      <alignment horizontal="left" vertical="center" wrapText="1"/>
    </xf>
    <xf numFmtId="0" fontId="99" fillId="0" borderId="78" xfId="0" applyFont="1" applyFill="1" applyBorder="1" applyAlignment="1">
      <alignment horizontal="left" vertical="center" wrapText="1"/>
    </xf>
    <xf numFmtId="0" fontId="117" fillId="0" borderId="100" xfId="0" applyFont="1" applyFill="1" applyBorder="1" applyAlignment="1">
      <alignment horizontal="left" vertical="center" wrapText="1"/>
    </xf>
    <xf numFmtId="0" fontId="117" fillId="0" borderId="98" xfId="0" applyFont="1" applyFill="1" applyBorder="1" applyAlignment="1">
      <alignment horizontal="left" vertical="center" wrapText="1"/>
    </xf>
    <xf numFmtId="0" fontId="99" fillId="3" borderId="100" xfId="0" applyFont="1" applyFill="1" applyBorder="1" applyAlignment="1">
      <alignment horizontal="left" vertical="center" wrapText="1"/>
    </xf>
    <xf numFmtId="0" fontId="99" fillId="3" borderId="98" xfId="0" applyFont="1" applyFill="1" applyBorder="1" applyAlignment="1">
      <alignment horizontal="left" vertical="center" wrapText="1"/>
    </xf>
    <xf numFmtId="0" fontId="98" fillId="75" borderId="82" xfId="0" applyFont="1" applyFill="1" applyBorder="1" applyAlignment="1">
      <alignment horizontal="center" vertical="center" wrapText="1"/>
    </xf>
    <xf numFmtId="0" fontId="98" fillId="75" borderId="0" xfId="0" applyFont="1" applyFill="1" applyBorder="1" applyAlignment="1">
      <alignment horizontal="center" vertical="center" wrapText="1"/>
    </xf>
    <xf numFmtId="0" fontId="98" fillId="75" borderId="83" xfId="0" applyFont="1" applyFill="1" applyBorder="1" applyAlignment="1">
      <alignment horizontal="center" vertical="center" wrapText="1"/>
    </xf>
    <xf numFmtId="0" fontId="98" fillId="0" borderId="82" xfId="0" applyFont="1" applyFill="1" applyBorder="1" applyAlignment="1">
      <alignment horizontal="center" vertical="center" wrapText="1"/>
    </xf>
    <xf numFmtId="0" fontId="98" fillId="0" borderId="0" xfId="0" applyFont="1" applyFill="1" applyBorder="1" applyAlignment="1">
      <alignment horizontal="center" vertical="center" wrapText="1"/>
    </xf>
    <xf numFmtId="0" fontId="98" fillId="0" borderId="83" xfId="0" applyFont="1" applyFill="1" applyBorder="1" applyAlignment="1">
      <alignment horizontal="center" vertical="center" wrapText="1"/>
    </xf>
    <xf numFmtId="0" fontId="98" fillId="75" borderId="87" xfId="0" applyFont="1" applyFill="1" applyBorder="1" applyAlignment="1">
      <alignment horizontal="center" vertical="center"/>
    </xf>
    <xf numFmtId="0" fontId="98" fillId="75" borderId="88" xfId="0" applyFont="1" applyFill="1" applyBorder="1" applyAlignment="1">
      <alignment horizontal="center" vertical="center"/>
    </xf>
    <xf numFmtId="0" fontId="98" fillId="75" borderId="89" xfId="0" applyFont="1" applyFill="1" applyBorder="1" applyAlignment="1">
      <alignment horizontal="center" vertical="center"/>
    </xf>
    <xf numFmtId="0" fontId="98" fillId="75" borderId="148" xfId="0" applyFont="1" applyFill="1" applyBorder="1" applyAlignment="1">
      <alignment horizontal="center" vertical="center" wrapText="1"/>
    </xf>
    <xf numFmtId="0" fontId="98" fillId="0" borderId="148" xfId="0" applyFont="1" applyFill="1" applyBorder="1" applyAlignment="1">
      <alignment horizontal="center" vertical="center"/>
    </xf>
    <xf numFmtId="0" fontId="99" fillId="0" borderId="151" xfId="13" applyFont="1" applyFill="1" applyBorder="1" applyAlignment="1" applyProtection="1">
      <alignment horizontal="left" vertical="top" wrapText="1"/>
      <protection locked="0"/>
    </xf>
    <xf numFmtId="0" fontId="99" fillId="0" borderId="150" xfId="13" applyFont="1" applyFill="1" applyBorder="1" applyAlignment="1" applyProtection="1">
      <alignment horizontal="left" vertical="top" wrapText="1"/>
      <protection locked="0"/>
    </xf>
    <xf numFmtId="0" fontId="99" fillId="3" borderId="151" xfId="13" applyFont="1" applyFill="1" applyBorder="1" applyAlignment="1" applyProtection="1">
      <alignment horizontal="left" vertical="top" wrapText="1"/>
      <protection locked="0"/>
    </xf>
    <xf numFmtId="0" fontId="99" fillId="3" borderId="150" xfId="13" applyFont="1" applyFill="1" applyBorder="1" applyAlignment="1" applyProtection="1">
      <alignment horizontal="left" vertical="top" wrapText="1"/>
      <protection locked="0"/>
    </xf>
    <xf numFmtId="0" fontId="98" fillId="0" borderId="85" xfId="0" applyFont="1" applyFill="1" applyBorder="1" applyAlignment="1">
      <alignment horizontal="center" vertical="center"/>
    </xf>
    <xf numFmtId="49" fontId="99" fillId="0" borderId="0" xfId="0" applyNumberFormat="1" applyFont="1" applyFill="1" applyBorder="1" applyAlignment="1">
      <alignment horizontal="center" vertical="center"/>
    </xf>
    <xf numFmtId="0" fontId="98" fillId="75" borderId="151" xfId="0" applyFont="1" applyFill="1" applyBorder="1" applyAlignment="1">
      <alignment horizontal="center" vertical="center" wrapText="1"/>
    </xf>
    <xf numFmtId="0" fontId="98" fillId="75" borderId="150" xfId="0" applyFont="1" applyFill="1" applyBorder="1" applyAlignment="1">
      <alignment horizontal="center" vertical="center" wrapText="1"/>
    </xf>
    <xf numFmtId="0" fontId="99" fillId="0" borderId="151" xfId="0" applyNumberFormat="1" applyFont="1" applyFill="1" applyBorder="1" applyAlignment="1">
      <alignment horizontal="left" vertical="center" wrapText="1"/>
    </xf>
    <xf numFmtId="0" fontId="99" fillId="0" borderId="150" xfId="0" applyNumberFormat="1" applyFont="1" applyFill="1" applyBorder="1" applyAlignment="1">
      <alignment horizontal="left" vertical="center" wrapText="1"/>
    </xf>
    <xf numFmtId="0" fontId="99" fillId="0" borderId="148" xfId="0" applyFont="1" applyFill="1" applyBorder="1" applyAlignment="1">
      <alignment horizontal="left" vertical="top" wrapText="1"/>
    </xf>
    <xf numFmtId="0" fontId="99" fillId="0" borderId="151" xfId="0" applyFont="1" applyFill="1" applyBorder="1" applyAlignment="1">
      <alignment horizontal="left" vertical="top" wrapText="1"/>
    </xf>
    <xf numFmtId="0" fontId="99" fillId="0" borderId="148" xfId="0" applyFont="1" applyFill="1" applyBorder="1" applyAlignment="1">
      <alignment horizontal="left" vertical="center" wrapText="1"/>
    </xf>
    <xf numFmtId="0" fontId="99" fillId="0" borderId="148" xfId="0" applyNumberFormat="1" applyFont="1" applyFill="1" applyBorder="1" applyAlignment="1">
      <alignment horizontal="left" vertical="top" wrapText="1"/>
    </xf>
    <xf numFmtId="0" fontId="99" fillId="0" borderId="148" xfId="0" applyFont="1" applyBorder="1" applyAlignment="1">
      <alignment horizontal="center"/>
    </xf>
    <xf numFmtId="0" fontId="98" fillId="0" borderId="151" xfId="0" applyFont="1" applyFill="1" applyBorder="1" applyAlignment="1">
      <alignment horizontal="center" vertical="center" wrapText="1"/>
    </xf>
    <xf numFmtId="0" fontId="98" fillId="0" borderId="150" xfId="0" applyFont="1" applyFill="1" applyBorder="1" applyAlignment="1">
      <alignment horizontal="center" vertical="center" wrapText="1"/>
    </xf>
    <xf numFmtId="0" fontId="99" fillId="0" borderId="151" xfId="0" applyFont="1" applyFill="1" applyBorder="1" applyAlignment="1">
      <alignment horizontal="left" vertical="center" wrapText="1"/>
    </xf>
    <xf numFmtId="0" fontId="99" fillId="0" borderId="150" xfId="0" applyFont="1" applyFill="1" applyBorder="1" applyAlignment="1">
      <alignment horizontal="left" vertical="center" wrapText="1"/>
    </xf>
    <xf numFmtId="0" fontId="99" fillId="0" borderId="151" xfId="0" applyNumberFormat="1" applyFont="1" applyFill="1" applyBorder="1" applyAlignment="1">
      <alignment horizontal="left" vertical="top" wrapText="1"/>
    </xf>
    <xf numFmtId="0" fontId="99" fillId="0" borderId="150" xfId="0" applyNumberFormat="1" applyFont="1" applyFill="1" applyBorder="1" applyAlignment="1">
      <alignment horizontal="left" vertical="top" wrapText="1"/>
    </xf>
    <xf numFmtId="0" fontId="137" fillId="0" borderId="140" xfId="0" applyFont="1" applyBorder="1" applyAlignment="1">
      <alignment horizontal="left"/>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6"/>
  <sheetViews>
    <sheetView zoomScale="60" zoomScaleNormal="85" workbookViewId="0">
      <pane xSplit="1" ySplit="7" topLeftCell="B13" activePane="bottomRight" state="frozen"/>
      <selection pane="topRight" activeCell="B1" sqref="B1"/>
      <selection pane="bottomLeft" activeCell="A8" sqref="A8"/>
      <selection pane="bottomRight" activeCell="B40" sqref="B40"/>
    </sheetView>
  </sheetViews>
  <sheetFormatPr defaultRowHeight="14.5"/>
  <cols>
    <col min="1" max="1" width="10.1796875" style="30" customWidth="1"/>
    <col min="2" max="2" width="153" style="346" bestFit="1" customWidth="1"/>
    <col min="3" max="3" width="39.453125" customWidth="1"/>
    <col min="7" max="7" width="25" customWidth="1"/>
  </cols>
  <sheetData>
    <row r="1" spans="1:3">
      <c r="A1" s="32"/>
      <c r="B1" s="46" t="s">
        <v>132</v>
      </c>
      <c r="C1" s="32"/>
    </row>
    <row r="2" spans="1:3" s="43" customFormat="1">
      <c r="A2" s="335">
        <v>1</v>
      </c>
      <c r="B2" s="44" t="s">
        <v>899</v>
      </c>
      <c r="C2" s="317"/>
    </row>
    <row r="3" spans="1:3" s="43" customFormat="1">
      <c r="A3" s="335">
        <v>2</v>
      </c>
      <c r="B3" s="45" t="s">
        <v>900</v>
      </c>
      <c r="C3" s="317"/>
    </row>
    <row r="4" spans="1:3" s="43" customFormat="1">
      <c r="A4" s="335">
        <v>3</v>
      </c>
      <c r="B4" s="45" t="s">
        <v>901</v>
      </c>
      <c r="C4" s="317"/>
    </row>
    <row r="5" spans="1:3" s="43" customFormat="1">
      <c r="A5" s="336">
        <v>4</v>
      </c>
      <c r="B5" s="48" t="s">
        <v>902</v>
      </c>
      <c r="C5" s="317"/>
    </row>
    <row r="6" spans="1:3" s="47" customFormat="1" ht="65.25" customHeight="1">
      <c r="A6" s="769" t="s">
        <v>903</v>
      </c>
      <c r="B6" s="770"/>
      <c r="C6" s="770"/>
    </row>
    <row r="7" spans="1:3">
      <c r="A7" s="337" t="s">
        <v>215</v>
      </c>
      <c r="B7" s="76" t="s">
        <v>133</v>
      </c>
    </row>
    <row r="8" spans="1:3">
      <c r="A8" s="338">
        <v>1</v>
      </c>
      <c r="B8" s="339" t="s">
        <v>111</v>
      </c>
    </row>
    <row r="9" spans="1:3">
      <c r="A9" s="338">
        <v>2</v>
      </c>
      <c r="B9" s="339" t="s">
        <v>134</v>
      </c>
    </row>
    <row r="10" spans="1:3">
      <c r="A10" s="338">
        <v>3</v>
      </c>
      <c r="B10" s="339" t="s">
        <v>135</v>
      </c>
    </row>
    <row r="11" spans="1:3">
      <c r="A11" s="338">
        <v>4</v>
      </c>
      <c r="B11" s="339" t="s">
        <v>136</v>
      </c>
      <c r="C11" s="42"/>
    </row>
    <row r="12" spans="1:3">
      <c r="A12" s="338">
        <v>5</v>
      </c>
      <c r="B12" s="339" t="s">
        <v>87</v>
      </c>
    </row>
    <row r="13" spans="1:3">
      <c r="A13" s="338">
        <v>6</v>
      </c>
      <c r="B13" s="340" t="s">
        <v>871</v>
      </c>
    </row>
    <row r="14" spans="1:3">
      <c r="A14" s="338">
        <v>7</v>
      </c>
      <c r="B14" s="339" t="s">
        <v>137</v>
      </c>
    </row>
    <row r="15" spans="1:3">
      <c r="A15" s="338">
        <v>8</v>
      </c>
      <c r="B15" s="339" t="s">
        <v>140</v>
      </c>
    </row>
    <row r="16" spans="1:3">
      <c r="A16" s="338">
        <v>9</v>
      </c>
      <c r="B16" s="339" t="s">
        <v>67</v>
      </c>
    </row>
    <row r="17" spans="1:3">
      <c r="A17" s="341" t="s">
        <v>332</v>
      </c>
      <c r="B17" s="339" t="s">
        <v>314</v>
      </c>
    </row>
    <row r="18" spans="1:3">
      <c r="A18" s="343">
        <v>10</v>
      </c>
      <c r="B18" s="339" t="s">
        <v>141</v>
      </c>
      <c r="C18" s="308"/>
    </row>
    <row r="19" spans="1:3">
      <c r="A19" s="338">
        <v>11</v>
      </c>
      <c r="B19" s="340" t="s">
        <v>128</v>
      </c>
    </row>
    <row r="20" spans="1:3">
      <c r="A20" s="338">
        <v>12</v>
      </c>
      <c r="B20" s="340" t="s">
        <v>125</v>
      </c>
    </row>
    <row r="21" spans="1:3">
      <c r="A21" s="338">
        <v>13</v>
      </c>
      <c r="B21" s="344" t="s">
        <v>258</v>
      </c>
    </row>
    <row r="22" spans="1:3">
      <c r="A22" s="338">
        <v>14</v>
      </c>
      <c r="B22" s="339" t="s">
        <v>309</v>
      </c>
    </row>
    <row r="23" spans="1:3">
      <c r="A23" s="343">
        <v>15</v>
      </c>
      <c r="B23" s="339" t="s">
        <v>66</v>
      </c>
    </row>
    <row r="24" spans="1:3">
      <c r="A24" s="343">
        <v>15.1</v>
      </c>
      <c r="B24" s="339" t="s">
        <v>340</v>
      </c>
    </row>
    <row r="25" spans="1:3">
      <c r="A25" s="342">
        <v>15.2</v>
      </c>
      <c r="B25" s="768" t="s">
        <v>894</v>
      </c>
    </row>
    <row r="26" spans="1:3">
      <c r="A26" s="343">
        <v>16</v>
      </c>
      <c r="B26" s="339" t="s">
        <v>386</v>
      </c>
    </row>
    <row r="27" spans="1:3">
      <c r="A27" s="343">
        <v>17</v>
      </c>
      <c r="B27" s="339" t="s">
        <v>606</v>
      </c>
    </row>
    <row r="28" spans="1:3">
      <c r="A28" s="343">
        <v>18</v>
      </c>
      <c r="B28" s="339" t="s">
        <v>850</v>
      </c>
    </row>
    <row r="29" spans="1:3">
      <c r="A29" s="343">
        <v>19</v>
      </c>
      <c r="B29" s="339" t="s">
        <v>851</v>
      </c>
    </row>
    <row r="30" spans="1:3">
      <c r="A30" s="343">
        <v>20</v>
      </c>
      <c r="B30" s="339" t="s">
        <v>852</v>
      </c>
    </row>
    <row r="31" spans="1:3">
      <c r="A31" s="343">
        <v>21</v>
      </c>
      <c r="B31" s="339" t="s">
        <v>479</v>
      </c>
    </row>
    <row r="32" spans="1:3">
      <c r="A32" s="343">
        <v>22</v>
      </c>
      <c r="B32" s="339" t="s">
        <v>853</v>
      </c>
    </row>
    <row r="33" spans="1:2" ht="27">
      <c r="A33" s="343">
        <v>23</v>
      </c>
      <c r="B33" s="345" t="s">
        <v>849</v>
      </c>
    </row>
    <row r="34" spans="1:2">
      <c r="A34" s="343">
        <v>24</v>
      </c>
      <c r="B34" s="339" t="s">
        <v>854</v>
      </c>
    </row>
    <row r="35" spans="1:2">
      <c r="A35" s="343">
        <v>25</v>
      </c>
      <c r="B35" s="339" t="s">
        <v>855</v>
      </c>
    </row>
    <row r="36" spans="1:2">
      <c r="A36" s="338">
        <v>26</v>
      </c>
      <c r="B36" s="339" t="s">
        <v>647</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მიკრო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6" location="'16. NSFR'!A1" display="წმინდა სტაბილური დაფინანსების კოეფიციენტი"/>
    <hyperlink ref="B27" location="' 17. Residual Maturity'!A1" display="რისკის პოზიციის ღირებულება ნარჩენი ვადიანობის  და რისკის კლასების მიხედვით"/>
    <hyperlink ref="B28"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9"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1" location="'21. NPL'!A1" display="უმოქმედო სესხების ცვლილება"/>
    <hyperlink ref="B32"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3"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4"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5"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0" location="'20. Reserves'!A1" display="რეზერვის ცვლილება სესხებზე და კორპორატიულ სავალო ფასიანი ქაღალდებზე"/>
    <hyperlink ref="B36" location="'26. Retail Products'!A1" display="ზოგადი ინფორმაცია საცალო პროდუქტებზე"/>
    <hyperlink ref="B25" location="'15.2. CVA'!A1" display="საკრედიტო გადაფასების კორექტირება"/>
  </hyperlinks>
  <pageMargins left="0.7" right="0.7" top="0.75" bottom="0.75" header="0.3" footer="0.3"/>
  <pageSetup paperSize="9" orientation="portrait" r:id="rId1"/>
  <ignoredErrors>
    <ignoredError sqref="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3" zoomScaleNormal="83" workbookViewId="0">
      <pane xSplit="1" ySplit="5" topLeftCell="B6" activePane="bottomRight" state="frozen"/>
      <selection pane="topRight" activeCell="B1" sqref="B1"/>
      <selection pane="bottomLeft" activeCell="A5" sqref="A5"/>
      <selection pane="bottomRight" activeCell="B19" sqref="B19"/>
    </sheetView>
  </sheetViews>
  <sheetFormatPr defaultRowHeight="14.5"/>
  <cols>
    <col min="1" max="1" width="9.6328125" style="507" customWidth="1"/>
    <col min="2" max="2" width="132.453125" style="30" customWidth="1"/>
    <col min="3" max="3" width="18.453125" style="30" customWidth="1"/>
  </cols>
  <sheetData>
    <row r="1" spans="1:6">
      <c r="A1" s="15" t="s">
        <v>872</v>
      </c>
      <c r="B1" s="16">
        <f>Info!C2</f>
        <v>0</v>
      </c>
      <c r="D1" s="2"/>
      <c r="E1" s="2"/>
      <c r="F1" s="2"/>
    </row>
    <row r="2" spans="1:6" s="18" customFormat="1" ht="15.75" customHeight="1">
      <c r="A2" s="18" t="s">
        <v>88</v>
      </c>
      <c r="B2" s="413">
        <f>'1. key ratios'!B2</f>
        <v>45747</v>
      </c>
    </row>
    <row r="3" spans="1:6" s="18" customFormat="1" ht="15.75" customHeight="1"/>
    <row r="4" spans="1:6" ht="15" thickBot="1">
      <c r="A4" s="507" t="s">
        <v>221</v>
      </c>
      <c r="B4" s="508" t="s">
        <v>67</v>
      </c>
    </row>
    <row r="5" spans="1:6">
      <c r="A5" s="509" t="s">
        <v>25</v>
      </c>
      <c r="B5" s="510"/>
      <c r="C5" s="511" t="s">
        <v>26</v>
      </c>
    </row>
    <row r="6" spans="1:6">
      <c r="A6" s="512">
        <v>1</v>
      </c>
      <c r="B6" s="513" t="s">
        <v>27</v>
      </c>
      <c r="C6" s="514">
        <f>SUM(C7:C11)</f>
        <v>0</v>
      </c>
    </row>
    <row r="7" spans="1:6">
      <c r="A7" s="512">
        <v>2</v>
      </c>
      <c r="B7" s="515" t="s">
        <v>28</v>
      </c>
      <c r="C7" s="516"/>
    </row>
    <row r="8" spans="1:6">
      <c r="A8" s="512">
        <v>3</v>
      </c>
      <c r="B8" s="517" t="s">
        <v>29</v>
      </c>
      <c r="C8" s="516"/>
    </row>
    <row r="9" spans="1:6">
      <c r="A9" s="512">
        <v>4</v>
      </c>
      <c r="B9" s="517" t="s">
        <v>30</v>
      </c>
      <c r="C9" s="516"/>
    </row>
    <row r="10" spans="1:6">
      <c r="A10" s="512">
        <v>5</v>
      </c>
      <c r="B10" s="517" t="s">
        <v>31</v>
      </c>
      <c r="C10" s="516"/>
    </row>
    <row r="11" spans="1:6">
      <c r="A11" s="512">
        <v>6</v>
      </c>
      <c r="B11" s="518" t="s">
        <v>32</v>
      </c>
      <c r="C11" s="516"/>
    </row>
    <row r="12" spans="1:6" s="4" customFormat="1">
      <c r="A12" s="512">
        <v>7</v>
      </c>
      <c r="B12" s="513" t="s">
        <v>33</v>
      </c>
      <c r="C12" s="519">
        <f>SUM(C13:C28)</f>
        <v>0</v>
      </c>
    </row>
    <row r="13" spans="1:6" s="4" customFormat="1">
      <c r="A13" s="512">
        <v>8</v>
      </c>
      <c r="B13" s="520" t="s">
        <v>34</v>
      </c>
      <c r="C13" s="521"/>
    </row>
    <row r="14" spans="1:6" s="4" customFormat="1" ht="27">
      <c r="A14" s="512">
        <v>9</v>
      </c>
      <c r="B14" s="522" t="s">
        <v>35</v>
      </c>
      <c r="C14" s="521"/>
    </row>
    <row r="15" spans="1:6" s="4" customFormat="1">
      <c r="A15" s="512">
        <v>10</v>
      </c>
      <c r="B15" s="523" t="s">
        <v>36</v>
      </c>
      <c r="C15" s="521"/>
    </row>
    <row r="16" spans="1:6" s="4" customFormat="1">
      <c r="A16" s="512">
        <v>11</v>
      </c>
      <c r="B16" s="524" t="s">
        <v>37</v>
      </c>
      <c r="C16" s="521"/>
    </row>
    <row r="17" spans="1:3" s="4" customFormat="1">
      <c r="A17" s="512">
        <v>12</v>
      </c>
      <c r="B17" s="523" t="s">
        <v>38</v>
      </c>
      <c r="C17" s="521"/>
    </row>
    <row r="18" spans="1:3" s="4" customFormat="1">
      <c r="A18" s="512">
        <v>13</v>
      </c>
      <c r="B18" s="525" t="s">
        <v>911</v>
      </c>
      <c r="C18" s="521"/>
    </row>
    <row r="19" spans="1:3" s="4" customFormat="1">
      <c r="A19" s="512">
        <v>14</v>
      </c>
      <c r="B19" s="523" t="s">
        <v>39</v>
      </c>
      <c r="C19" s="521"/>
    </row>
    <row r="20" spans="1:3" s="4" customFormat="1" ht="27">
      <c r="A20" s="512">
        <v>15</v>
      </c>
      <c r="B20" s="523" t="s">
        <v>40</v>
      </c>
      <c r="C20" s="521"/>
    </row>
    <row r="21" spans="1:3" s="4" customFormat="1" ht="27">
      <c r="A21" s="512">
        <v>16</v>
      </c>
      <c r="B21" s="526" t="s">
        <v>912</v>
      </c>
      <c r="C21" s="521"/>
    </row>
    <row r="22" spans="1:3" s="4" customFormat="1">
      <c r="A22" s="512">
        <v>17</v>
      </c>
      <c r="B22" s="527" t="s">
        <v>41</v>
      </c>
      <c r="C22" s="521"/>
    </row>
    <row r="23" spans="1:3" s="4" customFormat="1">
      <c r="A23" s="512">
        <v>18</v>
      </c>
      <c r="B23" s="528" t="s">
        <v>650</v>
      </c>
      <c r="C23" s="529"/>
    </row>
    <row r="24" spans="1:3" s="4" customFormat="1">
      <c r="A24" s="512"/>
      <c r="B24" s="526"/>
      <c r="C24" s="530"/>
    </row>
    <row r="25" spans="1:3" s="4" customFormat="1">
      <c r="A25" s="512"/>
      <c r="B25" s="526"/>
      <c r="C25" s="530"/>
    </row>
    <row r="26" spans="1:3" s="4" customFormat="1" ht="27">
      <c r="A26" s="512">
        <v>21</v>
      </c>
      <c r="B26" s="526" t="s">
        <v>42</v>
      </c>
      <c r="C26" s="521"/>
    </row>
    <row r="27" spans="1:3" s="4" customFormat="1">
      <c r="A27" s="512"/>
      <c r="B27" s="526"/>
      <c r="C27" s="530"/>
    </row>
    <row r="28" spans="1:3" s="4" customFormat="1" ht="27">
      <c r="A28" s="512">
        <v>23</v>
      </c>
      <c r="B28" s="526" t="s">
        <v>43</v>
      </c>
      <c r="C28" s="521"/>
    </row>
    <row r="29" spans="1:3" s="4" customFormat="1">
      <c r="A29" s="512">
        <v>24</v>
      </c>
      <c r="B29" s="531" t="s">
        <v>22</v>
      </c>
      <c r="C29" s="519">
        <f>C6-C12</f>
        <v>0</v>
      </c>
    </row>
    <row r="30" spans="1:3" s="4" customFormat="1">
      <c r="A30" s="532"/>
      <c r="B30" s="533"/>
      <c r="C30" s="521"/>
    </row>
    <row r="31" spans="1:3" s="4" customFormat="1">
      <c r="A31" s="532">
        <v>25</v>
      </c>
      <c r="B31" s="531" t="s">
        <v>44</v>
      </c>
      <c r="C31" s="519">
        <f>C32+C35</f>
        <v>0</v>
      </c>
    </row>
    <row r="32" spans="1:3" s="4" customFormat="1">
      <c r="A32" s="532">
        <v>26</v>
      </c>
      <c r="B32" s="517" t="s">
        <v>45</v>
      </c>
      <c r="C32" s="534">
        <f>C33+C34</f>
        <v>0</v>
      </c>
    </row>
    <row r="33" spans="1:3" s="4" customFormat="1">
      <c r="A33" s="532">
        <v>27</v>
      </c>
      <c r="B33" s="535" t="s">
        <v>46</v>
      </c>
      <c r="C33" s="521"/>
    </row>
    <row r="34" spans="1:3" s="4" customFormat="1">
      <c r="A34" s="532">
        <v>28</v>
      </c>
      <c r="B34" s="535" t="s">
        <v>47</v>
      </c>
      <c r="C34" s="521"/>
    </row>
    <row r="35" spans="1:3" s="4" customFormat="1">
      <c r="A35" s="532">
        <v>29</v>
      </c>
      <c r="B35" s="517" t="s">
        <v>48</v>
      </c>
      <c r="C35" s="521"/>
    </row>
    <row r="36" spans="1:3" s="4" customFormat="1">
      <c r="A36" s="532">
        <v>30</v>
      </c>
      <c r="B36" s="531" t="s">
        <v>49</v>
      </c>
      <c r="C36" s="519">
        <f>SUM(C37:C41)</f>
        <v>0</v>
      </c>
    </row>
    <row r="37" spans="1:3" s="4" customFormat="1">
      <c r="A37" s="532">
        <v>31</v>
      </c>
      <c r="B37" s="522" t="s">
        <v>50</v>
      </c>
      <c r="C37" s="521"/>
    </row>
    <row r="38" spans="1:3" s="4" customFormat="1">
      <c r="A38" s="532">
        <v>32</v>
      </c>
      <c r="B38" s="523" t="s">
        <v>51</v>
      </c>
      <c r="C38" s="521"/>
    </row>
    <row r="39" spans="1:3" s="4" customFormat="1" ht="27">
      <c r="A39" s="532">
        <v>33</v>
      </c>
      <c r="B39" s="522" t="s">
        <v>913</v>
      </c>
      <c r="C39" s="521"/>
    </row>
    <row r="40" spans="1:3" s="4" customFormat="1">
      <c r="A40" s="532"/>
      <c r="B40" s="526"/>
      <c r="C40" s="530"/>
    </row>
    <row r="41" spans="1:3" s="4" customFormat="1" ht="27">
      <c r="A41" s="532">
        <v>35</v>
      </c>
      <c r="B41" s="526" t="s">
        <v>52</v>
      </c>
      <c r="C41" s="521"/>
    </row>
    <row r="42" spans="1:3" s="4" customFormat="1">
      <c r="A42" s="532">
        <v>36</v>
      </c>
      <c r="B42" s="531" t="s">
        <v>23</v>
      </c>
      <c r="C42" s="519">
        <f>C31-C36</f>
        <v>0</v>
      </c>
    </row>
    <row r="43" spans="1:3" s="4" customFormat="1">
      <c r="A43" s="532"/>
      <c r="B43" s="533"/>
      <c r="C43" s="521"/>
    </row>
    <row r="44" spans="1:3" s="4" customFormat="1">
      <c r="A44" s="532">
        <v>37</v>
      </c>
      <c r="B44" s="536" t="s">
        <v>53</v>
      </c>
      <c r="C44" s="519">
        <f>SUM(C45:C47)</f>
        <v>0</v>
      </c>
    </row>
    <row r="45" spans="1:3" s="4" customFormat="1">
      <c r="A45" s="532">
        <v>38</v>
      </c>
      <c r="B45" s="517" t="s">
        <v>54</v>
      </c>
      <c r="C45" s="521"/>
    </row>
    <row r="46" spans="1:3" s="4" customFormat="1">
      <c r="A46" s="532">
        <v>39</v>
      </c>
      <c r="B46" s="517" t="s">
        <v>55</v>
      </c>
      <c r="C46" s="521"/>
    </row>
    <row r="47" spans="1:3" s="4" customFormat="1">
      <c r="A47" s="532">
        <v>40</v>
      </c>
      <c r="B47" s="537" t="s">
        <v>649</v>
      </c>
      <c r="C47" s="521"/>
    </row>
    <row r="48" spans="1:3" s="4" customFormat="1">
      <c r="A48" s="532">
        <v>41</v>
      </c>
      <c r="B48" s="536" t="s">
        <v>56</v>
      </c>
      <c r="C48" s="519">
        <f>SUM(C49:C52)</f>
        <v>0</v>
      </c>
    </row>
    <row r="49" spans="1:3" s="4" customFormat="1">
      <c r="A49" s="532">
        <v>42</v>
      </c>
      <c r="B49" s="522" t="s">
        <v>57</v>
      </c>
      <c r="C49" s="521"/>
    </row>
    <row r="50" spans="1:3" s="4" customFormat="1">
      <c r="A50" s="532">
        <v>43</v>
      </c>
      <c r="B50" s="523" t="s">
        <v>58</v>
      </c>
      <c r="C50" s="521"/>
    </row>
    <row r="51" spans="1:3" s="4" customFormat="1" ht="27">
      <c r="A51" s="532">
        <v>44</v>
      </c>
      <c r="B51" s="522" t="s">
        <v>914</v>
      </c>
      <c r="C51" s="521"/>
    </row>
    <row r="52" spans="1:3" s="4" customFormat="1">
      <c r="A52" s="532"/>
      <c r="B52" s="526"/>
      <c r="C52" s="530"/>
    </row>
    <row r="53" spans="1:3" s="4" customFormat="1" ht="15" thickBot="1">
      <c r="A53" s="532">
        <v>46</v>
      </c>
      <c r="B53" s="538" t="s">
        <v>24</v>
      </c>
      <c r="C53" s="539">
        <f>C44-C48</f>
        <v>0</v>
      </c>
    </row>
    <row r="56" spans="1:3">
      <c r="B56" s="30" t="s">
        <v>113</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80" zoomScaleNormal="80" workbookViewId="0">
      <selection activeCell="E9" sqref="E9"/>
    </sheetView>
  </sheetViews>
  <sheetFormatPr defaultColWidth="9.1796875" defaultRowHeight="13.5"/>
  <cols>
    <col min="1" max="1" width="10.81640625" style="30" bestFit="1" customWidth="1"/>
    <col min="2" max="2" width="59" style="30" customWidth="1"/>
    <col min="3" max="3" width="16.81640625" style="30" bestFit="1" customWidth="1"/>
    <col min="4" max="4" width="22.1796875" style="30" customWidth="1"/>
    <col min="5" max="16384" width="9.1796875" style="70"/>
  </cols>
  <sheetData>
    <row r="1" spans="1:4">
      <c r="A1" s="15" t="s">
        <v>872</v>
      </c>
      <c r="B1" s="16">
        <f>Info!C2</f>
        <v>0</v>
      </c>
    </row>
    <row r="2" spans="1:4" s="18" customFormat="1" ht="15.75" customHeight="1">
      <c r="A2" s="18" t="s">
        <v>88</v>
      </c>
      <c r="B2" s="413">
        <f>'1. key ratios'!B2</f>
        <v>45747</v>
      </c>
    </row>
    <row r="3" spans="1:4" s="18" customFormat="1" ht="15.75" customHeight="1"/>
    <row r="4" spans="1:4" ht="14" thickBot="1">
      <c r="A4" s="507" t="s">
        <v>313</v>
      </c>
      <c r="B4" s="540" t="s">
        <v>314</v>
      </c>
    </row>
    <row r="5" spans="1:4" s="73" customFormat="1">
      <c r="A5" s="800" t="s">
        <v>315</v>
      </c>
      <c r="B5" s="801"/>
      <c r="C5" s="541" t="s">
        <v>316</v>
      </c>
      <c r="D5" s="542" t="s">
        <v>317</v>
      </c>
    </row>
    <row r="6" spans="1:4" s="74" customFormat="1">
      <c r="A6" s="543">
        <v>1</v>
      </c>
      <c r="B6" s="544" t="s">
        <v>318</v>
      </c>
      <c r="C6" s="544"/>
      <c r="D6" s="545"/>
    </row>
    <row r="7" spans="1:4" s="74" customFormat="1">
      <c r="A7" s="546" t="s">
        <v>319</v>
      </c>
      <c r="B7" s="547" t="s">
        <v>320</v>
      </c>
      <c r="C7" s="548">
        <v>4.4999999999999998E-2</v>
      </c>
      <c r="D7" s="549">
        <f>C7*'5. RWA'!$C$13</f>
        <v>0</v>
      </c>
    </row>
    <row r="8" spans="1:4" s="74" customFormat="1">
      <c r="A8" s="546" t="s">
        <v>321</v>
      </c>
      <c r="B8" s="547" t="s">
        <v>322</v>
      </c>
      <c r="C8" s="550">
        <v>0.06</v>
      </c>
      <c r="D8" s="549">
        <f>C8*'5. RWA'!$C$13</f>
        <v>0</v>
      </c>
    </row>
    <row r="9" spans="1:4" s="74" customFormat="1">
      <c r="A9" s="546" t="s">
        <v>323</v>
      </c>
      <c r="B9" s="547" t="s">
        <v>324</v>
      </c>
      <c r="C9" s="550">
        <v>0.08</v>
      </c>
      <c r="D9" s="549">
        <f>C9*'5. RWA'!$C$13</f>
        <v>0</v>
      </c>
    </row>
    <row r="10" spans="1:4" s="74" customFormat="1">
      <c r="A10" s="543" t="s">
        <v>325</v>
      </c>
      <c r="B10" s="544" t="s">
        <v>326</v>
      </c>
      <c r="C10" s="551"/>
      <c r="D10" s="552"/>
    </row>
    <row r="11" spans="1:4" s="75" customFormat="1">
      <c r="A11" s="546" t="s">
        <v>327</v>
      </c>
      <c r="B11" s="547" t="s">
        <v>945</v>
      </c>
      <c r="C11" s="550">
        <v>0</v>
      </c>
      <c r="D11" s="549">
        <f>C11*'5. RWA'!$C$13</f>
        <v>0</v>
      </c>
    </row>
    <row r="12" spans="1:4" s="75" customFormat="1">
      <c r="A12" s="546" t="s">
        <v>328</v>
      </c>
      <c r="B12" s="547" t="s">
        <v>329</v>
      </c>
      <c r="C12" s="550">
        <v>0</v>
      </c>
      <c r="D12" s="549">
        <f>C12*'5. RWA'!$C$13</f>
        <v>0</v>
      </c>
    </row>
    <row r="13" spans="1:4" s="75" customFormat="1">
      <c r="A13" s="546"/>
      <c r="B13" s="547"/>
      <c r="C13" s="550"/>
      <c r="D13" s="549"/>
    </row>
    <row r="14" spans="1:4" s="74" customFormat="1">
      <c r="A14" s="543" t="s">
        <v>330</v>
      </c>
      <c r="B14" s="544" t="s">
        <v>374</v>
      </c>
      <c r="C14" s="553"/>
      <c r="D14" s="552"/>
    </row>
    <row r="15" spans="1:4" s="74" customFormat="1">
      <c r="A15" s="554" t="s">
        <v>333</v>
      </c>
      <c r="B15" s="547" t="s">
        <v>375</v>
      </c>
      <c r="C15" s="550"/>
      <c r="D15" s="549">
        <f>C15*'5. RWA'!$C$13</f>
        <v>0</v>
      </c>
    </row>
    <row r="16" spans="1:4" s="74" customFormat="1">
      <c r="A16" s="554" t="s">
        <v>334</v>
      </c>
      <c r="B16" s="547" t="s">
        <v>336</v>
      </c>
      <c r="C16" s="550"/>
      <c r="D16" s="549">
        <f>C16*'5. RWA'!$C$13</f>
        <v>0</v>
      </c>
    </row>
    <row r="17" spans="1:6" s="74" customFormat="1">
      <c r="A17" s="554" t="s">
        <v>335</v>
      </c>
      <c r="B17" s="547" t="s">
        <v>372</v>
      </c>
      <c r="C17" s="550"/>
      <c r="D17" s="549">
        <f>C17*'5. RWA'!$C$13</f>
        <v>0</v>
      </c>
    </row>
    <row r="18" spans="1:6" s="73" customFormat="1">
      <c r="A18" s="802" t="s">
        <v>373</v>
      </c>
      <c r="B18" s="803"/>
      <c r="C18" s="555" t="s">
        <v>316</v>
      </c>
      <c r="D18" s="556" t="s">
        <v>317</v>
      </c>
    </row>
    <row r="19" spans="1:6" s="74" customFormat="1">
      <c r="A19" s="557">
        <v>4</v>
      </c>
      <c r="B19" s="547" t="s">
        <v>22</v>
      </c>
      <c r="C19" s="550">
        <f>C7+C11+C12+C13+C15</f>
        <v>4.4999999999999998E-2</v>
      </c>
      <c r="D19" s="549">
        <f>C19*'5. RWA'!$C$13</f>
        <v>0</v>
      </c>
    </row>
    <row r="20" spans="1:6" s="74" customFormat="1">
      <c r="A20" s="557">
        <v>5</v>
      </c>
      <c r="B20" s="547" t="s">
        <v>68</v>
      </c>
      <c r="C20" s="550">
        <f>C8+C11+C12+C13+C16</f>
        <v>0.06</v>
      </c>
      <c r="D20" s="549">
        <f>C20*'5. RWA'!$C$13</f>
        <v>0</v>
      </c>
    </row>
    <row r="21" spans="1:6" s="74" customFormat="1" ht="14" thickBot="1">
      <c r="A21" s="558" t="s">
        <v>331</v>
      </c>
      <c r="B21" s="559" t="s">
        <v>67</v>
      </c>
      <c r="C21" s="560">
        <f>C9+C11+C12+C13+C17</f>
        <v>0.08</v>
      </c>
      <c r="D21" s="561">
        <f>C21*'5. RWA'!$C$13</f>
        <v>0</v>
      </c>
    </row>
    <row r="22" spans="1:6">
      <c r="F22" s="71"/>
    </row>
    <row r="23" spans="1:6">
      <c r="B23" s="506"/>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B11" sqref="B11"/>
    </sheetView>
  </sheetViews>
  <sheetFormatPr defaultRowHeight="14.5"/>
  <cols>
    <col min="1" max="1" width="10.81640625" style="30" customWidth="1"/>
    <col min="2" max="2" width="91.81640625" style="30" customWidth="1"/>
    <col min="3" max="3" width="53.1796875" style="30" customWidth="1"/>
    <col min="4" max="4" width="32.1796875" style="30" customWidth="1"/>
    <col min="5" max="5" width="9.453125" customWidth="1"/>
  </cols>
  <sheetData>
    <row r="1" spans="1:6">
      <c r="A1" s="15" t="s">
        <v>872</v>
      </c>
      <c r="B1" s="16">
        <f>Info!C2</f>
        <v>0</v>
      </c>
      <c r="E1" s="2"/>
      <c r="F1" s="2"/>
    </row>
    <row r="2" spans="1:6" s="18" customFormat="1" ht="15.75" customHeight="1">
      <c r="A2" s="18" t="s">
        <v>88</v>
      </c>
      <c r="B2" s="372">
        <f>'1. key ratios'!B2</f>
        <v>45747</v>
      </c>
    </row>
    <row r="3" spans="1:6" s="18" customFormat="1" ht="15.75" customHeight="1">
      <c r="A3" s="20"/>
    </row>
    <row r="4" spans="1:6" s="18" customFormat="1" ht="15.75" customHeight="1" thickBot="1">
      <c r="A4" s="18" t="s">
        <v>222</v>
      </c>
      <c r="B4" s="51" t="s">
        <v>141</v>
      </c>
      <c r="D4" s="52" t="s">
        <v>69</v>
      </c>
    </row>
    <row r="5" spans="1:6" ht="27">
      <c r="A5" s="562" t="s">
        <v>25</v>
      </c>
      <c r="B5" s="563" t="s">
        <v>116</v>
      </c>
      <c r="C5" s="564" t="s">
        <v>771</v>
      </c>
      <c r="D5" s="565" t="s">
        <v>142</v>
      </c>
    </row>
    <row r="6" spans="1:6">
      <c r="A6" s="375">
        <v>1</v>
      </c>
      <c r="B6" s="376" t="s">
        <v>765</v>
      </c>
      <c r="C6" s="143">
        <f>SUM(C7:C9)</f>
        <v>0</v>
      </c>
      <c r="D6" s="35"/>
      <c r="E6" s="6"/>
    </row>
    <row r="7" spans="1:6">
      <c r="A7" s="375">
        <v>1.1000000000000001</v>
      </c>
      <c r="B7" s="380" t="s">
        <v>77</v>
      </c>
      <c r="C7" s="135"/>
      <c r="D7" s="36"/>
      <c r="E7" s="6"/>
    </row>
    <row r="8" spans="1:6">
      <c r="A8" s="375">
        <v>1.2</v>
      </c>
      <c r="B8" s="380" t="s">
        <v>78</v>
      </c>
      <c r="C8" s="135"/>
      <c r="D8" s="36"/>
      <c r="E8" s="6"/>
    </row>
    <row r="9" spans="1:6">
      <c r="A9" s="375">
        <v>1.3</v>
      </c>
      <c r="B9" s="380" t="s">
        <v>915</v>
      </c>
      <c r="C9" s="135"/>
      <c r="D9" s="36"/>
      <c r="E9" s="6"/>
    </row>
    <row r="10" spans="1:6">
      <c r="A10" s="379">
        <v>2</v>
      </c>
      <c r="B10" s="381" t="s">
        <v>654</v>
      </c>
      <c r="C10" s="145"/>
      <c r="D10" s="36"/>
      <c r="E10" s="6"/>
    </row>
    <row r="11" spans="1:6">
      <c r="A11" s="379">
        <v>2.1</v>
      </c>
      <c r="B11" s="382" t="s">
        <v>655</v>
      </c>
      <c r="C11" s="136"/>
      <c r="D11" s="37"/>
      <c r="E11" s="7"/>
    </row>
    <row r="12" spans="1:6" ht="23.5" customHeight="1">
      <c r="A12" s="379">
        <v>3</v>
      </c>
      <c r="B12" s="383" t="s">
        <v>656</v>
      </c>
      <c r="C12" s="144"/>
      <c r="D12" s="37"/>
      <c r="E12" s="7"/>
    </row>
    <row r="13" spans="1:6" ht="23" customHeight="1">
      <c r="A13" s="379">
        <v>4</v>
      </c>
      <c r="B13" s="384" t="s">
        <v>657</v>
      </c>
      <c r="C13" s="144"/>
      <c r="D13" s="37"/>
      <c r="E13" s="7"/>
    </row>
    <row r="14" spans="1:6">
      <c r="A14" s="379">
        <v>5</v>
      </c>
      <c r="B14" s="384" t="s">
        <v>658</v>
      </c>
      <c r="C14" s="144">
        <f>SUM(C15:C17)</f>
        <v>0</v>
      </c>
      <c r="D14" s="37"/>
      <c r="E14" s="7"/>
    </row>
    <row r="15" spans="1:6">
      <c r="A15" s="379">
        <v>5.0999999999999996</v>
      </c>
      <c r="B15" s="387" t="s">
        <v>659</v>
      </c>
      <c r="C15" s="137"/>
      <c r="D15" s="37"/>
      <c r="E15" s="6"/>
    </row>
    <row r="16" spans="1:6">
      <c r="A16" s="379">
        <v>5.2</v>
      </c>
      <c r="B16" s="387" t="s">
        <v>502</v>
      </c>
      <c r="C16" s="135"/>
      <c r="D16" s="36"/>
      <c r="E16" s="6"/>
    </row>
    <row r="17" spans="1:5">
      <c r="A17" s="379">
        <v>5.3</v>
      </c>
      <c r="B17" s="387" t="s">
        <v>660</v>
      </c>
      <c r="C17" s="135"/>
      <c r="D17" s="36"/>
      <c r="E17" s="6"/>
    </row>
    <row r="18" spans="1:5">
      <c r="A18" s="379">
        <v>6</v>
      </c>
      <c r="B18" s="383" t="s">
        <v>661</v>
      </c>
      <c r="C18" s="145">
        <f>SUM(C19:C20)</f>
        <v>0</v>
      </c>
      <c r="D18" s="36"/>
      <c r="E18" s="6"/>
    </row>
    <row r="19" spans="1:5">
      <c r="A19" s="379">
        <v>6.1</v>
      </c>
      <c r="B19" s="387" t="s">
        <v>502</v>
      </c>
      <c r="C19" s="136"/>
      <c r="D19" s="36"/>
      <c r="E19" s="6"/>
    </row>
    <row r="20" spans="1:5">
      <c r="A20" s="379">
        <v>6.2</v>
      </c>
      <c r="B20" s="387" t="s">
        <v>660</v>
      </c>
      <c r="C20" s="136"/>
      <c r="D20" s="36"/>
      <c r="E20" s="6"/>
    </row>
    <row r="21" spans="1:5">
      <c r="A21" s="379">
        <v>7</v>
      </c>
      <c r="B21" s="388" t="s">
        <v>662</v>
      </c>
      <c r="C21" s="144"/>
      <c r="D21" s="36"/>
      <c r="E21" s="6"/>
    </row>
    <row r="22" spans="1:5">
      <c r="A22" s="379">
        <v>8</v>
      </c>
      <c r="B22" s="389" t="s">
        <v>663</v>
      </c>
      <c r="C22" s="145"/>
      <c r="D22" s="36"/>
      <c r="E22" s="6"/>
    </row>
    <row r="23" spans="1:5">
      <c r="A23" s="379">
        <v>9</v>
      </c>
      <c r="B23" s="384" t="s">
        <v>664</v>
      </c>
      <c r="C23" s="145">
        <f>SUM(C24:C25)</f>
        <v>0</v>
      </c>
      <c r="D23" s="134"/>
      <c r="E23" s="6"/>
    </row>
    <row r="24" spans="1:5">
      <c r="A24" s="379">
        <v>9.1</v>
      </c>
      <c r="B24" s="390" t="s">
        <v>665</v>
      </c>
      <c r="C24" s="138"/>
      <c r="D24" s="38"/>
      <c r="E24" s="6"/>
    </row>
    <row r="25" spans="1:5">
      <c r="A25" s="379">
        <v>9.1999999999999993</v>
      </c>
      <c r="B25" s="390" t="s">
        <v>666</v>
      </c>
      <c r="C25" s="139"/>
      <c r="D25" s="133"/>
      <c r="E25" s="5"/>
    </row>
    <row r="26" spans="1:5">
      <c r="A26" s="379">
        <v>10</v>
      </c>
      <c r="B26" s="384" t="s">
        <v>36</v>
      </c>
      <c r="C26" s="146">
        <f>SUM(C27:C28)</f>
        <v>0</v>
      </c>
      <c r="D26" s="295" t="s">
        <v>847</v>
      </c>
      <c r="E26" s="6"/>
    </row>
    <row r="27" spans="1:5">
      <c r="A27" s="379">
        <v>10.1</v>
      </c>
      <c r="B27" s="390" t="s">
        <v>667</v>
      </c>
      <c r="C27" s="135"/>
      <c r="D27" s="36"/>
      <c r="E27" s="6"/>
    </row>
    <row r="28" spans="1:5">
      <c r="A28" s="379">
        <v>10.199999999999999</v>
      </c>
      <c r="B28" s="390" t="s">
        <v>668</v>
      </c>
      <c r="C28" s="135"/>
      <c r="D28" s="36"/>
      <c r="E28" s="6"/>
    </row>
    <row r="29" spans="1:5">
      <c r="A29" s="379">
        <v>11</v>
      </c>
      <c r="B29" s="384" t="s">
        <v>669</v>
      </c>
      <c r="C29" s="145">
        <f>SUM(C30:C31)</f>
        <v>0</v>
      </c>
      <c r="D29" s="36"/>
      <c r="E29" s="6"/>
    </row>
    <row r="30" spans="1:5">
      <c r="A30" s="379">
        <v>11.1</v>
      </c>
      <c r="B30" s="390" t="s">
        <v>670</v>
      </c>
      <c r="C30" s="135"/>
      <c r="D30" s="36"/>
      <c r="E30" s="6"/>
    </row>
    <row r="31" spans="1:5">
      <c r="A31" s="379">
        <v>11.2</v>
      </c>
      <c r="B31" s="390" t="s">
        <v>671</v>
      </c>
      <c r="C31" s="135"/>
      <c r="D31" s="36"/>
      <c r="E31" s="6"/>
    </row>
    <row r="32" spans="1:5">
      <c r="A32" s="379">
        <v>13</v>
      </c>
      <c r="B32" s="384" t="s">
        <v>79</v>
      </c>
      <c r="C32" s="145"/>
      <c r="D32" s="36"/>
      <c r="E32" s="6"/>
    </row>
    <row r="33" spans="1:5">
      <c r="A33" s="379">
        <v>13.1</v>
      </c>
      <c r="B33" s="391" t="s">
        <v>672</v>
      </c>
      <c r="C33" s="135"/>
      <c r="D33" s="36"/>
      <c r="E33" s="6"/>
    </row>
    <row r="34" spans="1:5">
      <c r="A34" s="379">
        <v>13.2</v>
      </c>
      <c r="B34" s="391" t="s">
        <v>673</v>
      </c>
      <c r="C34" s="138"/>
      <c r="D34" s="38"/>
      <c r="E34" s="6"/>
    </row>
    <row r="35" spans="1:5">
      <c r="A35" s="379">
        <v>14</v>
      </c>
      <c r="B35" s="392" t="s">
        <v>674</v>
      </c>
      <c r="C35" s="147">
        <f>SUM(C6,C10,C12,C13,C14,C18,C21,C22,C23,C26,C29,C32)</f>
        <v>0</v>
      </c>
      <c r="D35" s="38"/>
      <c r="E35" s="6"/>
    </row>
    <row r="36" spans="1:5">
      <c r="A36" s="379"/>
      <c r="B36" s="393" t="s">
        <v>84</v>
      </c>
      <c r="C36" s="68"/>
      <c r="D36" s="39"/>
      <c r="E36" s="6"/>
    </row>
    <row r="37" spans="1:5">
      <c r="A37" s="379">
        <v>15</v>
      </c>
      <c r="B37" s="394" t="s">
        <v>675</v>
      </c>
      <c r="C37" s="139"/>
      <c r="D37" s="133"/>
      <c r="E37" s="5"/>
    </row>
    <row r="38" spans="1:5">
      <c r="A38" s="379">
        <v>15.1</v>
      </c>
      <c r="B38" s="397" t="s">
        <v>655</v>
      </c>
      <c r="C38" s="135"/>
      <c r="D38" s="36"/>
      <c r="E38" s="6"/>
    </row>
    <row r="39" spans="1:5" ht="24">
      <c r="A39" s="379">
        <v>16</v>
      </c>
      <c r="B39" s="388" t="s">
        <v>676</v>
      </c>
      <c r="C39" s="145"/>
      <c r="D39" s="36"/>
      <c r="E39" s="6"/>
    </row>
    <row r="40" spans="1:5">
      <c r="A40" s="379">
        <v>17</v>
      </c>
      <c r="B40" s="388" t="s">
        <v>677</v>
      </c>
      <c r="C40" s="145">
        <f>SUM(C41:C44)</f>
        <v>0</v>
      </c>
      <c r="D40" s="36"/>
      <c r="E40" s="6"/>
    </row>
    <row r="41" spans="1:5">
      <c r="A41" s="379">
        <v>17.100000000000001</v>
      </c>
      <c r="B41" s="398" t="s">
        <v>678</v>
      </c>
      <c r="C41" s="135"/>
      <c r="D41" s="36"/>
      <c r="E41" s="6"/>
    </row>
    <row r="42" spans="1:5">
      <c r="A42" s="566">
        <v>17.2</v>
      </c>
      <c r="B42" s="567" t="s">
        <v>80</v>
      </c>
      <c r="C42" s="138"/>
      <c r="D42" s="38"/>
      <c r="E42" s="6"/>
    </row>
    <row r="43" spans="1:5">
      <c r="A43" s="379">
        <v>17.3</v>
      </c>
      <c r="B43" s="568" t="s">
        <v>679</v>
      </c>
      <c r="C43" s="140"/>
      <c r="D43" s="130"/>
      <c r="E43" s="6"/>
    </row>
    <row r="44" spans="1:5">
      <c r="A44" s="379">
        <v>17.399999999999999</v>
      </c>
      <c r="B44" s="568" t="s">
        <v>680</v>
      </c>
      <c r="C44" s="140"/>
      <c r="D44" s="130"/>
      <c r="E44" s="6"/>
    </row>
    <row r="45" spans="1:5">
      <c r="A45" s="379">
        <v>18</v>
      </c>
      <c r="B45" s="569" t="s">
        <v>681</v>
      </c>
      <c r="C45" s="148"/>
      <c r="D45" s="132"/>
      <c r="E45" s="5"/>
    </row>
    <row r="46" spans="1:5">
      <c r="A46" s="379">
        <v>19</v>
      </c>
      <c r="B46" s="569" t="s">
        <v>682</v>
      </c>
      <c r="C46" s="149">
        <f>SUM(C47:C48)</f>
        <v>0</v>
      </c>
      <c r="D46" s="131"/>
    </row>
    <row r="47" spans="1:5">
      <c r="A47" s="379">
        <v>19.100000000000001</v>
      </c>
      <c r="B47" s="570" t="s">
        <v>683</v>
      </c>
      <c r="C47" s="141"/>
      <c r="D47" s="131"/>
    </row>
    <row r="48" spans="1:5">
      <c r="A48" s="379">
        <v>19.2</v>
      </c>
      <c r="B48" s="570" t="s">
        <v>684</v>
      </c>
      <c r="C48" s="141"/>
      <c r="D48" s="131"/>
    </row>
    <row r="49" spans="1:4">
      <c r="A49" s="379">
        <v>20</v>
      </c>
      <c r="B49" s="403" t="s">
        <v>81</v>
      </c>
      <c r="C49" s="149"/>
      <c r="D49" s="131"/>
    </row>
    <row r="50" spans="1:4">
      <c r="A50" s="379">
        <v>21</v>
      </c>
      <c r="B50" s="404" t="s">
        <v>71</v>
      </c>
      <c r="C50" s="149"/>
      <c r="D50" s="131"/>
    </row>
    <row r="51" spans="1:4">
      <c r="A51" s="379">
        <v>21.1</v>
      </c>
      <c r="B51" s="399" t="s">
        <v>685</v>
      </c>
      <c r="C51" s="141"/>
      <c r="D51" s="131"/>
    </row>
    <row r="52" spans="1:4">
      <c r="A52" s="379">
        <v>22</v>
      </c>
      <c r="B52" s="403" t="s">
        <v>686</v>
      </c>
      <c r="C52" s="149">
        <f>SUM(C37,C39,C40,C45,C46,C49,C50)</f>
        <v>0</v>
      </c>
      <c r="D52" s="131"/>
    </row>
    <row r="53" spans="1:4">
      <c r="A53" s="379"/>
      <c r="B53" s="405" t="s">
        <v>687</v>
      </c>
      <c r="C53" s="131"/>
      <c r="D53" s="131"/>
    </row>
    <row r="54" spans="1:4">
      <c r="A54" s="379">
        <v>23</v>
      </c>
      <c r="B54" s="403" t="s">
        <v>85</v>
      </c>
      <c r="C54" s="150"/>
      <c r="D54" s="131"/>
    </row>
    <row r="55" spans="1:4">
      <c r="A55" s="379">
        <v>24</v>
      </c>
      <c r="B55" s="403" t="s">
        <v>688</v>
      </c>
      <c r="C55" s="150"/>
      <c r="D55" s="131"/>
    </row>
    <row r="56" spans="1:4">
      <c r="A56" s="379">
        <v>25</v>
      </c>
      <c r="B56" s="407" t="s">
        <v>82</v>
      </c>
      <c r="C56" s="150"/>
      <c r="D56" s="131"/>
    </row>
    <row r="57" spans="1:4">
      <c r="A57" s="379">
        <v>26</v>
      </c>
      <c r="B57" s="569" t="s">
        <v>689</v>
      </c>
      <c r="C57" s="150"/>
      <c r="D57" s="131"/>
    </row>
    <row r="58" spans="1:4">
      <c r="A58" s="379">
        <v>27</v>
      </c>
      <c r="B58" s="569" t="s">
        <v>690</v>
      </c>
      <c r="C58" s="150">
        <f>SUM(C59:C60)</f>
        <v>0</v>
      </c>
      <c r="D58" s="131"/>
    </row>
    <row r="59" spans="1:4">
      <c r="A59" s="379">
        <v>27.1</v>
      </c>
      <c r="B59" s="571" t="s">
        <v>691</v>
      </c>
      <c r="C59" s="142"/>
      <c r="D59" s="131"/>
    </row>
    <row r="60" spans="1:4">
      <c r="A60" s="379">
        <v>27.2</v>
      </c>
      <c r="B60" s="568" t="s">
        <v>692</v>
      </c>
      <c r="C60" s="142"/>
      <c r="D60" s="131"/>
    </row>
    <row r="61" spans="1:4">
      <c r="A61" s="379">
        <v>28</v>
      </c>
      <c r="B61" s="404" t="s">
        <v>693</v>
      </c>
      <c r="C61" s="150"/>
      <c r="D61" s="131"/>
    </row>
    <row r="62" spans="1:4">
      <c r="A62" s="379">
        <v>29</v>
      </c>
      <c r="B62" s="569" t="s">
        <v>694</v>
      </c>
      <c r="C62" s="150">
        <f>SUM(C63:C65)</f>
        <v>0</v>
      </c>
      <c r="D62" s="131"/>
    </row>
    <row r="63" spans="1:4">
      <c r="A63" s="379">
        <v>29.1</v>
      </c>
      <c r="B63" s="572" t="s">
        <v>695</v>
      </c>
      <c r="C63" s="142"/>
      <c r="D63" s="131"/>
    </row>
    <row r="64" spans="1:4" ht="24" customHeight="1">
      <c r="A64" s="379">
        <v>29.2</v>
      </c>
      <c r="B64" s="571" t="s">
        <v>696</v>
      </c>
      <c r="C64" s="142"/>
      <c r="D64" s="131"/>
    </row>
    <row r="65" spans="1:4" ht="22" customHeight="1">
      <c r="A65" s="379">
        <v>29.3</v>
      </c>
      <c r="B65" s="573" t="s">
        <v>697</v>
      </c>
      <c r="C65" s="142"/>
      <c r="D65" s="131"/>
    </row>
    <row r="66" spans="1:4">
      <c r="A66" s="379">
        <v>30</v>
      </c>
      <c r="B66" s="410" t="s">
        <v>83</v>
      </c>
      <c r="C66" s="150"/>
      <c r="D66" s="131"/>
    </row>
    <row r="67" spans="1:4">
      <c r="A67" s="379">
        <v>31</v>
      </c>
      <c r="B67" s="409" t="s">
        <v>698</v>
      </c>
      <c r="C67" s="150">
        <f>SUM(C54,C55,C56,C57,C58,C61,C62,C66)</f>
        <v>0</v>
      </c>
      <c r="D67" s="131"/>
    </row>
    <row r="68" spans="1:4">
      <c r="A68" s="379">
        <v>32</v>
      </c>
      <c r="B68" s="410" t="s">
        <v>699</v>
      </c>
      <c r="C68" s="150">
        <f>SUM(C52,C67)</f>
        <v>0</v>
      </c>
      <c r="D68" s="131"/>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J8" activePane="bottomRight" state="frozen"/>
      <selection pane="topRight" activeCell="C1" sqref="C1"/>
      <selection pane="bottomLeft" activeCell="A8" sqref="A8"/>
      <selection pane="bottomRight" activeCell="J7" sqref="J7"/>
    </sheetView>
  </sheetViews>
  <sheetFormatPr defaultColWidth="9.1796875" defaultRowHeight="13.5"/>
  <cols>
    <col min="1" max="1" width="10.54296875" style="30" bestFit="1" customWidth="1"/>
    <col min="2" max="2" width="97" style="30" bestFit="1" customWidth="1"/>
    <col min="3" max="3" width="9.453125" style="30" bestFit="1" customWidth="1"/>
    <col min="4" max="4" width="13.1796875" style="30" bestFit="1" customWidth="1"/>
    <col min="5" max="5" width="9.453125" style="30" bestFit="1" customWidth="1"/>
    <col min="6" max="6" width="13.1796875" style="30" bestFit="1" customWidth="1"/>
    <col min="7" max="7" width="9.453125" style="30" bestFit="1" customWidth="1"/>
    <col min="8" max="8" width="13.1796875" style="30" bestFit="1" customWidth="1"/>
    <col min="9" max="9" width="9.453125" style="30" bestFit="1" customWidth="1"/>
    <col min="10" max="10" width="13.1796875" style="30" bestFit="1" customWidth="1"/>
    <col min="11" max="11" width="9.453125" style="30" bestFit="1" customWidth="1"/>
    <col min="12" max="12" width="13.1796875" style="30" bestFit="1" customWidth="1"/>
    <col min="13" max="13" width="9.453125" style="30" bestFit="1" customWidth="1"/>
    <col min="14" max="14" width="13.1796875" style="30" bestFit="1" customWidth="1"/>
    <col min="15" max="15" width="9.453125" style="30" bestFit="1" customWidth="1"/>
    <col min="16" max="16" width="13.1796875" style="30" bestFit="1" customWidth="1"/>
    <col min="17" max="17" width="9.453125" style="30" bestFit="1" customWidth="1"/>
    <col min="18" max="18" width="13.1796875" style="30" bestFit="1" customWidth="1"/>
    <col min="19" max="19" width="31.54296875" style="30" bestFit="1" customWidth="1"/>
    <col min="20" max="16384" width="9.1796875" style="10"/>
  </cols>
  <sheetData>
    <row r="1" spans="1:19">
      <c r="A1" s="16" t="s">
        <v>872</v>
      </c>
      <c r="B1" s="30">
        <f>Info!C2</f>
        <v>0</v>
      </c>
    </row>
    <row r="2" spans="1:19">
      <c r="A2" s="30" t="s">
        <v>88</v>
      </c>
      <c r="B2" s="413">
        <f>'1. key ratios'!B2</f>
        <v>45747</v>
      </c>
    </row>
    <row r="4" spans="1:19" ht="27.5" thickBot="1">
      <c r="A4" s="27" t="s">
        <v>223</v>
      </c>
      <c r="B4" s="574" t="s">
        <v>255</v>
      </c>
    </row>
    <row r="5" spans="1:19">
      <c r="A5" s="575"/>
      <c r="B5" s="576"/>
      <c r="C5" s="577" t="s">
        <v>0</v>
      </c>
      <c r="D5" s="577" t="s">
        <v>1</v>
      </c>
      <c r="E5" s="577" t="s">
        <v>2</v>
      </c>
      <c r="F5" s="577" t="s">
        <v>3</v>
      </c>
      <c r="G5" s="577" t="s">
        <v>4</v>
      </c>
      <c r="H5" s="577" t="s">
        <v>6</v>
      </c>
      <c r="I5" s="577" t="s">
        <v>117</v>
      </c>
      <c r="J5" s="577" t="s">
        <v>118</v>
      </c>
      <c r="K5" s="577" t="s">
        <v>119</v>
      </c>
      <c r="L5" s="577" t="s">
        <v>120</v>
      </c>
      <c r="M5" s="577" t="s">
        <v>121</v>
      </c>
      <c r="N5" s="577" t="s">
        <v>122</v>
      </c>
      <c r="O5" s="577" t="s">
        <v>243</v>
      </c>
      <c r="P5" s="577" t="s">
        <v>244</v>
      </c>
      <c r="Q5" s="577" t="s">
        <v>245</v>
      </c>
      <c r="R5" s="578" t="s">
        <v>246</v>
      </c>
      <c r="S5" s="579" t="s">
        <v>247</v>
      </c>
    </row>
    <row r="6" spans="1:19" ht="46.5" customHeight="1">
      <c r="A6" s="580"/>
      <c r="B6" s="808" t="s">
        <v>248</v>
      </c>
      <c r="C6" s="806">
        <v>0</v>
      </c>
      <c r="D6" s="807"/>
      <c r="E6" s="806">
        <v>0.2</v>
      </c>
      <c r="F6" s="807"/>
      <c r="G6" s="806">
        <v>0.35</v>
      </c>
      <c r="H6" s="807"/>
      <c r="I6" s="806">
        <v>0.5</v>
      </c>
      <c r="J6" s="807"/>
      <c r="K6" s="806">
        <v>0.75</v>
      </c>
      <c r="L6" s="807"/>
      <c r="M6" s="806">
        <v>1</v>
      </c>
      <c r="N6" s="807"/>
      <c r="O6" s="806">
        <v>1.5</v>
      </c>
      <c r="P6" s="807"/>
      <c r="Q6" s="806">
        <v>2.5</v>
      </c>
      <c r="R6" s="807"/>
      <c r="S6" s="804" t="s">
        <v>129</v>
      </c>
    </row>
    <row r="7" spans="1:19">
      <c r="A7" s="580"/>
      <c r="B7" s="809"/>
      <c r="C7" s="581" t="s">
        <v>241</v>
      </c>
      <c r="D7" s="581" t="s">
        <v>242</v>
      </c>
      <c r="E7" s="581" t="s">
        <v>241</v>
      </c>
      <c r="F7" s="581" t="s">
        <v>242</v>
      </c>
      <c r="G7" s="581" t="s">
        <v>241</v>
      </c>
      <c r="H7" s="581" t="s">
        <v>242</v>
      </c>
      <c r="I7" s="581" t="s">
        <v>241</v>
      </c>
      <c r="J7" s="581" t="s">
        <v>242</v>
      </c>
      <c r="K7" s="581" t="s">
        <v>241</v>
      </c>
      <c r="L7" s="581" t="s">
        <v>242</v>
      </c>
      <c r="M7" s="581" t="s">
        <v>241</v>
      </c>
      <c r="N7" s="581" t="s">
        <v>242</v>
      </c>
      <c r="O7" s="581" t="s">
        <v>241</v>
      </c>
      <c r="P7" s="581" t="s">
        <v>242</v>
      </c>
      <c r="Q7" s="581" t="s">
        <v>241</v>
      </c>
      <c r="R7" s="581" t="s">
        <v>242</v>
      </c>
      <c r="S7" s="805"/>
    </row>
    <row r="8" spans="1:19" s="41" customFormat="1">
      <c r="A8" s="582">
        <v>1</v>
      </c>
      <c r="B8" s="583" t="s">
        <v>107</v>
      </c>
      <c r="C8" s="584"/>
      <c r="D8" s="584"/>
      <c r="E8" s="584"/>
      <c r="F8" s="585"/>
      <c r="G8" s="584"/>
      <c r="H8" s="584"/>
      <c r="I8" s="584"/>
      <c r="J8" s="584"/>
      <c r="K8" s="584"/>
      <c r="L8" s="584"/>
      <c r="M8" s="584"/>
      <c r="N8" s="584"/>
      <c r="O8" s="584"/>
      <c r="P8" s="584"/>
      <c r="Q8" s="584"/>
      <c r="R8" s="585"/>
      <c r="S8" s="586">
        <f>$C$6*SUM(C8:D8)+$E$6*SUM(E8:F8)+$G$6*SUM(G8:H8)+$I$6*SUM(I8:J8)+$K$6*SUM(K8:L8)+$M$6*SUM(M8:N8)+$O$6*SUM(O8:P8)+$Q$6*SUM(Q8:R8)</f>
        <v>0</v>
      </c>
    </row>
    <row r="9" spans="1:19" s="41" customFormat="1">
      <c r="A9" s="582">
        <v>2</v>
      </c>
      <c r="B9" s="583" t="s">
        <v>108</v>
      </c>
      <c r="C9" s="584"/>
      <c r="D9" s="584"/>
      <c r="E9" s="584"/>
      <c r="F9" s="584"/>
      <c r="G9" s="584"/>
      <c r="H9" s="584"/>
      <c r="I9" s="584"/>
      <c r="J9" s="584"/>
      <c r="K9" s="584"/>
      <c r="L9" s="584"/>
      <c r="M9" s="584"/>
      <c r="N9" s="584"/>
      <c r="O9" s="584"/>
      <c r="P9" s="584"/>
      <c r="Q9" s="584"/>
      <c r="R9" s="585"/>
      <c r="S9" s="586">
        <f t="shared" ref="S9:S21" si="0">$C$6*SUM(C9:D9)+$E$6*SUM(E9:F9)+$G$6*SUM(G9:H9)+$I$6*SUM(I9:J9)+$K$6*SUM(K9:L9)+$M$6*SUM(M9:N9)+$O$6*SUM(O9:P9)+$Q$6*SUM(Q9:R9)</f>
        <v>0</v>
      </c>
    </row>
    <row r="10" spans="1:19" s="41" customFormat="1">
      <c r="A10" s="582">
        <v>3</v>
      </c>
      <c r="B10" s="583" t="s">
        <v>109</v>
      </c>
      <c r="C10" s="584"/>
      <c r="D10" s="584"/>
      <c r="E10" s="584"/>
      <c r="F10" s="584"/>
      <c r="G10" s="584"/>
      <c r="H10" s="584"/>
      <c r="I10" s="584"/>
      <c r="J10" s="584"/>
      <c r="K10" s="584"/>
      <c r="L10" s="584"/>
      <c r="M10" s="584"/>
      <c r="N10" s="584"/>
      <c r="O10" s="584"/>
      <c r="P10" s="584"/>
      <c r="Q10" s="584"/>
      <c r="R10" s="585"/>
      <c r="S10" s="586">
        <f t="shared" si="0"/>
        <v>0</v>
      </c>
    </row>
    <row r="11" spans="1:19" s="41" customFormat="1">
      <c r="A11" s="582">
        <v>4</v>
      </c>
      <c r="B11" s="583" t="s">
        <v>110</v>
      </c>
      <c r="C11" s="584"/>
      <c r="D11" s="584"/>
      <c r="E11" s="584"/>
      <c r="F11" s="584"/>
      <c r="G11" s="584"/>
      <c r="H11" s="584"/>
      <c r="I11" s="584"/>
      <c r="J11" s="584"/>
      <c r="K11" s="584"/>
      <c r="L11" s="584"/>
      <c r="M11" s="584"/>
      <c r="N11" s="584"/>
      <c r="O11" s="584"/>
      <c r="P11" s="584"/>
      <c r="Q11" s="584"/>
      <c r="R11" s="585"/>
      <c r="S11" s="586">
        <f t="shared" si="0"/>
        <v>0</v>
      </c>
    </row>
    <row r="12" spans="1:19" s="41" customFormat="1">
      <c r="A12" s="582">
        <v>5</v>
      </c>
      <c r="B12" s="583" t="s">
        <v>856</v>
      </c>
      <c r="C12" s="584"/>
      <c r="D12" s="584"/>
      <c r="E12" s="584"/>
      <c r="F12" s="584"/>
      <c r="G12" s="584"/>
      <c r="H12" s="584"/>
      <c r="I12" s="584"/>
      <c r="J12" s="584"/>
      <c r="K12" s="584"/>
      <c r="L12" s="584"/>
      <c r="M12" s="584"/>
      <c r="N12" s="584"/>
      <c r="O12" s="584"/>
      <c r="P12" s="584"/>
      <c r="Q12" s="584"/>
      <c r="R12" s="585"/>
      <c r="S12" s="586">
        <f t="shared" si="0"/>
        <v>0</v>
      </c>
    </row>
    <row r="13" spans="1:19" s="41" customFormat="1">
      <c r="A13" s="582">
        <v>6</v>
      </c>
      <c r="B13" s="583" t="s">
        <v>916</v>
      </c>
      <c r="C13" s="584"/>
      <c r="D13" s="584"/>
      <c r="E13" s="584"/>
      <c r="F13" s="584"/>
      <c r="G13" s="584"/>
      <c r="H13" s="584"/>
      <c r="I13" s="584"/>
      <c r="J13" s="584"/>
      <c r="K13" s="584"/>
      <c r="L13" s="584"/>
      <c r="M13" s="584"/>
      <c r="N13" s="584"/>
      <c r="O13" s="584"/>
      <c r="P13" s="584"/>
      <c r="Q13" s="584"/>
      <c r="R13" s="585"/>
      <c r="S13" s="586">
        <f t="shared" si="0"/>
        <v>0</v>
      </c>
    </row>
    <row r="14" spans="1:19" s="41" customFormat="1">
      <c r="A14" s="582">
        <v>7</v>
      </c>
      <c r="B14" s="583" t="s">
        <v>64</v>
      </c>
      <c r="C14" s="584"/>
      <c r="D14" s="584"/>
      <c r="E14" s="584"/>
      <c r="F14" s="584"/>
      <c r="G14" s="584"/>
      <c r="H14" s="584"/>
      <c r="I14" s="584"/>
      <c r="J14" s="584"/>
      <c r="K14" s="584"/>
      <c r="L14" s="584"/>
      <c r="M14" s="584"/>
      <c r="N14" s="584"/>
      <c r="O14" s="584"/>
      <c r="P14" s="584"/>
      <c r="Q14" s="584"/>
      <c r="R14" s="585"/>
      <c r="S14" s="586">
        <f t="shared" si="0"/>
        <v>0</v>
      </c>
    </row>
    <row r="15" spans="1:19" s="41" customFormat="1">
      <c r="A15" s="582">
        <v>8</v>
      </c>
      <c r="B15" s="583" t="s">
        <v>65</v>
      </c>
      <c r="C15" s="584"/>
      <c r="D15" s="584"/>
      <c r="E15" s="584"/>
      <c r="F15" s="584"/>
      <c r="G15" s="584"/>
      <c r="H15" s="584"/>
      <c r="I15" s="584" t="s">
        <v>5</v>
      </c>
      <c r="J15" s="584"/>
      <c r="K15" s="584"/>
      <c r="L15" s="584"/>
      <c r="M15" s="584"/>
      <c r="N15" s="584"/>
      <c r="O15" s="584"/>
      <c r="P15" s="584"/>
      <c r="Q15" s="584"/>
      <c r="R15" s="585"/>
      <c r="S15" s="586">
        <f t="shared" si="0"/>
        <v>0</v>
      </c>
    </row>
    <row r="16" spans="1:19" s="41" customFormat="1">
      <c r="A16" s="582">
        <v>9</v>
      </c>
      <c r="B16" s="583" t="s">
        <v>857</v>
      </c>
      <c r="C16" s="584"/>
      <c r="D16" s="584"/>
      <c r="E16" s="584"/>
      <c r="F16" s="584"/>
      <c r="G16" s="584"/>
      <c r="H16" s="584"/>
      <c r="I16" s="584"/>
      <c r="J16" s="584"/>
      <c r="K16" s="584"/>
      <c r="L16" s="584"/>
      <c r="M16" s="584"/>
      <c r="N16" s="584"/>
      <c r="O16" s="584"/>
      <c r="P16" s="584"/>
      <c r="Q16" s="584"/>
      <c r="R16" s="585"/>
      <c r="S16" s="586">
        <f t="shared" si="0"/>
        <v>0</v>
      </c>
    </row>
    <row r="17" spans="1:19" s="41" customFormat="1">
      <c r="A17" s="582">
        <v>10</v>
      </c>
      <c r="B17" s="583" t="s">
        <v>60</v>
      </c>
      <c r="C17" s="584"/>
      <c r="D17" s="584"/>
      <c r="E17" s="584"/>
      <c r="F17" s="584"/>
      <c r="G17" s="584"/>
      <c r="H17" s="584"/>
      <c r="I17" s="584"/>
      <c r="J17" s="584"/>
      <c r="K17" s="584"/>
      <c r="L17" s="584"/>
      <c r="M17" s="584"/>
      <c r="N17" s="584"/>
      <c r="O17" s="584"/>
      <c r="P17" s="584"/>
      <c r="Q17" s="584"/>
      <c r="R17" s="585"/>
      <c r="S17" s="586">
        <f t="shared" si="0"/>
        <v>0</v>
      </c>
    </row>
    <row r="18" spans="1:19" s="41" customFormat="1">
      <c r="A18" s="582">
        <v>11</v>
      </c>
      <c r="B18" s="583" t="s">
        <v>61</v>
      </c>
      <c r="C18" s="584"/>
      <c r="D18" s="584"/>
      <c r="E18" s="584"/>
      <c r="F18" s="584"/>
      <c r="G18" s="584"/>
      <c r="H18" s="584"/>
      <c r="I18" s="584"/>
      <c r="J18" s="584"/>
      <c r="K18" s="584"/>
      <c r="L18" s="584"/>
      <c r="M18" s="584"/>
      <c r="N18" s="584"/>
      <c r="O18" s="584"/>
      <c r="P18" s="584"/>
      <c r="Q18" s="584"/>
      <c r="R18" s="585"/>
      <c r="S18" s="586">
        <f t="shared" si="0"/>
        <v>0</v>
      </c>
    </row>
    <row r="19" spans="1:19" s="41" customFormat="1">
      <c r="A19" s="582">
        <v>12</v>
      </c>
      <c r="B19" s="583" t="s">
        <v>62</v>
      </c>
      <c r="C19" s="584"/>
      <c r="D19" s="584"/>
      <c r="E19" s="584"/>
      <c r="F19" s="584"/>
      <c r="G19" s="584"/>
      <c r="H19" s="584"/>
      <c r="I19" s="584"/>
      <c r="J19" s="584"/>
      <c r="K19" s="584"/>
      <c r="L19" s="584"/>
      <c r="M19" s="584"/>
      <c r="N19" s="584"/>
      <c r="O19" s="584"/>
      <c r="P19" s="584"/>
      <c r="Q19" s="584"/>
      <c r="R19" s="585"/>
      <c r="S19" s="586">
        <f t="shared" si="0"/>
        <v>0</v>
      </c>
    </row>
    <row r="20" spans="1:19" s="41" customFormat="1">
      <c r="A20" s="582">
        <v>13</v>
      </c>
      <c r="B20" s="583" t="s">
        <v>63</v>
      </c>
      <c r="C20" s="584"/>
      <c r="D20" s="584"/>
      <c r="E20" s="584"/>
      <c r="F20" s="584"/>
      <c r="G20" s="584"/>
      <c r="H20" s="584"/>
      <c r="I20" s="584"/>
      <c r="J20" s="584"/>
      <c r="K20" s="584"/>
      <c r="L20" s="584"/>
      <c r="M20" s="584"/>
      <c r="N20" s="584"/>
      <c r="O20" s="584"/>
      <c r="P20" s="584"/>
      <c r="Q20" s="584"/>
      <c r="R20" s="585"/>
      <c r="S20" s="586">
        <f t="shared" si="0"/>
        <v>0</v>
      </c>
    </row>
    <row r="21" spans="1:19" s="41" customFormat="1">
      <c r="A21" s="582">
        <v>14</v>
      </c>
      <c r="B21" s="583" t="s">
        <v>127</v>
      </c>
      <c r="C21" s="584"/>
      <c r="D21" s="584"/>
      <c r="E21" s="584"/>
      <c r="F21" s="584"/>
      <c r="G21" s="584"/>
      <c r="H21" s="584"/>
      <c r="I21" s="584"/>
      <c r="J21" s="584"/>
      <c r="K21" s="584"/>
      <c r="L21" s="584"/>
      <c r="M21" s="584"/>
      <c r="N21" s="584"/>
      <c r="O21" s="584"/>
      <c r="P21" s="584"/>
      <c r="Q21" s="584"/>
      <c r="R21" s="585"/>
      <c r="S21" s="586">
        <f t="shared" si="0"/>
        <v>0</v>
      </c>
    </row>
    <row r="22" spans="1:19" ht="14" thickBot="1">
      <c r="A22" s="587"/>
      <c r="B22" s="588" t="s">
        <v>59</v>
      </c>
      <c r="C22" s="589">
        <f>SUM(C8:C21)</f>
        <v>0</v>
      </c>
      <c r="D22" s="589">
        <f t="shared" ref="D22:S22" si="1">SUM(D8:D21)</f>
        <v>0</v>
      </c>
      <c r="E22" s="589">
        <f t="shared" si="1"/>
        <v>0</v>
      </c>
      <c r="F22" s="589">
        <f t="shared" si="1"/>
        <v>0</v>
      </c>
      <c r="G22" s="589">
        <f t="shared" si="1"/>
        <v>0</v>
      </c>
      <c r="H22" s="589">
        <f t="shared" si="1"/>
        <v>0</v>
      </c>
      <c r="I22" s="589">
        <f t="shared" si="1"/>
        <v>0</v>
      </c>
      <c r="J22" s="589">
        <f t="shared" si="1"/>
        <v>0</v>
      </c>
      <c r="K22" s="589">
        <f t="shared" si="1"/>
        <v>0</v>
      </c>
      <c r="L22" s="589">
        <f t="shared" si="1"/>
        <v>0</v>
      </c>
      <c r="M22" s="589">
        <f t="shared" si="1"/>
        <v>0</v>
      </c>
      <c r="N22" s="589">
        <f t="shared" si="1"/>
        <v>0</v>
      </c>
      <c r="O22" s="589">
        <f t="shared" si="1"/>
        <v>0</v>
      </c>
      <c r="P22" s="589">
        <f t="shared" si="1"/>
        <v>0</v>
      </c>
      <c r="Q22" s="589">
        <f t="shared" si="1"/>
        <v>0</v>
      </c>
      <c r="R22" s="589">
        <f t="shared" si="1"/>
        <v>0</v>
      </c>
      <c r="S22" s="590">
        <f t="shared" si="1"/>
        <v>0</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Q7" activePane="bottomRight" state="frozen"/>
      <selection pane="topRight" activeCell="C1" sqref="C1"/>
      <selection pane="bottomLeft" activeCell="A6" sqref="A6"/>
      <selection pane="bottomRight" activeCell="Q6" sqref="Q6"/>
    </sheetView>
  </sheetViews>
  <sheetFormatPr defaultColWidth="9.1796875" defaultRowHeight="13.5"/>
  <cols>
    <col min="1" max="1" width="10.54296875" style="30" bestFit="1" customWidth="1"/>
    <col min="2" max="2" width="97" style="30" bestFit="1" customWidth="1"/>
    <col min="3" max="3" width="19" style="30" customWidth="1"/>
    <col min="4" max="4" width="19.54296875" style="30" customWidth="1"/>
    <col min="5" max="5" width="31.1796875" style="30" customWidth="1"/>
    <col min="6" max="6" width="29.1796875" style="30" customWidth="1"/>
    <col min="7" max="7" width="28.54296875" style="30" customWidth="1"/>
    <col min="8" max="8" width="26.453125" style="30" customWidth="1"/>
    <col min="9" max="9" width="23.81640625" style="30" customWidth="1"/>
    <col min="10" max="10" width="21.54296875" style="30" customWidth="1"/>
    <col min="11" max="11" width="15.81640625" style="30" customWidth="1"/>
    <col min="12" max="12" width="13.1796875" style="30" customWidth="1"/>
    <col min="13" max="13" width="20.81640625" style="30" customWidth="1"/>
    <col min="14" max="14" width="19.1796875" style="30" customWidth="1"/>
    <col min="15" max="15" width="18.453125" style="30" customWidth="1"/>
    <col min="16" max="16" width="19" style="30" customWidth="1"/>
    <col min="17" max="17" width="20.1796875" style="30" customWidth="1"/>
    <col min="18" max="18" width="18" style="30" customWidth="1"/>
    <col min="19" max="19" width="36" style="30" customWidth="1"/>
    <col min="20" max="20" width="19.453125" style="30" customWidth="1"/>
    <col min="21" max="21" width="19.1796875" style="30" customWidth="1"/>
    <col min="22" max="22" width="20" style="30" customWidth="1"/>
    <col min="23" max="16384" width="9.1796875" style="10"/>
  </cols>
  <sheetData>
    <row r="1" spans="1:22">
      <c r="A1" s="16" t="s">
        <v>872</v>
      </c>
      <c r="B1" s="30">
        <f>Info!C2</f>
        <v>0</v>
      </c>
    </row>
    <row r="2" spans="1:22">
      <c r="A2" s="30" t="s">
        <v>88</v>
      </c>
      <c r="B2" s="413">
        <f>'1. key ratios'!B2</f>
        <v>45747</v>
      </c>
    </row>
    <row r="4" spans="1:22" ht="27.5" thickBot="1">
      <c r="A4" s="30" t="s">
        <v>224</v>
      </c>
      <c r="B4" s="591" t="s">
        <v>256</v>
      </c>
      <c r="V4" s="52" t="s">
        <v>69</v>
      </c>
    </row>
    <row r="5" spans="1:22">
      <c r="A5" s="592"/>
      <c r="B5" s="593"/>
      <c r="C5" s="810" t="s">
        <v>95</v>
      </c>
      <c r="D5" s="811"/>
      <c r="E5" s="811"/>
      <c r="F5" s="811"/>
      <c r="G5" s="811"/>
      <c r="H5" s="811"/>
      <c r="I5" s="811"/>
      <c r="J5" s="811"/>
      <c r="K5" s="811"/>
      <c r="L5" s="812"/>
      <c r="M5" s="810" t="s">
        <v>96</v>
      </c>
      <c r="N5" s="811"/>
      <c r="O5" s="811"/>
      <c r="P5" s="811"/>
      <c r="Q5" s="811"/>
      <c r="R5" s="811"/>
      <c r="S5" s="812"/>
      <c r="T5" s="815" t="s">
        <v>254</v>
      </c>
      <c r="U5" s="815" t="s">
        <v>253</v>
      </c>
      <c r="V5" s="813" t="s">
        <v>97</v>
      </c>
    </row>
    <row r="6" spans="1:22" s="29" customFormat="1" ht="135">
      <c r="A6" s="493"/>
      <c r="B6" s="594"/>
      <c r="C6" s="595"/>
      <c r="D6" s="596" t="s">
        <v>98</v>
      </c>
      <c r="E6" s="597" t="s">
        <v>99</v>
      </c>
      <c r="F6" s="598"/>
      <c r="G6" s="599"/>
      <c r="H6" s="599"/>
      <c r="I6" s="599"/>
      <c r="J6" s="596" t="s">
        <v>126</v>
      </c>
      <c r="K6" s="599"/>
      <c r="L6" s="600"/>
      <c r="M6" s="601" t="s">
        <v>100</v>
      </c>
      <c r="N6" s="596" t="s">
        <v>101</v>
      </c>
      <c r="O6" s="596" t="s">
        <v>102</v>
      </c>
      <c r="P6" s="596" t="s">
        <v>103</v>
      </c>
      <c r="Q6" s="596" t="s">
        <v>104</v>
      </c>
      <c r="R6" s="596" t="s">
        <v>105</v>
      </c>
      <c r="S6" s="602" t="s">
        <v>106</v>
      </c>
      <c r="T6" s="816"/>
      <c r="U6" s="816"/>
      <c r="V6" s="814"/>
    </row>
    <row r="7" spans="1:22" s="41" customFormat="1">
      <c r="A7" s="603">
        <v>1</v>
      </c>
      <c r="B7" s="583" t="s">
        <v>107</v>
      </c>
      <c r="C7" s="604"/>
      <c r="D7" s="584"/>
      <c r="E7" s="584"/>
      <c r="F7" s="584"/>
      <c r="G7" s="584"/>
      <c r="H7" s="584"/>
      <c r="I7" s="584"/>
      <c r="J7" s="584"/>
      <c r="K7" s="584"/>
      <c r="L7" s="605"/>
      <c r="M7" s="604"/>
      <c r="N7" s="584"/>
      <c r="O7" s="584"/>
      <c r="P7" s="584"/>
      <c r="Q7" s="584"/>
      <c r="R7" s="584"/>
      <c r="S7" s="605"/>
      <c r="T7" s="606"/>
      <c r="U7" s="607"/>
      <c r="V7" s="608">
        <f>SUM(C7:S7)</f>
        <v>0</v>
      </c>
    </row>
    <row r="8" spans="1:22" s="41" customFormat="1">
      <c r="A8" s="603">
        <v>2</v>
      </c>
      <c r="B8" s="583" t="s">
        <v>108</v>
      </c>
      <c r="C8" s="604"/>
      <c r="D8" s="584"/>
      <c r="E8" s="584"/>
      <c r="F8" s="584"/>
      <c r="G8" s="584"/>
      <c r="H8" s="584"/>
      <c r="I8" s="584"/>
      <c r="J8" s="584"/>
      <c r="K8" s="584"/>
      <c r="L8" s="605"/>
      <c r="M8" s="604"/>
      <c r="N8" s="584"/>
      <c r="O8" s="584"/>
      <c r="P8" s="584"/>
      <c r="Q8" s="584"/>
      <c r="R8" s="584"/>
      <c r="S8" s="605"/>
      <c r="T8" s="607"/>
      <c r="U8" s="607"/>
      <c r="V8" s="608">
        <f t="shared" ref="V8:V20" si="0">SUM(C8:S8)</f>
        <v>0</v>
      </c>
    </row>
    <row r="9" spans="1:22" s="41" customFormat="1">
      <c r="A9" s="603">
        <v>3</v>
      </c>
      <c r="B9" s="583" t="s">
        <v>109</v>
      </c>
      <c r="C9" s="604"/>
      <c r="D9" s="584"/>
      <c r="E9" s="584"/>
      <c r="F9" s="584"/>
      <c r="G9" s="584"/>
      <c r="H9" s="584"/>
      <c r="I9" s="584"/>
      <c r="J9" s="584"/>
      <c r="K9" s="584"/>
      <c r="L9" s="605"/>
      <c r="M9" s="604"/>
      <c r="N9" s="584"/>
      <c r="O9" s="584"/>
      <c r="P9" s="584"/>
      <c r="Q9" s="584"/>
      <c r="R9" s="584"/>
      <c r="S9" s="605"/>
      <c r="T9" s="607"/>
      <c r="U9" s="607"/>
      <c r="V9" s="608">
        <f>SUM(C9:S9)</f>
        <v>0</v>
      </c>
    </row>
    <row r="10" spans="1:22" s="41" customFormat="1">
      <c r="A10" s="603">
        <v>4</v>
      </c>
      <c r="B10" s="583" t="s">
        <v>110</v>
      </c>
      <c r="C10" s="604"/>
      <c r="D10" s="584"/>
      <c r="E10" s="584"/>
      <c r="F10" s="584"/>
      <c r="G10" s="584"/>
      <c r="H10" s="584"/>
      <c r="I10" s="584"/>
      <c r="J10" s="584"/>
      <c r="K10" s="584"/>
      <c r="L10" s="605"/>
      <c r="M10" s="604"/>
      <c r="N10" s="584"/>
      <c r="O10" s="584"/>
      <c r="P10" s="584"/>
      <c r="Q10" s="584"/>
      <c r="R10" s="584"/>
      <c r="S10" s="605"/>
      <c r="T10" s="607"/>
      <c r="U10" s="607"/>
      <c r="V10" s="608">
        <f t="shared" si="0"/>
        <v>0</v>
      </c>
    </row>
    <row r="11" spans="1:22" s="41" customFormat="1">
      <c r="A11" s="603">
        <v>5</v>
      </c>
      <c r="B11" s="583" t="s">
        <v>856</v>
      </c>
      <c r="C11" s="604"/>
      <c r="D11" s="584"/>
      <c r="E11" s="584"/>
      <c r="F11" s="584"/>
      <c r="G11" s="584"/>
      <c r="H11" s="584"/>
      <c r="I11" s="584"/>
      <c r="J11" s="584"/>
      <c r="K11" s="584"/>
      <c r="L11" s="605"/>
      <c r="M11" s="604"/>
      <c r="N11" s="584"/>
      <c r="O11" s="584"/>
      <c r="P11" s="584"/>
      <c r="Q11" s="584"/>
      <c r="R11" s="584"/>
      <c r="S11" s="605"/>
      <c r="T11" s="607"/>
      <c r="U11" s="607"/>
      <c r="V11" s="608">
        <f t="shared" si="0"/>
        <v>0</v>
      </c>
    </row>
    <row r="12" spans="1:22" s="41" customFormat="1">
      <c r="A12" s="603">
        <v>6</v>
      </c>
      <c r="B12" s="583" t="s">
        <v>916</v>
      </c>
      <c r="C12" s="604"/>
      <c r="D12" s="584"/>
      <c r="E12" s="584"/>
      <c r="F12" s="584"/>
      <c r="G12" s="584"/>
      <c r="H12" s="584"/>
      <c r="I12" s="584"/>
      <c r="J12" s="584"/>
      <c r="K12" s="584"/>
      <c r="L12" s="605"/>
      <c r="M12" s="604"/>
      <c r="N12" s="584"/>
      <c r="O12" s="584"/>
      <c r="P12" s="584"/>
      <c r="Q12" s="584"/>
      <c r="R12" s="584"/>
      <c r="S12" s="605"/>
      <c r="T12" s="607"/>
      <c r="U12" s="607"/>
      <c r="V12" s="608">
        <f t="shared" si="0"/>
        <v>0</v>
      </c>
    </row>
    <row r="13" spans="1:22" s="41" customFormat="1">
      <c r="A13" s="603">
        <v>7</v>
      </c>
      <c r="B13" s="583" t="s">
        <v>64</v>
      </c>
      <c r="C13" s="604"/>
      <c r="D13" s="584"/>
      <c r="E13" s="584"/>
      <c r="F13" s="584"/>
      <c r="G13" s="584"/>
      <c r="H13" s="584"/>
      <c r="I13" s="584"/>
      <c r="J13" s="584"/>
      <c r="K13" s="584"/>
      <c r="L13" s="605"/>
      <c r="M13" s="604"/>
      <c r="N13" s="584"/>
      <c r="O13" s="584"/>
      <c r="P13" s="584"/>
      <c r="Q13" s="584"/>
      <c r="R13" s="584"/>
      <c r="S13" s="605"/>
      <c r="T13" s="607"/>
      <c r="U13" s="607"/>
      <c r="V13" s="608">
        <f t="shared" si="0"/>
        <v>0</v>
      </c>
    </row>
    <row r="14" spans="1:22" s="41" customFormat="1">
      <c r="A14" s="603">
        <v>8</v>
      </c>
      <c r="B14" s="583" t="s">
        <v>65</v>
      </c>
      <c r="C14" s="604"/>
      <c r="D14" s="584"/>
      <c r="E14" s="584"/>
      <c r="F14" s="584"/>
      <c r="G14" s="584"/>
      <c r="H14" s="584"/>
      <c r="I14" s="584"/>
      <c r="J14" s="584"/>
      <c r="K14" s="584"/>
      <c r="L14" s="605"/>
      <c r="M14" s="604"/>
      <c r="N14" s="584"/>
      <c r="O14" s="584"/>
      <c r="P14" s="584"/>
      <c r="Q14" s="584"/>
      <c r="R14" s="584"/>
      <c r="S14" s="605"/>
      <c r="T14" s="607"/>
      <c r="U14" s="607"/>
      <c r="V14" s="608">
        <f t="shared" si="0"/>
        <v>0</v>
      </c>
    </row>
    <row r="15" spans="1:22" s="41" customFormat="1">
      <c r="A15" s="603">
        <v>9</v>
      </c>
      <c r="B15" s="583" t="s">
        <v>857</v>
      </c>
      <c r="C15" s="604"/>
      <c r="D15" s="584"/>
      <c r="E15" s="584"/>
      <c r="F15" s="584"/>
      <c r="G15" s="584"/>
      <c r="H15" s="584"/>
      <c r="I15" s="584"/>
      <c r="J15" s="584"/>
      <c r="K15" s="584"/>
      <c r="L15" s="605"/>
      <c r="M15" s="604"/>
      <c r="N15" s="584"/>
      <c r="O15" s="584"/>
      <c r="P15" s="584"/>
      <c r="Q15" s="584"/>
      <c r="R15" s="584"/>
      <c r="S15" s="605"/>
      <c r="T15" s="607"/>
      <c r="U15" s="607"/>
      <c r="V15" s="608">
        <f t="shared" si="0"/>
        <v>0</v>
      </c>
    </row>
    <row r="16" spans="1:22" s="41" customFormat="1">
      <c r="A16" s="603">
        <v>10</v>
      </c>
      <c r="B16" s="583" t="s">
        <v>60</v>
      </c>
      <c r="C16" s="604"/>
      <c r="D16" s="584"/>
      <c r="E16" s="584"/>
      <c r="F16" s="584"/>
      <c r="G16" s="584"/>
      <c r="H16" s="584"/>
      <c r="I16" s="584"/>
      <c r="J16" s="584"/>
      <c r="K16" s="584"/>
      <c r="L16" s="605"/>
      <c r="M16" s="604"/>
      <c r="N16" s="584"/>
      <c r="O16" s="584"/>
      <c r="P16" s="584"/>
      <c r="Q16" s="584"/>
      <c r="R16" s="584"/>
      <c r="S16" s="605"/>
      <c r="T16" s="607"/>
      <c r="U16" s="607"/>
      <c r="V16" s="608">
        <f t="shared" si="0"/>
        <v>0</v>
      </c>
    </row>
    <row r="17" spans="1:22" s="41" customFormat="1">
      <c r="A17" s="603">
        <v>11</v>
      </c>
      <c r="B17" s="583" t="s">
        <v>61</v>
      </c>
      <c r="C17" s="604"/>
      <c r="D17" s="584"/>
      <c r="E17" s="584"/>
      <c r="F17" s="584"/>
      <c r="G17" s="584"/>
      <c r="H17" s="584"/>
      <c r="I17" s="584"/>
      <c r="J17" s="584"/>
      <c r="K17" s="584"/>
      <c r="L17" s="605"/>
      <c r="M17" s="604"/>
      <c r="N17" s="584"/>
      <c r="O17" s="584"/>
      <c r="P17" s="584"/>
      <c r="Q17" s="584"/>
      <c r="R17" s="584"/>
      <c r="S17" s="605"/>
      <c r="T17" s="607"/>
      <c r="U17" s="607"/>
      <c r="V17" s="608">
        <f t="shared" si="0"/>
        <v>0</v>
      </c>
    </row>
    <row r="18" spans="1:22" s="41" customFormat="1">
      <c r="A18" s="603">
        <v>12</v>
      </c>
      <c r="B18" s="583" t="s">
        <v>62</v>
      </c>
      <c r="C18" s="604"/>
      <c r="D18" s="584"/>
      <c r="E18" s="584"/>
      <c r="F18" s="584"/>
      <c r="G18" s="584"/>
      <c r="H18" s="584"/>
      <c r="I18" s="584"/>
      <c r="J18" s="584"/>
      <c r="K18" s="584"/>
      <c r="L18" s="605"/>
      <c r="M18" s="604"/>
      <c r="N18" s="584"/>
      <c r="O18" s="584"/>
      <c r="P18" s="584"/>
      <c r="Q18" s="584"/>
      <c r="R18" s="584"/>
      <c r="S18" s="605"/>
      <c r="T18" s="607"/>
      <c r="U18" s="607"/>
      <c r="V18" s="608">
        <f t="shared" si="0"/>
        <v>0</v>
      </c>
    </row>
    <row r="19" spans="1:22" s="41" customFormat="1">
      <c r="A19" s="603">
        <v>13</v>
      </c>
      <c r="B19" s="583" t="s">
        <v>63</v>
      </c>
      <c r="C19" s="604"/>
      <c r="D19" s="584"/>
      <c r="E19" s="584"/>
      <c r="F19" s="584"/>
      <c r="G19" s="584"/>
      <c r="H19" s="584"/>
      <c r="I19" s="584"/>
      <c r="J19" s="584"/>
      <c r="K19" s="584"/>
      <c r="L19" s="605"/>
      <c r="M19" s="604"/>
      <c r="N19" s="584"/>
      <c r="O19" s="584"/>
      <c r="P19" s="584"/>
      <c r="Q19" s="584"/>
      <c r="R19" s="584"/>
      <c r="S19" s="605"/>
      <c r="T19" s="607"/>
      <c r="U19" s="607"/>
      <c r="V19" s="608">
        <f t="shared" si="0"/>
        <v>0</v>
      </c>
    </row>
    <row r="20" spans="1:22" s="41" customFormat="1">
      <c r="A20" s="603">
        <v>14</v>
      </c>
      <c r="B20" s="583" t="s">
        <v>127</v>
      </c>
      <c r="C20" s="604"/>
      <c r="D20" s="584"/>
      <c r="E20" s="584"/>
      <c r="F20" s="584"/>
      <c r="G20" s="584"/>
      <c r="H20" s="584"/>
      <c r="I20" s="584"/>
      <c r="J20" s="584"/>
      <c r="K20" s="584"/>
      <c r="L20" s="605"/>
      <c r="M20" s="604"/>
      <c r="N20" s="584"/>
      <c r="O20" s="584"/>
      <c r="P20" s="584"/>
      <c r="Q20" s="584"/>
      <c r="R20" s="584"/>
      <c r="S20" s="605"/>
      <c r="T20" s="607"/>
      <c r="U20" s="607"/>
      <c r="V20" s="608">
        <f t="shared" si="0"/>
        <v>0</v>
      </c>
    </row>
    <row r="21" spans="1:22" ht="14" thickBot="1">
      <c r="A21" s="587"/>
      <c r="B21" s="609" t="s">
        <v>59</v>
      </c>
      <c r="C21" s="610">
        <f>SUM(C7:C20)</f>
        <v>0</v>
      </c>
      <c r="D21" s="589">
        <f t="shared" ref="D21:V21" si="1">SUM(D7:D20)</f>
        <v>0</v>
      </c>
      <c r="E21" s="589">
        <f t="shared" si="1"/>
        <v>0</v>
      </c>
      <c r="F21" s="589">
        <f t="shared" si="1"/>
        <v>0</v>
      </c>
      <c r="G21" s="589">
        <f t="shared" si="1"/>
        <v>0</v>
      </c>
      <c r="H21" s="589">
        <f t="shared" si="1"/>
        <v>0</v>
      </c>
      <c r="I21" s="589">
        <f t="shared" si="1"/>
        <v>0</v>
      </c>
      <c r="J21" s="589">
        <f t="shared" si="1"/>
        <v>0</v>
      </c>
      <c r="K21" s="589">
        <f t="shared" si="1"/>
        <v>0</v>
      </c>
      <c r="L21" s="611">
        <f t="shared" si="1"/>
        <v>0</v>
      </c>
      <c r="M21" s="610">
        <f t="shared" si="1"/>
        <v>0</v>
      </c>
      <c r="N21" s="589">
        <f t="shared" si="1"/>
        <v>0</v>
      </c>
      <c r="O21" s="589">
        <f t="shared" si="1"/>
        <v>0</v>
      </c>
      <c r="P21" s="589">
        <f t="shared" si="1"/>
        <v>0</v>
      </c>
      <c r="Q21" s="589">
        <f t="shared" si="1"/>
        <v>0</v>
      </c>
      <c r="R21" s="589">
        <f t="shared" si="1"/>
        <v>0</v>
      </c>
      <c r="S21" s="611">
        <f t="shared" si="1"/>
        <v>0</v>
      </c>
      <c r="T21" s="611">
        <f>SUM(T7:T20)</f>
        <v>0</v>
      </c>
      <c r="U21" s="611">
        <f t="shared" si="1"/>
        <v>0</v>
      </c>
      <c r="V21" s="612">
        <f t="shared" si="1"/>
        <v>0</v>
      </c>
    </row>
    <row r="24" spans="1:22">
      <c r="A24" s="350"/>
      <c r="B24" s="350"/>
      <c r="C24" s="613"/>
      <c r="D24" s="613"/>
      <c r="E24" s="613"/>
    </row>
    <row r="25" spans="1:22">
      <c r="A25" s="614"/>
      <c r="B25" s="614"/>
      <c r="C25" s="350"/>
      <c r="D25" s="613"/>
      <c r="E25" s="613"/>
    </row>
    <row r="26" spans="1:22">
      <c r="A26" s="614"/>
      <c r="B26" s="615"/>
      <c r="C26" s="350"/>
      <c r="D26" s="613"/>
      <c r="E26" s="613"/>
    </row>
    <row r="27" spans="1:22">
      <c r="A27" s="614"/>
      <c r="B27" s="614"/>
      <c r="C27" s="350"/>
      <c r="D27" s="613"/>
      <c r="E27" s="613"/>
    </row>
    <row r="28" spans="1:22">
      <c r="A28" s="614"/>
      <c r="B28" s="615"/>
      <c r="C28" s="350"/>
      <c r="D28" s="613"/>
      <c r="E28" s="61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D15" sqref="D15"/>
    </sheetView>
  </sheetViews>
  <sheetFormatPr defaultColWidth="9.1796875" defaultRowHeight="13.5"/>
  <cols>
    <col min="1" max="1" width="10.54296875" style="30" bestFit="1" customWidth="1"/>
    <col min="2" max="2" width="101.81640625" style="30" customWidth="1"/>
    <col min="3" max="3" width="13.81640625" style="30" customWidth="1"/>
    <col min="4" max="4" width="14.81640625" style="30" bestFit="1" customWidth="1"/>
    <col min="5" max="5" width="17.81640625" style="30" customWidth="1"/>
    <col min="6" max="6" width="15.81640625" style="30" customWidth="1"/>
    <col min="7" max="7" width="17.453125" style="30" customWidth="1"/>
    <col min="8" max="8" width="15.1796875" style="30" customWidth="1"/>
    <col min="9" max="16384" width="9.1796875" style="10"/>
  </cols>
  <sheetData>
    <row r="1" spans="1:9">
      <c r="A1" s="16" t="s">
        <v>872</v>
      </c>
      <c r="B1" s="30">
        <f>Info!C2</f>
        <v>0</v>
      </c>
    </row>
    <row r="2" spans="1:9">
      <c r="A2" s="30" t="s">
        <v>88</v>
      </c>
      <c r="B2" s="413">
        <f>'1. key ratios'!B2</f>
        <v>45747</v>
      </c>
    </row>
    <row r="4" spans="1:9" ht="14" thickBot="1">
      <c r="A4" s="30" t="s">
        <v>225</v>
      </c>
      <c r="B4" s="616" t="s">
        <v>257</v>
      </c>
    </row>
    <row r="5" spans="1:9">
      <c r="A5" s="592"/>
      <c r="B5" s="617"/>
      <c r="C5" s="618" t="s">
        <v>0</v>
      </c>
      <c r="D5" s="618" t="s">
        <v>1</v>
      </c>
      <c r="E5" s="618" t="s">
        <v>2</v>
      </c>
      <c r="F5" s="618" t="s">
        <v>3</v>
      </c>
      <c r="G5" s="619" t="s">
        <v>4</v>
      </c>
      <c r="H5" s="620" t="s">
        <v>6</v>
      </c>
      <c r="I5" s="19"/>
    </row>
    <row r="6" spans="1:9" ht="15" customHeight="1">
      <c r="A6" s="580"/>
      <c r="B6" s="621"/>
      <c r="C6" s="817" t="s">
        <v>249</v>
      </c>
      <c r="D6" s="821" t="s">
        <v>270</v>
      </c>
      <c r="E6" s="822"/>
      <c r="F6" s="817" t="s">
        <v>276</v>
      </c>
      <c r="G6" s="817" t="s">
        <v>277</v>
      </c>
      <c r="H6" s="819" t="s">
        <v>251</v>
      </c>
      <c r="I6" s="19"/>
    </row>
    <row r="7" spans="1:9" ht="67.5">
      <c r="A7" s="580"/>
      <c r="B7" s="621"/>
      <c r="C7" s="818"/>
      <c r="D7" s="622" t="s">
        <v>252</v>
      </c>
      <c r="E7" s="622" t="s">
        <v>250</v>
      </c>
      <c r="F7" s="818"/>
      <c r="G7" s="818"/>
      <c r="H7" s="820"/>
      <c r="I7" s="19"/>
    </row>
    <row r="8" spans="1:9">
      <c r="A8" s="623">
        <v>1</v>
      </c>
      <c r="B8" s="583" t="s">
        <v>107</v>
      </c>
      <c r="C8" s="624"/>
      <c r="D8" s="625"/>
      <c r="E8" s="624"/>
      <c r="F8" s="624"/>
      <c r="G8" s="626"/>
      <c r="H8" s="627" t="e">
        <f>G8/(C8+E8)</f>
        <v>#DIV/0!</v>
      </c>
    </row>
    <row r="9" spans="1:9" ht="15" customHeight="1">
      <c r="A9" s="623">
        <v>2</v>
      </c>
      <c r="B9" s="583" t="s">
        <v>108</v>
      </c>
      <c r="C9" s="624"/>
      <c r="D9" s="625"/>
      <c r="E9" s="624"/>
      <c r="F9" s="624"/>
      <c r="G9" s="626"/>
      <c r="H9" s="627" t="e">
        <f t="shared" ref="H9:H21" si="0">G9/(C9+E9)</f>
        <v>#DIV/0!</v>
      </c>
    </row>
    <row r="10" spans="1:9">
      <c r="A10" s="623">
        <v>3</v>
      </c>
      <c r="B10" s="583" t="s">
        <v>109</v>
      </c>
      <c r="C10" s="624"/>
      <c r="D10" s="625"/>
      <c r="E10" s="624"/>
      <c r="F10" s="624"/>
      <c r="G10" s="626"/>
      <c r="H10" s="627" t="e">
        <f t="shared" si="0"/>
        <v>#DIV/0!</v>
      </c>
    </row>
    <row r="11" spans="1:9">
      <c r="A11" s="623">
        <v>4</v>
      </c>
      <c r="B11" s="583" t="s">
        <v>110</v>
      </c>
      <c r="C11" s="624"/>
      <c r="D11" s="625"/>
      <c r="E11" s="624"/>
      <c r="F11" s="624"/>
      <c r="G11" s="626"/>
      <c r="H11" s="627" t="e">
        <f t="shared" si="0"/>
        <v>#DIV/0!</v>
      </c>
    </row>
    <row r="12" spans="1:9">
      <c r="A12" s="623">
        <v>5</v>
      </c>
      <c r="B12" s="583" t="s">
        <v>856</v>
      </c>
      <c r="C12" s="624"/>
      <c r="D12" s="625"/>
      <c r="E12" s="624"/>
      <c r="F12" s="624"/>
      <c r="G12" s="626"/>
      <c r="H12" s="627" t="e">
        <f t="shared" si="0"/>
        <v>#DIV/0!</v>
      </c>
    </row>
    <row r="13" spans="1:9">
      <c r="A13" s="623">
        <v>6</v>
      </c>
      <c r="B13" s="583" t="s">
        <v>916</v>
      </c>
      <c r="C13" s="624"/>
      <c r="D13" s="625"/>
      <c r="E13" s="624"/>
      <c r="F13" s="624"/>
      <c r="G13" s="626"/>
      <c r="H13" s="627" t="e">
        <f t="shared" si="0"/>
        <v>#DIV/0!</v>
      </c>
    </row>
    <row r="14" spans="1:9">
      <c r="A14" s="623">
        <v>7</v>
      </c>
      <c r="B14" s="583" t="s">
        <v>64</v>
      </c>
      <c r="C14" s="624"/>
      <c r="D14" s="625"/>
      <c r="E14" s="624"/>
      <c r="F14" s="625"/>
      <c r="G14" s="628"/>
      <c r="H14" s="627" t="e">
        <f>G14/(C14+E14)</f>
        <v>#DIV/0!</v>
      </c>
    </row>
    <row r="15" spans="1:9">
      <c r="A15" s="623">
        <v>8</v>
      </c>
      <c r="B15" s="583" t="s">
        <v>65</v>
      </c>
      <c r="C15" s="624"/>
      <c r="D15" s="625"/>
      <c r="E15" s="624"/>
      <c r="F15" s="625"/>
      <c r="G15" s="628"/>
      <c r="H15" s="627" t="e">
        <f t="shared" si="0"/>
        <v>#DIV/0!</v>
      </c>
    </row>
    <row r="16" spans="1:9">
      <c r="A16" s="623">
        <v>9</v>
      </c>
      <c r="B16" s="583" t="s">
        <v>857</v>
      </c>
      <c r="C16" s="624"/>
      <c r="D16" s="625"/>
      <c r="E16" s="624"/>
      <c r="F16" s="625"/>
      <c r="G16" s="628"/>
      <c r="H16" s="627" t="e">
        <f t="shared" si="0"/>
        <v>#DIV/0!</v>
      </c>
    </row>
    <row r="17" spans="1:8">
      <c r="A17" s="623">
        <v>10</v>
      </c>
      <c r="B17" s="583" t="s">
        <v>60</v>
      </c>
      <c r="C17" s="624"/>
      <c r="D17" s="625"/>
      <c r="E17" s="624"/>
      <c r="F17" s="625"/>
      <c r="G17" s="628"/>
      <c r="H17" s="627" t="e">
        <f t="shared" si="0"/>
        <v>#DIV/0!</v>
      </c>
    </row>
    <row r="18" spans="1:8">
      <c r="A18" s="623">
        <v>11</v>
      </c>
      <c r="B18" s="583" t="s">
        <v>61</v>
      </c>
      <c r="C18" s="624"/>
      <c r="D18" s="625"/>
      <c r="E18" s="624"/>
      <c r="F18" s="625"/>
      <c r="G18" s="628"/>
      <c r="H18" s="627" t="e">
        <f t="shared" si="0"/>
        <v>#DIV/0!</v>
      </c>
    </row>
    <row r="19" spans="1:8">
      <c r="A19" s="623">
        <v>12</v>
      </c>
      <c r="B19" s="583" t="s">
        <v>62</v>
      </c>
      <c r="C19" s="624"/>
      <c r="D19" s="625"/>
      <c r="E19" s="624"/>
      <c r="F19" s="625"/>
      <c r="G19" s="628"/>
      <c r="H19" s="627" t="e">
        <f t="shared" si="0"/>
        <v>#DIV/0!</v>
      </c>
    </row>
    <row r="20" spans="1:8">
      <c r="A20" s="623">
        <v>13</v>
      </c>
      <c r="B20" s="583" t="s">
        <v>63</v>
      </c>
      <c r="C20" s="624"/>
      <c r="D20" s="625"/>
      <c r="E20" s="624"/>
      <c r="F20" s="625"/>
      <c r="G20" s="628"/>
      <c r="H20" s="627" t="e">
        <f t="shared" si="0"/>
        <v>#DIV/0!</v>
      </c>
    </row>
    <row r="21" spans="1:8">
      <c r="A21" s="623">
        <v>14</v>
      </c>
      <c r="B21" s="583" t="s">
        <v>127</v>
      </c>
      <c r="C21" s="624"/>
      <c r="D21" s="625"/>
      <c r="E21" s="624"/>
      <c r="F21" s="625"/>
      <c r="G21" s="628"/>
      <c r="H21" s="627" t="e">
        <f t="shared" si="0"/>
        <v>#DIV/0!</v>
      </c>
    </row>
    <row r="22" spans="1:8" ht="14" thickBot="1">
      <c r="A22" s="629"/>
      <c r="B22" s="630" t="s">
        <v>59</v>
      </c>
      <c r="C22" s="589">
        <v>0</v>
      </c>
      <c r="D22" s="589">
        <f>SUM(D8:D21)</f>
        <v>0</v>
      </c>
      <c r="E22" s="589">
        <f>SUM(E8:E21)</f>
        <v>0</v>
      </c>
      <c r="F22" s="589">
        <f>SUM(F8:F21)</f>
        <v>0</v>
      </c>
      <c r="G22" s="589">
        <f>SUM(G8:G21)</f>
        <v>0</v>
      </c>
      <c r="H22" s="631" t="e">
        <f>G22/(C22+E22)</f>
        <v>#DIV/0!</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69" zoomScaleNormal="80" workbookViewId="0">
      <pane xSplit="2" ySplit="6" topLeftCell="C7" activePane="bottomRight" state="frozen"/>
      <selection pane="topRight" activeCell="C1" sqref="C1"/>
      <selection pane="bottomLeft" activeCell="A6" sqref="A6"/>
      <selection pane="bottomRight" activeCell="C17" sqref="C17"/>
    </sheetView>
  </sheetViews>
  <sheetFormatPr defaultColWidth="9.1796875" defaultRowHeight="13.5"/>
  <cols>
    <col min="1" max="1" width="10.54296875" style="30" bestFit="1" customWidth="1"/>
    <col min="2" max="2" width="104.1796875" style="30" customWidth="1"/>
    <col min="3" max="11" width="12.81640625" style="30" customWidth="1"/>
    <col min="12" max="16384" width="9.1796875" style="70"/>
  </cols>
  <sheetData>
    <row r="1" spans="1:11">
      <c r="A1" s="16" t="s">
        <v>872</v>
      </c>
      <c r="B1" s="30">
        <f>Info!C2</f>
        <v>0</v>
      </c>
    </row>
    <row r="2" spans="1:11">
      <c r="A2" s="30" t="s">
        <v>88</v>
      </c>
      <c r="B2" s="413">
        <f>'1. key ratios'!B2</f>
        <v>45747</v>
      </c>
      <c r="C2" s="507"/>
      <c r="D2" s="507"/>
    </row>
    <row r="3" spans="1:11">
      <c r="B3" s="507"/>
      <c r="C3" s="507"/>
      <c r="D3" s="507"/>
    </row>
    <row r="4" spans="1:11" ht="14" thickBot="1">
      <c r="A4" s="30" t="s">
        <v>310</v>
      </c>
      <c r="B4" s="616" t="s">
        <v>309</v>
      </c>
      <c r="C4" s="507"/>
      <c r="D4" s="507"/>
    </row>
    <row r="5" spans="1:11" ht="30" customHeight="1">
      <c r="A5" s="826"/>
      <c r="B5" s="827"/>
      <c r="C5" s="824" t="s">
        <v>337</v>
      </c>
      <c r="D5" s="824"/>
      <c r="E5" s="824"/>
      <c r="F5" s="824" t="s">
        <v>338</v>
      </c>
      <c r="G5" s="824"/>
      <c r="H5" s="824"/>
      <c r="I5" s="824" t="s">
        <v>339</v>
      </c>
      <c r="J5" s="824"/>
      <c r="K5" s="825"/>
    </row>
    <row r="6" spans="1:11">
      <c r="A6" s="632"/>
      <c r="B6" s="633"/>
      <c r="C6" s="634" t="s">
        <v>26</v>
      </c>
      <c r="D6" s="634" t="s">
        <v>72</v>
      </c>
      <c r="E6" s="634" t="s">
        <v>59</v>
      </c>
      <c r="F6" s="634" t="s">
        <v>26</v>
      </c>
      <c r="G6" s="634" t="s">
        <v>72</v>
      </c>
      <c r="H6" s="634" t="s">
        <v>59</v>
      </c>
      <c r="I6" s="634" t="s">
        <v>26</v>
      </c>
      <c r="J6" s="634" t="s">
        <v>72</v>
      </c>
      <c r="K6" s="635" t="s">
        <v>59</v>
      </c>
    </row>
    <row r="7" spans="1:11">
      <c r="A7" s="636" t="s">
        <v>280</v>
      </c>
      <c r="B7" s="637"/>
      <c r="C7" s="637"/>
      <c r="D7" s="637"/>
      <c r="E7" s="637"/>
      <c r="F7" s="637"/>
      <c r="G7" s="637"/>
      <c r="H7" s="637"/>
      <c r="I7" s="637"/>
      <c r="J7" s="637"/>
      <c r="K7" s="638"/>
    </row>
    <row r="8" spans="1:11">
      <c r="A8" s="639">
        <v>1</v>
      </c>
      <c r="B8" s="640" t="s">
        <v>280</v>
      </c>
      <c r="C8" s="356"/>
      <c r="D8" s="356"/>
      <c r="E8" s="356"/>
      <c r="F8" s="641"/>
      <c r="G8" s="641"/>
      <c r="H8" s="641"/>
      <c r="I8" s="641"/>
      <c r="J8" s="641"/>
      <c r="K8" s="642"/>
    </row>
    <row r="9" spans="1:11">
      <c r="A9" s="636" t="s">
        <v>281</v>
      </c>
      <c r="B9" s="637"/>
      <c r="C9" s="637"/>
      <c r="D9" s="637"/>
      <c r="E9" s="637"/>
      <c r="F9" s="637"/>
      <c r="G9" s="637"/>
      <c r="H9" s="637"/>
      <c r="I9" s="637"/>
      <c r="J9" s="637"/>
      <c r="K9" s="638"/>
    </row>
    <row r="10" spans="1:11">
      <c r="A10" s="643">
        <v>2</v>
      </c>
      <c r="B10" s="644" t="s">
        <v>282</v>
      </c>
      <c r="C10" s="644"/>
      <c r="D10" s="645"/>
      <c r="E10" s="645"/>
      <c r="F10" s="645"/>
      <c r="G10" s="645"/>
      <c r="H10" s="645"/>
      <c r="I10" s="645"/>
      <c r="J10" s="645"/>
      <c r="K10" s="646"/>
    </row>
    <row r="11" spans="1:11">
      <c r="A11" s="643">
        <v>3</v>
      </c>
      <c r="B11" s="644" t="s">
        <v>283</v>
      </c>
      <c r="C11" s="644"/>
      <c r="D11" s="645"/>
      <c r="E11" s="645"/>
      <c r="F11" s="645"/>
      <c r="G11" s="645"/>
      <c r="H11" s="645"/>
      <c r="I11" s="645"/>
      <c r="J11" s="645"/>
      <c r="K11" s="646"/>
    </row>
    <row r="12" spans="1:11">
      <c r="A12" s="643">
        <v>4</v>
      </c>
      <c r="B12" s="644" t="s">
        <v>284</v>
      </c>
      <c r="C12" s="644"/>
      <c r="D12" s="645"/>
      <c r="E12" s="645"/>
      <c r="F12" s="645"/>
      <c r="G12" s="645"/>
      <c r="H12" s="645"/>
      <c r="I12" s="645"/>
      <c r="J12" s="645"/>
      <c r="K12" s="646"/>
    </row>
    <row r="13" spans="1:11">
      <c r="A13" s="643">
        <v>5</v>
      </c>
      <c r="B13" s="644" t="s">
        <v>285</v>
      </c>
      <c r="C13" s="644"/>
      <c r="D13" s="645"/>
      <c r="E13" s="645"/>
      <c r="F13" s="645"/>
      <c r="G13" s="645"/>
      <c r="H13" s="645"/>
      <c r="I13" s="645"/>
      <c r="J13" s="645"/>
      <c r="K13" s="646"/>
    </row>
    <row r="14" spans="1:11">
      <c r="A14" s="643">
        <v>6</v>
      </c>
      <c r="B14" s="644" t="s">
        <v>300</v>
      </c>
      <c r="C14" s="644"/>
      <c r="D14" s="645"/>
      <c r="E14" s="645"/>
      <c r="F14" s="645"/>
      <c r="G14" s="645"/>
      <c r="H14" s="645"/>
      <c r="I14" s="645"/>
      <c r="J14" s="645"/>
      <c r="K14" s="646"/>
    </row>
    <row r="15" spans="1:11">
      <c r="A15" s="643">
        <v>7</v>
      </c>
      <c r="B15" s="644" t="s">
        <v>287</v>
      </c>
      <c r="C15" s="644"/>
      <c r="D15" s="645"/>
      <c r="E15" s="645"/>
      <c r="F15" s="645"/>
      <c r="G15" s="645"/>
      <c r="H15" s="645"/>
      <c r="I15" s="645"/>
      <c r="J15" s="645"/>
      <c r="K15" s="646"/>
    </row>
    <row r="16" spans="1:11">
      <c r="A16" s="643">
        <v>8</v>
      </c>
      <c r="B16" s="647" t="s">
        <v>288</v>
      </c>
      <c r="C16" s="644"/>
      <c r="D16" s="645"/>
      <c r="E16" s="645"/>
      <c r="F16" s="645"/>
      <c r="G16" s="645"/>
      <c r="H16" s="645"/>
      <c r="I16" s="645"/>
      <c r="J16" s="645"/>
      <c r="K16" s="646"/>
    </row>
    <row r="17" spans="1:11">
      <c r="A17" s="636" t="s">
        <v>289</v>
      </c>
      <c r="B17" s="637"/>
      <c r="C17" s="637"/>
      <c r="D17" s="637"/>
      <c r="E17" s="637"/>
      <c r="F17" s="637"/>
      <c r="G17" s="637"/>
      <c r="H17" s="637"/>
      <c r="I17" s="637"/>
      <c r="J17" s="637"/>
      <c r="K17" s="638"/>
    </row>
    <row r="18" spans="1:11">
      <c r="A18" s="643">
        <v>9</v>
      </c>
      <c r="B18" s="644" t="s">
        <v>290</v>
      </c>
      <c r="C18" s="644"/>
      <c r="D18" s="645"/>
      <c r="E18" s="645"/>
      <c r="F18" s="645"/>
      <c r="G18" s="645"/>
      <c r="H18" s="645"/>
      <c r="I18" s="645"/>
      <c r="J18" s="645"/>
      <c r="K18" s="646"/>
    </row>
    <row r="19" spans="1:11">
      <c r="A19" s="643">
        <v>10</v>
      </c>
      <c r="B19" s="644" t="s">
        <v>291</v>
      </c>
      <c r="C19" s="644"/>
      <c r="D19" s="645"/>
      <c r="E19" s="645"/>
      <c r="F19" s="645"/>
      <c r="G19" s="645"/>
      <c r="H19" s="645"/>
      <c r="I19" s="645"/>
      <c r="J19" s="645"/>
      <c r="K19" s="646"/>
    </row>
    <row r="20" spans="1:11">
      <c r="A20" s="643">
        <v>11</v>
      </c>
      <c r="B20" s="644" t="s">
        <v>292</v>
      </c>
      <c r="C20" s="644"/>
      <c r="D20" s="645"/>
      <c r="E20" s="645"/>
      <c r="F20" s="645"/>
      <c r="G20" s="645"/>
      <c r="H20" s="645"/>
      <c r="I20" s="645"/>
      <c r="J20" s="645"/>
      <c r="K20" s="646"/>
    </row>
    <row r="21" spans="1:11" ht="14" thickBot="1">
      <c r="A21" s="648">
        <v>12</v>
      </c>
      <c r="B21" s="649" t="s">
        <v>293</v>
      </c>
      <c r="C21" s="650"/>
      <c r="D21" s="651"/>
      <c r="E21" s="650"/>
      <c r="F21" s="651"/>
      <c r="G21" s="651"/>
      <c r="H21" s="651"/>
      <c r="I21" s="651"/>
      <c r="J21" s="651"/>
      <c r="K21" s="652"/>
    </row>
    <row r="22" spans="1:11" ht="38.25" customHeight="1" thickBot="1">
      <c r="A22" s="653"/>
      <c r="B22" s="654"/>
      <c r="C22" s="654"/>
      <c r="D22" s="654"/>
      <c r="E22" s="654"/>
      <c r="F22" s="823" t="s">
        <v>294</v>
      </c>
      <c r="G22" s="824"/>
      <c r="H22" s="824"/>
      <c r="I22" s="823" t="s">
        <v>295</v>
      </c>
      <c r="J22" s="824"/>
      <c r="K22" s="825"/>
    </row>
    <row r="23" spans="1:11">
      <c r="A23" s="655">
        <v>13</v>
      </c>
      <c r="B23" s="656" t="s">
        <v>280</v>
      </c>
      <c r="C23" s="657"/>
      <c r="D23" s="657"/>
      <c r="E23" s="657"/>
      <c r="F23" s="658"/>
      <c r="G23" s="658"/>
      <c r="H23" s="658"/>
      <c r="I23" s="658"/>
      <c r="J23" s="658"/>
      <c r="K23" s="659"/>
    </row>
    <row r="24" spans="1:11" ht="14" thickBot="1">
      <c r="A24" s="660">
        <v>14</v>
      </c>
      <c r="B24" s="661" t="s">
        <v>296</v>
      </c>
      <c r="C24" s="662"/>
      <c r="D24" s="663"/>
      <c r="E24" s="664"/>
      <c r="F24" s="665"/>
      <c r="G24" s="665"/>
      <c r="H24" s="665"/>
      <c r="I24" s="665"/>
      <c r="J24" s="665"/>
      <c r="K24" s="666"/>
    </row>
    <row r="25" spans="1:11" ht="14" thickBot="1">
      <c r="A25" s="667">
        <v>15</v>
      </c>
      <c r="B25" s="668" t="s">
        <v>297</v>
      </c>
      <c r="C25" s="669"/>
      <c r="D25" s="669"/>
      <c r="E25" s="669"/>
      <c r="F25" s="670"/>
      <c r="G25" s="670"/>
      <c r="H25" s="670"/>
      <c r="I25" s="670"/>
      <c r="J25" s="670"/>
      <c r="K25" s="671"/>
    </row>
    <row r="28" spans="1:11" s="324" customFormat="1" ht="40.5">
      <c r="A28" s="672"/>
      <c r="B28" s="673" t="s">
        <v>946</v>
      </c>
      <c r="C28" s="672"/>
      <c r="D28" s="672"/>
      <c r="E28" s="672"/>
      <c r="F28" s="672"/>
      <c r="G28" s="672"/>
      <c r="H28" s="672"/>
      <c r="I28" s="672"/>
      <c r="J28" s="672"/>
      <c r="K28" s="672"/>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42"/>
  <sheetViews>
    <sheetView zoomScale="57" zoomScaleNormal="80" workbookViewId="0">
      <pane xSplit="1" ySplit="2" topLeftCell="B3" activePane="bottomRight" state="frozen"/>
      <selection pane="topRight" activeCell="B1" sqref="B1"/>
      <selection pane="bottomLeft" activeCell="A5" sqref="A5"/>
      <selection pane="bottomRight" activeCell="F12" sqref="F12"/>
    </sheetView>
  </sheetViews>
  <sheetFormatPr defaultColWidth="9.1796875" defaultRowHeight="13.5"/>
  <cols>
    <col min="1" max="1" width="10.54296875" style="30" bestFit="1" customWidth="1"/>
    <col min="2" max="2" width="95" style="30" customWidth="1"/>
    <col min="3" max="9" width="15.81640625" style="30" customWidth="1"/>
    <col min="10" max="14" width="12.36328125" style="30" customWidth="1"/>
    <col min="15" max="16" width="12.36328125" style="442" customWidth="1"/>
    <col min="17" max="17" width="18.1796875" style="442" customWidth="1"/>
    <col min="18" max="16384" width="9.1796875" style="10"/>
  </cols>
  <sheetData>
    <row r="1" spans="1:17">
      <c r="A1" s="674" t="s">
        <v>872</v>
      </c>
      <c r="B1" s="30">
        <f>Info!C2</f>
        <v>0</v>
      </c>
    </row>
    <row r="2" spans="1:17" ht="14.25" customHeight="1">
      <c r="A2" s="30" t="s">
        <v>88</v>
      </c>
      <c r="B2" s="413">
        <f>'1. key ratios'!B2</f>
        <v>45747</v>
      </c>
    </row>
    <row r="3" spans="1:17">
      <c r="B3" s="442"/>
      <c r="C3" s="442"/>
      <c r="D3" s="442"/>
      <c r="E3" s="442"/>
      <c r="F3" s="442"/>
      <c r="G3" s="442"/>
      <c r="H3" s="442"/>
      <c r="I3" s="442"/>
      <c r="J3" s="442"/>
      <c r="K3" s="442"/>
      <c r="L3" s="442"/>
      <c r="M3" s="442"/>
      <c r="N3" s="442"/>
    </row>
    <row r="4" spans="1:17" ht="14.5">
      <c r="B4" s="675" t="s">
        <v>897</v>
      </c>
      <c r="C4" s="442"/>
      <c r="D4" s="442"/>
      <c r="E4" s="442"/>
      <c r="F4" s="442"/>
      <c r="G4" s="442"/>
      <c r="H4" s="442"/>
      <c r="I4" s="442"/>
      <c r="J4" s="442"/>
      <c r="K4" s="442"/>
      <c r="L4" s="442"/>
      <c r="M4" s="442"/>
      <c r="N4" s="442"/>
    </row>
    <row r="5" spans="1:17" ht="87">
      <c r="B5" s="676" t="s">
        <v>874</v>
      </c>
      <c r="C5" s="677" t="s">
        <v>875</v>
      </c>
      <c r="D5" s="677" t="s">
        <v>876</v>
      </c>
      <c r="E5" s="677" t="s">
        <v>877</v>
      </c>
      <c r="F5" s="677" t="s">
        <v>878</v>
      </c>
      <c r="G5" s="677" t="s">
        <v>879</v>
      </c>
      <c r="H5" s="677" t="s">
        <v>950</v>
      </c>
      <c r="I5" s="678" t="s">
        <v>880</v>
      </c>
      <c r="J5" s="679">
        <v>0.02</v>
      </c>
      <c r="K5" s="679">
        <v>0.2</v>
      </c>
      <c r="L5" s="679">
        <v>0.35</v>
      </c>
      <c r="M5" s="679">
        <v>0.5</v>
      </c>
      <c r="N5" s="679">
        <v>0.75</v>
      </c>
      <c r="O5" s="679">
        <v>1</v>
      </c>
      <c r="P5" s="679">
        <v>1.5</v>
      </c>
      <c r="Q5" s="680" t="s">
        <v>66</v>
      </c>
    </row>
    <row r="6" spans="1:17" ht="14.5">
      <c r="B6" s="681"/>
      <c r="C6" s="682" t="b">
        <f>IF(C7&gt;0,C7,IF(C8&gt;0,C8,IF(C9&gt;0,C9)))</f>
        <v>0</v>
      </c>
      <c r="D6" s="682" t="b">
        <f t="shared" ref="D6:Q6" si="0">IF(D7&gt;0,D7,IF(D8&gt;0,D8,IF(D9&gt;0,D9)))</f>
        <v>0</v>
      </c>
      <c r="E6" s="682" t="b">
        <f t="shared" si="0"/>
        <v>0</v>
      </c>
      <c r="F6" s="682" t="b">
        <f t="shared" si="0"/>
        <v>0</v>
      </c>
      <c r="G6" s="682" t="b">
        <f t="shared" si="0"/>
        <v>0</v>
      </c>
      <c r="H6" s="682"/>
      <c r="I6" s="682" t="b">
        <f t="shared" si="0"/>
        <v>0</v>
      </c>
      <c r="J6" s="682" t="b">
        <f t="shared" si="0"/>
        <v>0</v>
      </c>
      <c r="K6" s="682" t="b">
        <f t="shared" si="0"/>
        <v>0</v>
      </c>
      <c r="L6" s="682" t="b">
        <f t="shared" si="0"/>
        <v>0</v>
      </c>
      <c r="M6" s="682" t="b">
        <f t="shared" si="0"/>
        <v>0</v>
      </c>
      <c r="N6" s="682" t="b">
        <f t="shared" si="0"/>
        <v>0</v>
      </c>
      <c r="O6" s="682" t="b">
        <f t="shared" si="0"/>
        <v>0</v>
      </c>
      <c r="P6" s="682" t="b">
        <f t="shared" si="0"/>
        <v>0</v>
      </c>
      <c r="Q6" s="682" t="b">
        <f t="shared" si="0"/>
        <v>0</v>
      </c>
    </row>
    <row r="7" spans="1:17" ht="14.5">
      <c r="B7" s="683" t="s">
        <v>881</v>
      </c>
      <c r="C7" s="682">
        <f>C11+C15+C19+C23+C27+C31</f>
        <v>0</v>
      </c>
      <c r="D7" s="682"/>
      <c r="E7" s="682"/>
      <c r="F7" s="682">
        <f t="shared" ref="F7:G9" si="1">F11+F15+F19+F23+F27+F31</f>
        <v>0</v>
      </c>
      <c r="G7" s="682">
        <f t="shared" si="1"/>
        <v>0</v>
      </c>
      <c r="H7" s="684">
        <v>1.4</v>
      </c>
      <c r="I7" s="685">
        <f t="shared" ref="I7:I33" si="2">(F7+G7)*H7</f>
        <v>0</v>
      </c>
      <c r="J7" s="682">
        <f>J11+J15+J19+J23+J27+J31</f>
        <v>0</v>
      </c>
      <c r="K7" s="682">
        <f t="shared" ref="J7:Q9" si="3">K11+K15+K19+K23+K27+K31</f>
        <v>0</v>
      </c>
      <c r="L7" s="682">
        <f t="shared" si="3"/>
        <v>0</v>
      </c>
      <c r="M7" s="682">
        <f t="shared" si="3"/>
        <v>0</v>
      </c>
      <c r="N7" s="682">
        <f t="shared" si="3"/>
        <v>0</v>
      </c>
      <c r="O7" s="682">
        <f t="shared" si="3"/>
        <v>0</v>
      </c>
      <c r="P7" s="682">
        <f t="shared" si="3"/>
        <v>0</v>
      </c>
      <c r="Q7" s="682">
        <f>Q11+Q15+Q19+Q23+Q27+Q31</f>
        <v>0</v>
      </c>
    </row>
    <row r="8" spans="1:17" ht="14.5">
      <c r="B8" s="683" t="s">
        <v>882</v>
      </c>
      <c r="C8" s="682">
        <f>C12+C16+C20+C24+C28+C32</f>
        <v>0</v>
      </c>
      <c r="D8" s="682"/>
      <c r="E8" s="682"/>
      <c r="F8" s="682">
        <f t="shared" si="1"/>
        <v>0</v>
      </c>
      <c r="G8" s="682">
        <f t="shared" si="1"/>
        <v>0</v>
      </c>
      <c r="H8" s="684">
        <v>1.4</v>
      </c>
      <c r="I8" s="685">
        <f t="shared" si="2"/>
        <v>0</v>
      </c>
      <c r="J8" s="682">
        <f t="shared" si="3"/>
        <v>0</v>
      </c>
      <c r="K8" s="682">
        <f t="shared" si="3"/>
        <v>0</v>
      </c>
      <c r="L8" s="682">
        <f t="shared" si="3"/>
        <v>0</v>
      </c>
      <c r="M8" s="682">
        <f t="shared" si="3"/>
        <v>0</v>
      </c>
      <c r="N8" s="682">
        <f t="shared" si="3"/>
        <v>0</v>
      </c>
      <c r="O8" s="682">
        <f t="shared" si="3"/>
        <v>0</v>
      </c>
      <c r="P8" s="682">
        <f t="shared" si="3"/>
        <v>0</v>
      </c>
      <c r="Q8" s="682">
        <f>Q12+Q16+Q20+Q24+Q28+Q32</f>
        <v>0</v>
      </c>
    </row>
    <row r="9" spans="1:17" ht="14.5">
      <c r="B9" s="683" t="s">
        <v>883</v>
      </c>
      <c r="C9" s="682">
        <f>C13+C17+C21+C25+C29+C33</f>
        <v>0</v>
      </c>
      <c r="D9" s="682"/>
      <c r="E9" s="682"/>
      <c r="F9" s="682">
        <f t="shared" si="1"/>
        <v>0</v>
      </c>
      <c r="G9" s="682">
        <f t="shared" si="1"/>
        <v>0</v>
      </c>
      <c r="H9" s="684">
        <v>1.4</v>
      </c>
      <c r="I9" s="685">
        <f t="shared" si="2"/>
        <v>0</v>
      </c>
      <c r="J9" s="682">
        <f t="shared" si="3"/>
        <v>0</v>
      </c>
      <c r="K9" s="682">
        <f t="shared" si="3"/>
        <v>0</v>
      </c>
      <c r="L9" s="682">
        <f t="shared" si="3"/>
        <v>0</v>
      </c>
      <c r="M9" s="682">
        <f t="shared" si="3"/>
        <v>0</v>
      </c>
      <c r="N9" s="682">
        <f t="shared" si="3"/>
        <v>0</v>
      </c>
      <c r="O9" s="682">
        <f t="shared" si="3"/>
        <v>0</v>
      </c>
      <c r="P9" s="682">
        <f t="shared" si="3"/>
        <v>0</v>
      </c>
      <c r="Q9" s="682">
        <f t="shared" si="3"/>
        <v>0</v>
      </c>
    </row>
    <row r="10" spans="1:17" ht="14.5">
      <c r="B10" s="686" t="s">
        <v>884</v>
      </c>
      <c r="C10" s="687"/>
      <c r="D10" s="687"/>
      <c r="E10" s="687"/>
      <c r="F10" s="687"/>
      <c r="G10" s="687"/>
      <c r="H10" s="684">
        <v>1.4</v>
      </c>
      <c r="I10" s="685">
        <f t="shared" si="2"/>
        <v>0</v>
      </c>
      <c r="J10" s="688"/>
      <c r="K10" s="688"/>
      <c r="L10" s="688"/>
      <c r="M10" s="688"/>
      <c r="N10" s="688"/>
      <c r="O10" s="688"/>
      <c r="P10" s="688"/>
      <c r="Q10" s="682">
        <f>SUM(Q11:Q13)</f>
        <v>0</v>
      </c>
    </row>
    <row r="11" spans="1:17" ht="14.5">
      <c r="B11" s="689" t="s">
        <v>881</v>
      </c>
      <c r="C11" s="687"/>
      <c r="D11" s="687"/>
      <c r="E11" s="687"/>
      <c r="F11" s="687"/>
      <c r="G11" s="687"/>
      <c r="H11" s="684">
        <v>1.4</v>
      </c>
      <c r="I11" s="685">
        <f t="shared" si="2"/>
        <v>0</v>
      </c>
      <c r="J11" s="688"/>
      <c r="K11" s="688"/>
      <c r="L11" s="688"/>
      <c r="M11" s="688"/>
      <c r="N11" s="688"/>
      <c r="O11" s="688"/>
      <c r="P11" s="688"/>
      <c r="Q11" s="682">
        <f>SUMPRODUCT($J$5:$P$5,J11:P11)</f>
        <v>0</v>
      </c>
    </row>
    <row r="12" spans="1:17" ht="14.5">
      <c r="B12" s="689" t="s">
        <v>882</v>
      </c>
      <c r="C12" s="687"/>
      <c r="D12" s="687"/>
      <c r="E12" s="687"/>
      <c r="F12" s="687"/>
      <c r="G12" s="687"/>
      <c r="H12" s="684">
        <v>1.4</v>
      </c>
      <c r="I12" s="685">
        <f t="shared" si="2"/>
        <v>0</v>
      </c>
      <c r="J12" s="688"/>
      <c r="K12" s="688"/>
      <c r="L12" s="688"/>
      <c r="M12" s="688"/>
      <c r="N12" s="688"/>
      <c r="O12" s="688"/>
      <c r="P12" s="688"/>
      <c r="Q12" s="682">
        <f t="shared" ref="Q12:Q13" si="4">SUMPRODUCT($J$5:$P$5,J12:P12)</f>
        <v>0</v>
      </c>
    </row>
    <row r="13" spans="1:17" ht="14.5">
      <c r="B13" s="689" t="s">
        <v>883</v>
      </c>
      <c r="C13" s="687"/>
      <c r="D13" s="687"/>
      <c r="E13" s="687"/>
      <c r="F13" s="687"/>
      <c r="G13" s="687"/>
      <c r="H13" s="684">
        <v>1.4</v>
      </c>
      <c r="I13" s="685">
        <f t="shared" si="2"/>
        <v>0</v>
      </c>
      <c r="J13" s="688"/>
      <c r="K13" s="688"/>
      <c r="L13" s="688"/>
      <c r="M13" s="688"/>
      <c r="N13" s="688"/>
      <c r="O13" s="688"/>
      <c r="P13" s="688"/>
      <c r="Q13" s="682">
        <f t="shared" si="4"/>
        <v>0</v>
      </c>
    </row>
    <row r="14" spans="1:17" ht="14.5">
      <c r="B14" s="686" t="s">
        <v>885</v>
      </c>
      <c r="C14" s="687"/>
      <c r="D14" s="687"/>
      <c r="E14" s="687"/>
      <c r="F14" s="687"/>
      <c r="G14" s="687"/>
      <c r="H14" s="684">
        <v>1.4</v>
      </c>
      <c r="I14" s="685">
        <f t="shared" si="2"/>
        <v>0</v>
      </c>
      <c r="J14" s="688"/>
      <c r="K14" s="688"/>
      <c r="L14" s="688"/>
      <c r="M14" s="688"/>
      <c r="N14" s="688"/>
      <c r="O14" s="688"/>
      <c r="P14" s="688"/>
      <c r="Q14" s="682">
        <f>SUM(Q15:Q17)</f>
        <v>0</v>
      </c>
    </row>
    <row r="15" spans="1:17" ht="14.5">
      <c r="B15" s="689" t="s">
        <v>881</v>
      </c>
      <c r="C15" s="687"/>
      <c r="D15" s="687"/>
      <c r="E15" s="687"/>
      <c r="F15" s="687"/>
      <c r="G15" s="687"/>
      <c r="H15" s="684">
        <v>1.4</v>
      </c>
      <c r="I15" s="685">
        <f t="shared" si="2"/>
        <v>0</v>
      </c>
      <c r="J15" s="688"/>
      <c r="K15" s="688"/>
      <c r="L15" s="688"/>
      <c r="M15" s="688"/>
      <c r="N15" s="688"/>
      <c r="O15" s="688"/>
      <c r="P15" s="688"/>
      <c r="Q15" s="682">
        <f>SUMPRODUCT($J$5:$P$5,J15:P15)</f>
        <v>0</v>
      </c>
    </row>
    <row r="16" spans="1:17" ht="14.5">
      <c r="B16" s="689" t="s">
        <v>882</v>
      </c>
      <c r="C16" s="687"/>
      <c r="D16" s="687"/>
      <c r="E16" s="687"/>
      <c r="F16" s="687"/>
      <c r="G16" s="687"/>
      <c r="H16" s="684">
        <v>1.4</v>
      </c>
      <c r="I16" s="685">
        <f t="shared" si="2"/>
        <v>0</v>
      </c>
      <c r="J16" s="688"/>
      <c r="K16" s="688"/>
      <c r="L16" s="688"/>
      <c r="M16" s="688"/>
      <c r="N16" s="688"/>
      <c r="O16" s="688"/>
      <c r="P16" s="688"/>
      <c r="Q16" s="682">
        <f t="shared" ref="Q16:Q17" si="5">SUMPRODUCT($J$5:$P$5,J16:P16)</f>
        <v>0</v>
      </c>
    </row>
    <row r="17" spans="2:17" ht="14.5">
      <c r="B17" s="689" t="s">
        <v>883</v>
      </c>
      <c r="C17" s="687"/>
      <c r="D17" s="687"/>
      <c r="E17" s="687"/>
      <c r="F17" s="687"/>
      <c r="G17" s="687"/>
      <c r="H17" s="684">
        <v>1.4</v>
      </c>
      <c r="I17" s="685">
        <f t="shared" si="2"/>
        <v>0</v>
      </c>
      <c r="J17" s="688"/>
      <c r="K17" s="688"/>
      <c r="L17" s="688"/>
      <c r="M17" s="688"/>
      <c r="N17" s="688"/>
      <c r="O17" s="688"/>
      <c r="P17" s="688"/>
      <c r="Q17" s="682">
        <f t="shared" si="5"/>
        <v>0</v>
      </c>
    </row>
    <row r="18" spans="2:17" ht="14.5">
      <c r="B18" s="686" t="s">
        <v>886</v>
      </c>
      <c r="C18" s="687"/>
      <c r="D18" s="687"/>
      <c r="E18" s="687"/>
      <c r="F18" s="687"/>
      <c r="G18" s="687"/>
      <c r="H18" s="684">
        <v>1.4</v>
      </c>
      <c r="I18" s="685">
        <f t="shared" si="2"/>
        <v>0</v>
      </c>
      <c r="J18" s="688"/>
      <c r="K18" s="688"/>
      <c r="L18" s="688"/>
      <c r="M18" s="688"/>
      <c r="N18" s="688"/>
      <c r="O18" s="688"/>
      <c r="P18" s="688"/>
      <c r="Q18" s="682">
        <f>SUM(Q19:Q21)</f>
        <v>0</v>
      </c>
    </row>
    <row r="19" spans="2:17" ht="14.5">
      <c r="B19" s="689" t="s">
        <v>881</v>
      </c>
      <c r="C19" s="687"/>
      <c r="D19" s="687"/>
      <c r="E19" s="687"/>
      <c r="F19" s="687"/>
      <c r="G19" s="687"/>
      <c r="H19" s="684">
        <v>1.4</v>
      </c>
      <c r="I19" s="685">
        <f t="shared" si="2"/>
        <v>0</v>
      </c>
      <c r="J19" s="688"/>
      <c r="K19" s="688"/>
      <c r="L19" s="688"/>
      <c r="M19" s="688"/>
      <c r="N19" s="688"/>
      <c r="O19" s="688"/>
      <c r="P19" s="688"/>
      <c r="Q19" s="682">
        <f>SUMPRODUCT($J$5:$P$5,J19:P19)</f>
        <v>0</v>
      </c>
    </row>
    <row r="20" spans="2:17" ht="14.5">
      <c r="B20" s="689" t="s">
        <v>882</v>
      </c>
      <c r="C20" s="687"/>
      <c r="D20" s="687"/>
      <c r="E20" s="687"/>
      <c r="F20" s="687"/>
      <c r="G20" s="687"/>
      <c r="H20" s="684">
        <v>1.4</v>
      </c>
      <c r="I20" s="685">
        <f t="shared" si="2"/>
        <v>0</v>
      </c>
      <c r="J20" s="688"/>
      <c r="K20" s="688"/>
      <c r="L20" s="688"/>
      <c r="M20" s="688"/>
      <c r="N20" s="688"/>
      <c r="O20" s="688"/>
      <c r="P20" s="688"/>
      <c r="Q20" s="682">
        <f t="shared" ref="Q20:Q21" si="6">SUMPRODUCT($J$5:$P$5,J20:P20)</f>
        <v>0</v>
      </c>
    </row>
    <row r="21" spans="2:17" ht="14.5">
      <c r="B21" s="689" t="s">
        <v>883</v>
      </c>
      <c r="C21" s="687"/>
      <c r="D21" s="687"/>
      <c r="E21" s="687"/>
      <c r="F21" s="687"/>
      <c r="G21" s="687"/>
      <c r="H21" s="684">
        <v>1.4</v>
      </c>
      <c r="I21" s="685">
        <f t="shared" si="2"/>
        <v>0</v>
      </c>
      <c r="J21" s="688"/>
      <c r="K21" s="688"/>
      <c r="L21" s="688"/>
      <c r="M21" s="688"/>
      <c r="N21" s="688"/>
      <c r="O21" s="688"/>
      <c r="P21" s="688"/>
      <c r="Q21" s="682">
        <f t="shared" si="6"/>
        <v>0</v>
      </c>
    </row>
    <row r="22" spans="2:17" ht="14.5">
      <c r="B22" s="686" t="s">
        <v>887</v>
      </c>
      <c r="C22" s="687"/>
      <c r="D22" s="687"/>
      <c r="E22" s="687"/>
      <c r="F22" s="687"/>
      <c r="G22" s="687"/>
      <c r="H22" s="684">
        <v>1.4</v>
      </c>
      <c r="I22" s="685">
        <f t="shared" si="2"/>
        <v>0</v>
      </c>
      <c r="J22" s="688"/>
      <c r="K22" s="688"/>
      <c r="L22" s="688"/>
      <c r="M22" s="688"/>
      <c r="N22" s="688"/>
      <c r="O22" s="688"/>
      <c r="P22" s="688"/>
      <c r="Q22" s="682">
        <f>SUM(Q23:Q25)</f>
        <v>0</v>
      </c>
    </row>
    <row r="23" spans="2:17" ht="14.5">
      <c r="B23" s="689" t="s">
        <v>881</v>
      </c>
      <c r="C23" s="687"/>
      <c r="D23" s="687"/>
      <c r="E23" s="687"/>
      <c r="F23" s="687"/>
      <c r="G23" s="687"/>
      <c r="H23" s="684">
        <v>1.4</v>
      </c>
      <c r="I23" s="685">
        <f t="shared" si="2"/>
        <v>0</v>
      </c>
      <c r="J23" s="688"/>
      <c r="K23" s="688"/>
      <c r="L23" s="688"/>
      <c r="M23" s="688"/>
      <c r="N23" s="688"/>
      <c r="O23" s="688"/>
      <c r="P23" s="688"/>
      <c r="Q23" s="682">
        <f>SUMPRODUCT($J$5:$P$5,J23:P23)</f>
        <v>0</v>
      </c>
    </row>
    <row r="24" spans="2:17" ht="14.5">
      <c r="B24" s="689" t="s">
        <v>882</v>
      </c>
      <c r="C24" s="687"/>
      <c r="D24" s="687"/>
      <c r="E24" s="687"/>
      <c r="F24" s="687"/>
      <c r="G24" s="687"/>
      <c r="H24" s="684">
        <v>1.4</v>
      </c>
      <c r="I24" s="685">
        <f t="shared" si="2"/>
        <v>0</v>
      </c>
      <c r="J24" s="688"/>
      <c r="K24" s="688"/>
      <c r="L24" s="688"/>
      <c r="M24" s="688"/>
      <c r="N24" s="688"/>
      <c r="O24" s="688"/>
      <c r="P24" s="688"/>
      <c r="Q24" s="682">
        <f t="shared" ref="Q24:Q25" si="7">SUMPRODUCT($J$5:$P$5,J24:P24)</f>
        <v>0</v>
      </c>
    </row>
    <row r="25" spans="2:17" ht="14.5">
      <c r="B25" s="689" t="s">
        <v>883</v>
      </c>
      <c r="C25" s="687"/>
      <c r="D25" s="687"/>
      <c r="E25" s="687"/>
      <c r="F25" s="687"/>
      <c r="G25" s="687"/>
      <c r="H25" s="684">
        <v>1.4</v>
      </c>
      <c r="I25" s="685">
        <f t="shared" si="2"/>
        <v>0</v>
      </c>
      <c r="J25" s="688"/>
      <c r="K25" s="688"/>
      <c r="L25" s="688"/>
      <c r="M25" s="688"/>
      <c r="N25" s="688"/>
      <c r="O25" s="688"/>
      <c r="P25" s="688"/>
      <c r="Q25" s="682">
        <f t="shared" si="7"/>
        <v>0</v>
      </c>
    </row>
    <row r="26" spans="2:17" ht="14.5">
      <c r="B26" s="686" t="s">
        <v>888</v>
      </c>
      <c r="C26" s="687"/>
      <c r="D26" s="687"/>
      <c r="E26" s="687"/>
      <c r="F26" s="687"/>
      <c r="G26" s="687"/>
      <c r="H26" s="684">
        <v>1.4</v>
      </c>
      <c r="I26" s="685">
        <f t="shared" si="2"/>
        <v>0</v>
      </c>
      <c r="J26" s="688"/>
      <c r="K26" s="688"/>
      <c r="L26" s="688"/>
      <c r="M26" s="688"/>
      <c r="N26" s="688"/>
      <c r="O26" s="688"/>
      <c r="P26" s="688"/>
      <c r="Q26" s="682">
        <f>SUM(Q27:Q29)</f>
        <v>0</v>
      </c>
    </row>
    <row r="27" spans="2:17" ht="14.5">
      <c r="B27" s="689" t="s">
        <v>881</v>
      </c>
      <c r="C27" s="687"/>
      <c r="D27" s="687"/>
      <c r="E27" s="687"/>
      <c r="F27" s="687"/>
      <c r="G27" s="687"/>
      <c r="H27" s="684">
        <v>1.4</v>
      </c>
      <c r="I27" s="685">
        <f t="shared" si="2"/>
        <v>0</v>
      </c>
      <c r="J27" s="688"/>
      <c r="K27" s="688"/>
      <c r="L27" s="688"/>
      <c r="M27" s="688"/>
      <c r="N27" s="688"/>
      <c r="O27" s="688"/>
      <c r="P27" s="688"/>
      <c r="Q27" s="682">
        <f>SUMPRODUCT($J$5:$P$5,J27:P27)</f>
        <v>0</v>
      </c>
    </row>
    <row r="28" spans="2:17" ht="14.5">
      <c r="B28" s="689" t="s">
        <v>882</v>
      </c>
      <c r="C28" s="687"/>
      <c r="D28" s="687"/>
      <c r="E28" s="687"/>
      <c r="F28" s="687"/>
      <c r="G28" s="687"/>
      <c r="H28" s="684">
        <v>1.4</v>
      </c>
      <c r="I28" s="685">
        <f t="shared" si="2"/>
        <v>0</v>
      </c>
      <c r="J28" s="688"/>
      <c r="K28" s="688"/>
      <c r="L28" s="688"/>
      <c r="M28" s="688"/>
      <c r="N28" s="688"/>
      <c r="O28" s="688"/>
      <c r="P28" s="688"/>
      <c r="Q28" s="682">
        <f t="shared" ref="Q28:Q29" si="8">SUMPRODUCT($J$5:$P$5,J28:P28)</f>
        <v>0</v>
      </c>
    </row>
    <row r="29" spans="2:17" ht="14.5">
      <c r="B29" s="689" t="s">
        <v>883</v>
      </c>
      <c r="C29" s="687"/>
      <c r="D29" s="687"/>
      <c r="E29" s="687"/>
      <c r="F29" s="687"/>
      <c r="G29" s="687"/>
      <c r="H29" s="684">
        <v>1.4</v>
      </c>
      <c r="I29" s="685">
        <f t="shared" si="2"/>
        <v>0</v>
      </c>
      <c r="J29" s="688"/>
      <c r="K29" s="688"/>
      <c r="L29" s="688"/>
      <c r="M29" s="688"/>
      <c r="N29" s="688"/>
      <c r="O29" s="688"/>
      <c r="P29" s="688"/>
      <c r="Q29" s="682">
        <f t="shared" si="8"/>
        <v>0</v>
      </c>
    </row>
    <row r="30" spans="2:17" ht="14.5">
      <c r="B30" s="690" t="s">
        <v>889</v>
      </c>
      <c r="C30" s="687"/>
      <c r="D30" s="687"/>
      <c r="E30" s="687"/>
      <c r="F30" s="687"/>
      <c r="G30" s="687"/>
      <c r="H30" s="684">
        <v>1.4</v>
      </c>
      <c r="I30" s="685">
        <f t="shared" si="2"/>
        <v>0</v>
      </c>
      <c r="J30" s="688"/>
      <c r="K30" s="688"/>
      <c r="L30" s="688"/>
      <c r="M30" s="688"/>
      <c r="N30" s="688"/>
      <c r="O30" s="688"/>
      <c r="P30" s="688"/>
      <c r="Q30" s="682">
        <f>SUM(Q31:Q33)</f>
        <v>0</v>
      </c>
    </row>
    <row r="31" spans="2:17" ht="14.5">
      <c r="B31" s="689" t="s">
        <v>881</v>
      </c>
      <c r="C31" s="687"/>
      <c r="D31" s="687"/>
      <c r="E31" s="687"/>
      <c r="F31" s="687"/>
      <c r="G31" s="687"/>
      <c r="H31" s="684">
        <v>1.4</v>
      </c>
      <c r="I31" s="685">
        <f t="shared" si="2"/>
        <v>0</v>
      </c>
      <c r="J31" s="688"/>
      <c r="K31" s="688"/>
      <c r="L31" s="688"/>
      <c r="M31" s="688"/>
      <c r="N31" s="688"/>
      <c r="O31" s="688"/>
      <c r="P31" s="688"/>
      <c r="Q31" s="682">
        <f>SUMPRODUCT($J$5:$P$5,J31:P31)</f>
        <v>0</v>
      </c>
    </row>
    <row r="32" spans="2:17" ht="14.5">
      <c r="B32" s="689" t="s">
        <v>882</v>
      </c>
      <c r="C32" s="687"/>
      <c r="D32" s="687"/>
      <c r="E32" s="687"/>
      <c r="F32" s="687"/>
      <c r="G32" s="687"/>
      <c r="H32" s="684">
        <v>1.4</v>
      </c>
      <c r="I32" s="685">
        <f t="shared" si="2"/>
        <v>0</v>
      </c>
      <c r="J32" s="688"/>
      <c r="K32" s="688"/>
      <c r="L32" s="688"/>
      <c r="M32" s="688"/>
      <c r="N32" s="688"/>
      <c r="O32" s="688"/>
      <c r="P32" s="688"/>
      <c r="Q32" s="682">
        <f t="shared" ref="Q32:Q33" si="9">SUMPRODUCT($J$5:$P$5,J32:P32)</f>
        <v>0</v>
      </c>
    </row>
    <row r="33" spans="2:17" ht="14.5">
      <c r="B33" s="689" t="s">
        <v>883</v>
      </c>
      <c r="C33" s="687"/>
      <c r="D33" s="687"/>
      <c r="E33" s="687"/>
      <c r="F33" s="687"/>
      <c r="G33" s="687"/>
      <c r="H33" s="684">
        <v>1.4</v>
      </c>
      <c r="I33" s="685">
        <f t="shared" si="2"/>
        <v>0</v>
      </c>
      <c r="J33" s="688"/>
      <c r="K33" s="688"/>
      <c r="L33" s="688"/>
      <c r="M33" s="688"/>
      <c r="N33" s="688"/>
      <c r="O33" s="688"/>
      <c r="P33" s="688"/>
      <c r="Q33" s="682">
        <f t="shared" si="9"/>
        <v>0</v>
      </c>
    </row>
    <row r="34" spans="2:17" ht="14.5">
      <c r="B34" s="691" t="s">
        <v>59</v>
      </c>
      <c r="C34" s="692" t="b">
        <f>C6</f>
        <v>0</v>
      </c>
      <c r="D34" s="692" t="b">
        <f t="shared" ref="D34:G34" si="10">D6</f>
        <v>0</v>
      </c>
      <c r="E34" s="692" t="b">
        <f t="shared" si="10"/>
        <v>0</v>
      </c>
      <c r="F34" s="692" t="b">
        <f t="shared" si="10"/>
        <v>0</v>
      </c>
      <c r="G34" s="692" t="b">
        <f t="shared" si="10"/>
        <v>0</v>
      </c>
      <c r="H34" s="684">
        <v>1.4</v>
      </c>
      <c r="I34" s="685">
        <f>(F34+G34)*H34</f>
        <v>0</v>
      </c>
      <c r="J34" s="692" t="b">
        <f t="shared" ref="J34:Q34" si="11">J6</f>
        <v>0</v>
      </c>
      <c r="K34" s="692" t="b">
        <f t="shared" si="11"/>
        <v>0</v>
      </c>
      <c r="L34" s="692" t="b">
        <f t="shared" si="11"/>
        <v>0</v>
      </c>
      <c r="M34" s="692" t="b">
        <f t="shared" si="11"/>
        <v>0</v>
      </c>
      <c r="N34" s="692" t="b">
        <f t="shared" si="11"/>
        <v>0</v>
      </c>
      <c r="O34" s="692" t="b">
        <f t="shared" si="11"/>
        <v>0</v>
      </c>
      <c r="P34" s="692" t="b">
        <f t="shared" si="11"/>
        <v>0</v>
      </c>
      <c r="Q34" s="692" t="b">
        <f t="shared" si="11"/>
        <v>0</v>
      </c>
    </row>
    <row r="35" spans="2:17" ht="14.5">
      <c r="B35" s="346"/>
      <c r="C35" s="346"/>
      <c r="D35" s="346"/>
      <c r="E35" s="346"/>
      <c r="F35" s="346"/>
      <c r="G35" s="346"/>
      <c r="H35" s="346"/>
      <c r="I35" s="346"/>
      <c r="J35" s="346"/>
      <c r="K35" s="346"/>
      <c r="L35" s="346"/>
      <c r="M35" s="346"/>
      <c r="N35" s="346"/>
      <c r="O35" s="346"/>
      <c r="P35" s="346"/>
      <c r="Q35" s="346"/>
    </row>
    <row r="36" spans="2:17" ht="14.5">
      <c r="B36" s="346"/>
      <c r="C36" s="346"/>
      <c r="D36" s="346"/>
      <c r="E36" s="346"/>
      <c r="F36" s="346"/>
      <c r="G36" s="346"/>
      <c r="H36" s="346"/>
      <c r="I36" s="346"/>
      <c r="J36" s="346"/>
      <c r="K36" s="346"/>
      <c r="L36" s="346"/>
      <c r="M36" s="346"/>
      <c r="N36" s="346"/>
      <c r="O36" s="346"/>
      <c r="P36" s="346"/>
      <c r="Q36" s="346"/>
    </row>
    <row r="37" spans="2:17" ht="14.5">
      <c r="G37" s="346"/>
      <c r="H37" s="346"/>
      <c r="I37" s="346"/>
      <c r="J37" s="346"/>
      <c r="K37" s="346"/>
      <c r="L37" s="346"/>
      <c r="M37" s="346"/>
      <c r="N37" s="346"/>
      <c r="O37" s="346"/>
      <c r="P37" s="346"/>
      <c r="Q37" s="346"/>
    </row>
    <row r="38" spans="2:17" ht="14.5">
      <c r="G38" s="346"/>
      <c r="H38" s="346"/>
      <c r="I38" s="346"/>
      <c r="J38" s="346"/>
      <c r="K38" s="346"/>
      <c r="L38" s="346"/>
      <c r="M38" s="346"/>
      <c r="N38" s="346"/>
      <c r="O38" s="346"/>
      <c r="P38" s="346"/>
      <c r="Q38" s="346"/>
    </row>
    <row r="39" spans="2:17" ht="14.5">
      <c r="G39" s="346"/>
      <c r="H39" s="346"/>
      <c r="I39" s="346"/>
      <c r="J39" s="346"/>
      <c r="K39" s="346"/>
      <c r="L39" s="346"/>
      <c r="M39" s="346"/>
      <c r="N39" s="346"/>
      <c r="O39" s="346"/>
      <c r="P39" s="346"/>
      <c r="Q39" s="346"/>
    </row>
    <row r="40" spans="2:17" ht="14.5">
      <c r="G40" s="346"/>
      <c r="H40" s="346"/>
      <c r="I40" s="346"/>
      <c r="J40" s="346"/>
      <c r="K40" s="346"/>
      <c r="L40" s="346"/>
      <c r="M40" s="346"/>
      <c r="N40" s="346"/>
      <c r="O40" s="346"/>
      <c r="P40" s="346"/>
      <c r="Q40" s="346"/>
    </row>
    <row r="41" spans="2:17" ht="14.5">
      <c r="G41" s="346"/>
      <c r="H41" s="346"/>
      <c r="I41" s="346"/>
      <c r="J41" s="346"/>
      <c r="K41" s="346"/>
      <c r="L41" s="346"/>
      <c r="M41" s="346"/>
      <c r="N41" s="346"/>
      <c r="O41" s="346"/>
      <c r="P41" s="346"/>
      <c r="Q41" s="346"/>
    </row>
    <row r="42" spans="2:17" ht="14.5">
      <c r="G42" s="346"/>
      <c r="H42" s="346"/>
      <c r="I42" s="346"/>
      <c r="J42" s="346"/>
      <c r="K42" s="346"/>
      <c r="L42" s="346"/>
      <c r="M42" s="346"/>
      <c r="N42" s="346"/>
      <c r="O42" s="346"/>
      <c r="P42" s="346"/>
      <c r="Q42" s="346"/>
    </row>
  </sheetData>
  <conditionalFormatting sqref="I7:I34">
    <cfRule type="expression" dxfId="26" priority="1">
      <formula>(C7*#REF!)&lt;&gt;SUM(#REF!)</formula>
    </cfRule>
  </conditionalFormatting>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39"/>
  <sheetViews>
    <sheetView zoomScale="80" zoomScaleNormal="80" workbookViewId="0">
      <selection sqref="A1:C1048576"/>
    </sheetView>
  </sheetViews>
  <sheetFormatPr defaultRowHeight="14.5"/>
  <cols>
    <col min="1" max="1" width="11.453125" style="346" customWidth="1"/>
    <col min="2" max="2" width="76.81640625" style="694" customWidth="1"/>
    <col min="3" max="3" width="22.81640625" style="346" customWidth="1"/>
    <col min="4" max="4" width="79.1796875" customWidth="1"/>
  </cols>
  <sheetData>
    <row r="1" spans="1:4">
      <c r="A1" s="16" t="s">
        <v>872</v>
      </c>
      <c r="B1" s="346">
        <f>Info!C2</f>
        <v>0</v>
      </c>
    </row>
    <row r="2" spans="1:4">
      <c r="A2" s="30" t="s">
        <v>88</v>
      </c>
      <c r="B2" s="413">
        <f>'1. key ratios'!B2</f>
        <v>45747</v>
      </c>
    </row>
    <row r="3" spans="1:4">
      <c r="A3" s="30"/>
      <c r="B3" s="346"/>
    </row>
    <row r="4" spans="1:4">
      <c r="A4" s="30" t="s">
        <v>371</v>
      </c>
      <c r="B4" s="346" t="s">
        <v>340</v>
      </c>
    </row>
    <row r="5" spans="1:4">
      <c r="A5" s="700"/>
      <c r="B5" s="700" t="s">
        <v>341</v>
      </c>
      <c r="C5" s="701"/>
    </row>
    <row r="6" spans="1:4">
      <c r="A6" s="702">
        <v>1</v>
      </c>
      <c r="B6" s="703" t="s">
        <v>341</v>
      </c>
      <c r="C6" s="704"/>
    </row>
    <row r="7" spans="1:4">
      <c r="A7" s="702">
        <v>2</v>
      </c>
      <c r="B7" s="703" t="s">
        <v>342</v>
      </c>
      <c r="C7" s="704"/>
    </row>
    <row r="8" spans="1:4">
      <c r="A8" s="705">
        <v>3</v>
      </c>
      <c r="B8" s="706" t="s">
        <v>343</v>
      </c>
      <c r="C8" s="707">
        <f>C6+C7</f>
        <v>0</v>
      </c>
    </row>
    <row r="9" spans="1:4">
      <c r="A9" s="708"/>
      <c r="B9" s="708" t="s">
        <v>344</v>
      </c>
      <c r="C9" s="709"/>
    </row>
    <row r="10" spans="1:4">
      <c r="A10" s="702">
        <v>4</v>
      </c>
      <c r="B10" s="710" t="s">
        <v>345</v>
      </c>
      <c r="C10" s="704" t="b">
        <f>'15. CCR'!F34</f>
        <v>0</v>
      </c>
    </row>
    <row r="11" spans="1:4">
      <c r="A11" s="702">
        <v>5</v>
      </c>
      <c r="B11" s="711" t="s">
        <v>346</v>
      </c>
      <c r="C11" s="704" t="b">
        <f>'15. CCR'!G34</f>
        <v>0</v>
      </c>
    </row>
    <row r="12" spans="1:4">
      <c r="A12" s="702">
        <v>6</v>
      </c>
      <c r="B12" s="712" t="s">
        <v>895</v>
      </c>
      <c r="C12" s="707" t="b">
        <f>'15. CCR'!Q34</f>
        <v>0</v>
      </c>
      <c r="D12" s="310"/>
    </row>
    <row r="13" spans="1:4">
      <c r="A13" s="713">
        <v>7</v>
      </c>
      <c r="B13" s="714" t="s">
        <v>347</v>
      </c>
      <c r="C13" s="704" t="b">
        <f>'15. CCR'!E34</f>
        <v>0</v>
      </c>
    </row>
    <row r="14" spans="1:4">
      <c r="A14" s="705">
        <v>8</v>
      </c>
      <c r="B14" s="715" t="s">
        <v>348</v>
      </c>
      <c r="C14" s="707">
        <f>SUM(C10:C13)</f>
        <v>0</v>
      </c>
    </row>
    <row r="15" spans="1:4">
      <c r="A15" s="708"/>
      <c r="B15" s="708" t="s">
        <v>349</v>
      </c>
      <c r="C15" s="716"/>
    </row>
    <row r="16" spans="1:4">
      <c r="A16" s="713">
        <v>9</v>
      </c>
      <c r="B16" s="717" t="s">
        <v>350</v>
      </c>
      <c r="C16" s="704"/>
    </row>
    <row r="17" spans="1:3">
      <c r="A17" s="702">
        <v>10</v>
      </c>
      <c r="B17" s="703" t="s">
        <v>351</v>
      </c>
      <c r="C17" s="704"/>
    </row>
    <row r="18" spans="1:3">
      <c r="A18" s="702">
        <v>11</v>
      </c>
      <c r="B18" s="703" t="s">
        <v>352</v>
      </c>
      <c r="C18" s="704"/>
    </row>
    <row r="19" spans="1:3" ht="24">
      <c r="A19" s="713">
        <v>12</v>
      </c>
      <c r="B19" s="717" t="s">
        <v>353</v>
      </c>
      <c r="C19" s="704"/>
    </row>
    <row r="20" spans="1:3">
      <c r="A20" s="713">
        <v>13</v>
      </c>
      <c r="B20" s="717" t="s">
        <v>354</v>
      </c>
      <c r="C20" s="704"/>
    </row>
    <row r="21" spans="1:3">
      <c r="A21" s="713">
        <v>14</v>
      </c>
      <c r="B21" s="703" t="s">
        <v>355</v>
      </c>
      <c r="C21" s="704"/>
    </row>
    <row r="22" spans="1:3">
      <c r="A22" s="705">
        <v>15</v>
      </c>
      <c r="B22" s="715" t="s">
        <v>356</v>
      </c>
      <c r="C22" s="707">
        <f>SUM(C16:C21)</f>
        <v>0</v>
      </c>
    </row>
    <row r="23" spans="1:3">
      <c r="A23" s="708"/>
      <c r="B23" s="708" t="s">
        <v>357</v>
      </c>
      <c r="C23" s="709"/>
    </row>
    <row r="24" spans="1:3">
      <c r="A24" s="702">
        <v>16</v>
      </c>
      <c r="B24" s="703" t="s">
        <v>358</v>
      </c>
      <c r="C24" s="704"/>
    </row>
    <row r="25" spans="1:3">
      <c r="A25" s="702">
        <v>17</v>
      </c>
      <c r="B25" s="703" t="s">
        <v>359</v>
      </c>
      <c r="C25" s="704"/>
    </row>
    <row r="26" spans="1:3">
      <c r="A26" s="705">
        <v>18</v>
      </c>
      <c r="B26" s="715" t="s">
        <v>360</v>
      </c>
      <c r="C26" s="707">
        <f>C24+C25</f>
        <v>0</v>
      </c>
    </row>
    <row r="27" spans="1:3">
      <c r="A27" s="708"/>
      <c r="B27" s="708" t="s">
        <v>361</v>
      </c>
      <c r="C27" s="716"/>
    </row>
    <row r="28" spans="1:3">
      <c r="A28" s="702">
        <v>19</v>
      </c>
      <c r="B28" s="703" t="s">
        <v>362</v>
      </c>
      <c r="C28" s="704"/>
    </row>
    <row r="29" spans="1:3">
      <c r="A29" s="702">
        <v>20</v>
      </c>
      <c r="B29" s="703" t="s">
        <v>363</v>
      </c>
      <c r="C29" s="704"/>
    </row>
    <row r="30" spans="1:3">
      <c r="A30" s="708"/>
      <c r="B30" s="708" t="s">
        <v>364</v>
      </c>
      <c r="C30" s="709"/>
    </row>
    <row r="31" spans="1:3">
      <c r="A31" s="705">
        <v>21</v>
      </c>
      <c r="B31" s="715" t="s">
        <v>68</v>
      </c>
      <c r="C31" s="707">
        <f>'1. key ratios'!C9</f>
        <v>0</v>
      </c>
    </row>
    <row r="32" spans="1:3">
      <c r="A32" s="705">
        <v>22</v>
      </c>
      <c r="B32" s="715" t="s">
        <v>365</v>
      </c>
      <c r="C32" s="707">
        <f>C8+C14+C22+C26</f>
        <v>0</v>
      </c>
    </row>
    <row r="33" spans="1:3">
      <c r="A33" s="718"/>
      <c r="B33" s="718" t="s">
        <v>340</v>
      </c>
      <c r="C33" s="709"/>
    </row>
    <row r="34" spans="1:3">
      <c r="A34" s="705">
        <v>23</v>
      </c>
      <c r="B34" s="715" t="s">
        <v>340</v>
      </c>
      <c r="C34" s="707">
        <f>IFERROR(C31/C32,0)</f>
        <v>0</v>
      </c>
    </row>
    <row r="35" spans="1:3">
      <c r="A35" s="718"/>
      <c r="B35" s="718" t="s">
        <v>366</v>
      </c>
      <c r="C35" s="709"/>
    </row>
    <row r="36" spans="1:3">
      <c r="A36" s="713" t="s">
        <v>367</v>
      </c>
      <c r="B36" s="717" t="s">
        <v>368</v>
      </c>
      <c r="C36" s="719"/>
    </row>
    <row r="37" spans="1:3">
      <c r="A37" s="720" t="s">
        <v>369</v>
      </c>
      <c r="B37" s="721" t="s">
        <v>370</v>
      </c>
      <c r="C37" s="719"/>
    </row>
    <row r="39" spans="1:3">
      <c r="B39" s="722"/>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65" zoomScaleNormal="80" workbookViewId="0"/>
  </sheetViews>
  <sheetFormatPr defaultRowHeight="14.5"/>
  <cols>
    <col min="1" max="1" width="11.453125" style="346" customWidth="1"/>
    <col min="2" max="2" width="76.81640625" style="694" customWidth="1"/>
    <col min="3" max="6" width="31.90625" style="346" customWidth="1"/>
  </cols>
  <sheetData>
    <row r="1" spans="1:6">
      <c r="A1" s="16" t="s">
        <v>872</v>
      </c>
      <c r="B1" s="346">
        <f>Info!C2</f>
        <v>0</v>
      </c>
    </row>
    <row r="2" spans="1:6">
      <c r="A2" s="30" t="s">
        <v>88</v>
      </c>
      <c r="B2" s="413">
        <f>'1. key ratios'!B2</f>
        <v>45747</v>
      </c>
    </row>
    <row r="3" spans="1:6">
      <c r="A3" s="30"/>
      <c r="B3" s="346"/>
    </row>
    <row r="4" spans="1:6">
      <c r="A4" s="693" t="s">
        <v>896</v>
      </c>
    </row>
    <row r="5" spans="1:6" ht="58">
      <c r="B5" s="695"/>
      <c r="C5" s="696" t="s">
        <v>890</v>
      </c>
      <c r="D5" s="696" t="s">
        <v>891</v>
      </c>
      <c r="E5" s="696" t="s">
        <v>892</v>
      </c>
      <c r="F5" s="696" t="s">
        <v>893</v>
      </c>
    </row>
    <row r="6" spans="1:6">
      <c r="B6" s="697" t="s">
        <v>894</v>
      </c>
      <c r="C6" s="682" t="b">
        <f>IF(C7&gt;0,C7,IF(C8&gt;0,C8,IF(C9&gt;0,C9)))</f>
        <v>0</v>
      </c>
      <c r="D6" s="682" t="b">
        <f>IF(D7&gt;0,D7,IF(D8&gt;0,D8,IF(D9&gt;0,D9)))</f>
        <v>0</v>
      </c>
      <c r="E6" s="682" t="b">
        <f>IF(E7&gt;0,E7,IF(E8&gt;0,E8,IF(E9&gt;0,E9)))</f>
        <v>0</v>
      </c>
      <c r="F6" s="682" t="b">
        <f>IF(F7&gt;0,F7,IF(F8&gt;0,F8,IF(F9&gt;0,F9)))</f>
        <v>0</v>
      </c>
    </row>
    <row r="7" spans="1:6">
      <c r="B7" s="698" t="s">
        <v>881</v>
      </c>
      <c r="C7" s="699"/>
      <c r="D7" s="699"/>
      <c r="E7" s="699"/>
      <c r="F7" s="699"/>
    </row>
    <row r="8" spans="1:6">
      <c r="B8" s="698" t="s">
        <v>882</v>
      </c>
      <c r="C8" s="699"/>
      <c r="D8" s="699"/>
      <c r="E8" s="699"/>
      <c r="F8" s="699"/>
    </row>
    <row r="9" spans="1:6">
      <c r="B9" s="698" t="s">
        <v>883</v>
      </c>
      <c r="C9" s="699"/>
      <c r="D9" s="699"/>
      <c r="E9" s="699"/>
      <c r="F9" s="69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80" zoomScaleNormal="80" workbookViewId="0">
      <pane xSplit="1" ySplit="5" topLeftCell="B40" activePane="bottomRight" state="frozen"/>
      <selection pane="topRight" activeCell="B1" sqref="B1"/>
      <selection pane="bottomLeft" activeCell="A6" sqref="A6"/>
      <selection pane="bottomRight" activeCell="B48" sqref="B48"/>
    </sheetView>
  </sheetViews>
  <sheetFormatPr defaultRowHeight="14.5"/>
  <cols>
    <col min="1" max="1" width="11.54296875" style="16" bestFit="1" customWidth="1"/>
    <col min="2" max="2" width="88.36328125" style="16" customWidth="1"/>
    <col min="3" max="3" width="12.81640625" style="16" customWidth="1"/>
    <col min="4" max="7" width="12.81640625" style="30" customWidth="1"/>
    <col min="8" max="9" width="6.81640625" customWidth="1"/>
  </cols>
  <sheetData>
    <row r="1" spans="1:8">
      <c r="A1" s="15" t="s">
        <v>872</v>
      </c>
      <c r="B1" s="347">
        <f>Info!C2</f>
        <v>0</v>
      </c>
    </row>
    <row r="2" spans="1:8">
      <c r="A2" s="15" t="s">
        <v>88</v>
      </c>
      <c r="B2" s="348">
        <v>45747</v>
      </c>
      <c r="C2" s="349"/>
      <c r="D2" s="350"/>
      <c r="E2" s="350"/>
      <c r="F2" s="350"/>
      <c r="G2" s="350"/>
      <c r="H2" s="1"/>
    </row>
    <row r="3" spans="1:8" ht="15" thickBot="1">
      <c r="A3" s="15"/>
      <c r="C3" s="349"/>
      <c r="D3" s="350"/>
      <c r="E3" s="350"/>
      <c r="F3" s="350"/>
      <c r="G3" s="350"/>
      <c r="H3" s="1"/>
    </row>
    <row r="4" spans="1:8" ht="15" customHeight="1" thickBot="1">
      <c r="A4" s="31" t="s">
        <v>216</v>
      </c>
      <c r="B4" s="53" t="s">
        <v>111</v>
      </c>
      <c r="C4" s="351"/>
      <c r="D4" s="771" t="s">
        <v>848</v>
      </c>
      <c r="E4" s="772"/>
      <c r="F4" s="772"/>
      <c r="G4" s="773"/>
      <c r="H4" s="1"/>
    </row>
    <row r="5" spans="1:8">
      <c r="A5" s="69" t="s">
        <v>25</v>
      </c>
      <c r="B5" s="352"/>
      <c r="C5" s="353" t="str">
        <f>INT((MONTH($B$2))/3)&amp;"Q"&amp;"-"&amp;YEAR($B$2)</f>
        <v>1Q-2025</v>
      </c>
      <c r="D5" s="353" t="str">
        <f>IF(INT(MONTH($B$2))=3, "4"&amp;"Q"&amp;"-"&amp;YEAR($B$2)-1, IF(INT(MONTH($B$2))=6, "1"&amp;"Q"&amp;"-"&amp;YEAR($B$2), IF(INT(MONTH($B$2))=9, "2"&amp;"Q"&amp;"-"&amp;YEAR($B$2),IF(INT(MONTH($B$2))=12, "3"&amp;"Q"&amp;"-"&amp;YEAR($B$2), 0))))</f>
        <v>4Q-2024</v>
      </c>
      <c r="E5" s="353" t="str">
        <f>IF(INT(MONTH($B$2))=3, "3"&amp;"Q"&amp;"-"&amp;YEAR($B$2)-1, IF(INT(MONTH($B$2))=6, "4"&amp;"Q"&amp;"-"&amp;YEAR($B$2)-1, IF(INT(MONTH($B$2))=9, "1"&amp;"Q"&amp;"-"&amp;YEAR($B$2),IF(INT(MONTH($B$2))=12, "2"&amp;"Q"&amp;"-"&amp;YEAR($B$2), 0))))</f>
        <v>3Q-2024</v>
      </c>
      <c r="F5" s="353" t="str">
        <f>IF(INT(MONTH($B$2))=3, "2"&amp;"Q"&amp;"-"&amp;YEAR($B$2)-1, IF(INT(MONTH($B$2))=6, "3"&amp;"Q"&amp;"-"&amp;YEAR($B$2)-1, IF(INT(MONTH($B$2))=9, "4"&amp;"Q"&amp;"-"&amp;YEAR($B$2)-1,IF(INT(MONTH($B$2))=12, "1"&amp;"Q"&amp;"-"&amp;YEAR($B$2), 0))))</f>
        <v>2Q-2024</v>
      </c>
      <c r="G5" s="354" t="str">
        <f>IF(INT(MONTH($B$2))=3, "1"&amp;"Q"&amp;"-"&amp;YEAR($B$2)-1, IF(INT(MONTH($B$2))=6, "2"&amp;"Q"&amp;"-"&amp;YEAR($B$2)-1, IF(INT(MONTH($B$2))=9, "3"&amp;"Q"&amp;"-"&amp;YEAR($B$2)-1,IF(INT(MONTH($B$2))=12, "4"&amp;"Q"&amp;"-"&amp;YEAR($B$2)-1, 0))))</f>
        <v>1Q-2024</v>
      </c>
    </row>
    <row r="6" spans="1:8">
      <c r="A6" s="88"/>
      <c r="B6" s="355" t="s">
        <v>86</v>
      </c>
      <c r="C6" s="356"/>
      <c r="D6" s="356"/>
      <c r="E6" s="356"/>
      <c r="F6" s="356"/>
      <c r="G6" s="357"/>
    </row>
    <row r="7" spans="1:8">
      <c r="A7" s="88"/>
      <c r="B7" s="358" t="s">
        <v>89</v>
      </c>
      <c r="C7" s="356"/>
      <c r="D7" s="356"/>
      <c r="E7" s="356"/>
      <c r="F7" s="356"/>
      <c r="G7" s="357"/>
    </row>
    <row r="8" spans="1:8">
      <c r="A8" s="81">
        <v>1</v>
      </c>
      <c r="B8" s="359" t="s">
        <v>22</v>
      </c>
      <c r="C8" s="360"/>
      <c r="D8" s="360"/>
      <c r="E8" s="360"/>
      <c r="F8" s="360"/>
      <c r="G8" s="361"/>
    </row>
    <row r="9" spans="1:8">
      <c r="A9" s="81">
        <v>2</v>
      </c>
      <c r="B9" s="359" t="s">
        <v>68</v>
      </c>
      <c r="C9" s="360"/>
      <c r="D9" s="360"/>
      <c r="E9" s="360"/>
      <c r="F9" s="360"/>
      <c r="G9" s="361"/>
    </row>
    <row r="10" spans="1:8">
      <c r="A10" s="81">
        <v>3</v>
      </c>
      <c r="B10" s="359" t="s">
        <v>67</v>
      </c>
      <c r="C10" s="360"/>
      <c r="D10" s="360"/>
      <c r="E10" s="360"/>
      <c r="F10" s="360"/>
      <c r="G10" s="361"/>
    </row>
    <row r="11" spans="1:8">
      <c r="A11" s="81">
        <v>4</v>
      </c>
      <c r="B11" s="359" t="s">
        <v>379</v>
      </c>
      <c r="C11" s="360"/>
      <c r="D11" s="360"/>
      <c r="E11" s="360"/>
      <c r="F11" s="360"/>
      <c r="G11" s="361"/>
    </row>
    <row r="12" spans="1:8">
      <c r="A12" s="81">
        <v>5</v>
      </c>
      <c r="B12" s="359" t="s">
        <v>380</v>
      </c>
      <c r="C12" s="360"/>
      <c r="D12" s="360"/>
      <c r="E12" s="360"/>
      <c r="F12" s="360"/>
      <c r="G12" s="361"/>
    </row>
    <row r="13" spans="1:8">
      <c r="A13" s="81">
        <v>6</v>
      </c>
      <c r="B13" s="359" t="s">
        <v>381</v>
      </c>
      <c r="C13" s="360"/>
      <c r="D13" s="360"/>
      <c r="E13" s="360"/>
      <c r="F13" s="360"/>
      <c r="G13" s="361"/>
    </row>
    <row r="14" spans="1:8">
      <c r="A14" s="88"/>
      <c r="B14" s="355" t="s">
        <v>383</v>
      </c>
      <c r="C14" s="356"/>
      <c r="D14" s="356"/>
      <c r="E14" s="356"/>
      <c r="F14" s="356"/>
      <c r="G14" s="357"/>
    </row>
    <row r="15" spans="1:8" ht="22" customHeight="1">
      <c r="A15" s="81">
        <v>7</v>
      </c>
      <c r="B15" s="359" t="s">
        <v>382</v>
      </c>
      <c r="C15" s="360"/>
      <c r="D15" s="360"/>
      <c r="E15" s="360"/>
      <c r="F15" s="360"/>
      <c r="G15" s="361"/>
    </row>
    <row r="16" spans="1:8">
      <c r="A16" s="88"/>
      <c r="B16" s="355" t="s">
        <v>385</v>
      </c>
      <c r="C16" s="356"/>
      <c r="D16" s="356"/>
      <c r="E16" s="356"/>
      <c r="F16" s="356"/>
      <c r="G16" s="357"/>
    </row>
    <row r="17" spans="1:7" s="3" customFormat="1">
      <c r="A17" s="81"/>
      <c r="B17" s="358" t="s">
        <v>868</v>
      </c>
      <c r="C17" s="356"/>
      <c r="D17" s="356"/>
      <c r="E17" s="356"/>
      <c r="F17" s="356"/>
      <c r="G17" s="357"/>
    </row>
    <row r="18" spans="1:7">
      <c r="A18" s="80">
        <v>8</v>
      </c>
      <c r="B18" s="362" t="s">
        <v>377</v>
      </c>
      <c r="C18" s="363"/>
      <c r="D18" s="363"/>
      <c r="E18" s="363"/>
      <c r="F18" s="363"/>
      <c r="G18" s="364"/>
    </row>
    <row r="19" spans="1:7" ht="15" customHeight="1">
      <c r="A19" s="80">
        <v>9</v>
      </c>
      <c r="B19" s="362" t="s">
        <v>376</v>
      </c>
      <c r="C19" s="363"/>
      <c r="D19" s="363"/>
      <c r="E19" s="363"/>
      <c r="F19" s="363"/>
      <c r="G19" s="364"/>
    </row>
    <row r="20" spans="1:7">
      <c r="A20" s="80">
        <v>10</v>
      </c>
      <c r="B20" s="362" t="s">
        <v>378</v>
      </c>
      <c r="C20" s="363"/>
      <c r="D20" s="363"/>
      <c r="E20" s="363"/>
      <c r="F20" s="363"/>
      <c r="G20" s="364"/>
    </row>
    <row r="21" spans="1:7">
      <c r="A21" s="80">
        <v>11</v>
      </c>
      <c r="B21" s="359" t="s">
        <v>379</v>
      </c>
      <c r="C21" s="363"/>
      <c r="D21" s="363"/>
      <c r="E21" s="363"/>
      <c r="F21" s="363"/>
      <c r="G21" s="364"/>
    </row>
    <row r="22" spans="1:7">
      <c r="A22" s="80">
        <v>12</v>
      </c>
      <c r="B22" s="359" t="s">
        <v>380</v>
      </c>
      <c r="C22" s="363"/>
      <c r="D22" s="363"/>
      <c r="E22" s="363"/>
      <c r="F22" s="363"/>
      <c r="G22" s="364"/>
    </row>
    <row r="23" spans="1:7">
      <c r="A23" s="80">
        <v>13</v>
      </c>
      <c r="B23" s="359" t="s">
        <v>381</v>
      </c>
      <c r="C23" s="363"/>
      <c r="D23" s="363"/>
      <c r="E23" s="363"/>
      <c r="F23" s="363"/>
      <c r="G23" s="364"/>
    </row>
    <row r="24" spans="1:7">
      <c r="A24" s="88"/>
      <c r="B24" s="355"/>
      <c r="C24" s="365"/>
      <c r="D24" s="365"/>
      <c r="E24" s="365"/>
      <c r="F24" s="365"/>
      <c r="G24" s="366"/>
    </row>
    <row r="25" spans="1:7">
      <c r="A25" s="81"/>
      <c r="B25" s="359"/>
      <c r="C25" s="367"/>
      <c r="D25" s="367"/>
      <c r="E25" s="367"/>
      <c r="F25" s="367"/>
      <c r="G25" s="368"/>
    </row>
    <row r="26" spans="1:7">
      <c r="A26" s="88"/>
      <c r="B26" s="355" t="s">
        <v>7</v>
      </c>
      <c r="C26" s="356"/>
      <c r="D26" s="356"/>
      <c r="E26" s="356"/>
      <c r="F26" s="356"/>
      <c r="G26" s="357"/>
    </row>
    <row r="27" spans="1:7" ht="15" customHeight="1">
      <c r="A27" s="89">
        <v>15</v>
      </c>
      <c r="B27" s="90" t="s">
        <v>8</v>
      </c>
      <c r="C27" s="301"/>
      <c r="D27" s="301"/>
      <c r="E27" s="301"/>
      <c r="F27" s="301"/>
      <c r="G27" s="302"/>
    </row>
    <row r="28" spans="1:7">
      <c r="A28" s="89">
        <v>16</v>
      </c>
      <c r="B28" s="90" t="s">
        <v>9</v>
      </c>
      <c r="C28" s="301"/>
      <c r="D28" s="301"/>
      <c r="E28" s="301"/>
      <c r="F28" s="301"/>
      <c r="G28" s="302"/>
    </row>
    <row r="29" spans="1:7">
      <c r="A29" s="89">
        <v>17</v>
      </c>
      <c r="B29" s="90" t="s">
        <v>10</v>
      </c>
      <c r="C29" s="301"/>
      <c r="D29" s="301"/>
      <c r="E29" s="301"/>
      <c r="F29" s="301"/>
      <c r="G29" s="302"/>
    </row>
    <row r="30" spans="1:7">
      <c r="A30" s="89">
        <v>18</v>
      </c>
      <c r="B30" s="90" t="s">
        <v>112</v>
      </c>
      <c r="C30" s="301"/>
      <c r="D30" s="301"/>
      <c r="E30" s="301"/>
      <c r="F30" s="301"/>
      <c r="G30" s="302"/>
    </row>
    <row r="31" spans="1:7">
      <c r="A31" s="89">
        <v>19</v>
      </c>
      <c r="B31" s="90" t="s">
        <v>11</v>
      </c>
      <c r="C31" s="301"/>
      <c r="D31" s="301"/>
      <c r="E31" s="301"/>
      <c r="F31" s="301"/>
      <c r="G31" s="302"/>
    </row>
    <row r="32" spans="1:7">
      <c r="A32" s="89">
        <v>20</v>
      </c>
      <c r="B32" s="90" t="s">
        <v>12</v>
      </c>
      <c r="C32" s="301"/>
      <c r="D32" s="301"/>
      <c r="E32" s="301"/>
      <c r="F32" s="301"/>
      <c r="G32" s="302"/>
    </row>
    <row r="33" spans="1:7">
      <c r="A33" s="88"/>
      <c r="B33" s="355" t="s">
        <v>13</v>
      </c>
      <c r="C33" s="356"/>
      <c r="D33" s="356"/>
      <c r="E33" s="356"/>
      <c r="F33" s="356"/>
      <c r="G33" s="357"/>
    </row>
    <row r="34" spans="1:7">
      <c r="A34" s="89">
        <v>21</v>
      </c>
      <c r="B34" s="90" t="s">
        <v>14</v>
      </c>
      <c r="C34" s="301"/>
      <c r="D34" s="301"/>
      <c r="E34" s="301"/>
      <c r="F34" s="301"/>
      <c r="G34" s="302"/>
    </row>
    <row r="35" spans="1:7" ht="15" customHeight="1">
      <c r="A35" s="89">
        <v>22</v>
      </c>
      <c r="B35" s="90" t="s">
        <v>861</v>
      </c>
      <c r="C35" s="301"/>
      <c r="D35" s="301"/>
      <c r="E35" s="301"/>
      <c r="F35" s="301"/>
      <c r="G35" s="302"/>
    </row>
    <row r="36" spans="1:7" s="3" customFormat="1">
      <c r="A36" s="328"/>
      <c r="B36" s="329"/>
      <c r="C36" s="330"/>
      <c r="D36" s="330"/>
      <c r="E36" s="330"/>
      <c r="F36" s="330"/>
      <c r="G36" s="331"/>
    </row>
    <row r="37" spans="1:7" ht="15" customHeight="1">
      <c r="A37" s="89">
        <v>24</v>
      </c>
      <c r="B37" s="90" t="s">
        <v>15</v>
      </c>
      <c r="C37" s="301"/>
      <c r="D37" s="301"/>
      <c r="E37" s="301"/>
      <c r="F37" s="301"/>
      <c r="G37" s="302"/>
    </row>
    <row r="38" spans="1:7">
      <c r="A38" s="89">
        <v>25</v>
      </c>
      <c r="B38" s="90" t="s">
        <v>16</v>
      </c>
      <c r="C38" s="301"/>
      <c r="D38" s="301"/>
      <c r="E38" s="301"/>
      <c r="F38" s="301"/>
      <c r="G38" s="302"/>
    </row>
    <row r="39" spans="1:7" ht="15" customHeight="1">
      <c r="A39" s="88"/>
      <c r="B39" s="355" t="s">
        <v>17</v>
      </c>
      <c r="C39" s="356"/>
      <c r="D39" s="356"/>
      <c r="E39" s="356"/>
      <c r="F39" s="356"/>
      <c r="G39" s="357"/>
    </row>
    <row r="40" spans="1:7" ht="15" customHeight="1">
      <c r="A40" s="89">
        <v>26</v>
      </c>
      <c r="B40" s="90" t="s">
        <v>18</v>
      </c>
      <c r="C40" s="303"/>
      <c r="D40" s="303"/>
      <c r="E40" s="303"/>
      <c r="F40" s="303"/>
      <c r="G40" s="304"/>
    </row>
    <row r="41" spans="1:7" ht="15" customHeight="1">
      <c r="A41" s="89">
        <v>27</v>
      </c>
      <c r="B41" s="90" t="s">
        <v>19</v>
      </c>
      <c r="C41" s="303"/>
      <c r="D41" s="303"/>
      <c r="E41" s="303"/>
      <c r="F41" s="303"/>
      <c r="G41" s="304"/>
    </row>
    <row r="42" spans="1:7" ht="15" customHeight="1">
      <c r="A42" s="89">
        <v>28</v>
      </c>
      <c r="B42" s="91" t="s">
        <v>20</v>
      </c>
      <c r="C42" s="303"/>
      <c r="D42" s="303"/>
      <c r="E42" s="303"/>
      <c r="F42" s="303"/>
      <c r="G42" s="304"/>
    </row>
    <row r="43" spans="1:7" ht="15" customHeight="1">
      <c r="A43" s="369"/>
      <c r="B43" s="355" t="s">
        <v>942</v>
      </c>
      <c r="C43" s="356"/>
      <c r="D43" s="356"/>
      <c r="E43" s="356"/>
      <c r="F43" s="356"/>
      <c r="G43" s="357"/>
    </row>
    <row r="44" spans="1:7" ht="15" customHeight="1">
      <c r="A44" s="89">
        <v>29</v>
      </c>
      <c r="B44" s="96" t="s">
        <v>298</v>
      </c>
      <c r="C44" s="303"/>
      <c r="D44" s="303"/>
      <c r="E44" s="303"/>
      <c r="F44" s="303"/>
      <c r="G44" s="304"/>
    </row>
    <row r="45" spans="1:7">
      <c r="A45" s="89">
        <v>30</v>
      </c>
      <c r="B45" s="90" t="s">
        <v>299</v>
      </c>
      <c r="C45" s="301"/>
      <c r="D45" s="301"/>
      <c r="E45" s="301"/>
      <c r="F45" s="301"/>
      <c r="G45" s="302"/>
    </row>
    <row r="46" spans="1:7">
      <c r="A46" s="93">
        <v>31</v>
      </c>
      <c r="B46" s="94" t="s">
        <v>297</v>
      </c>
      <c r="C46" s="303"/>
      <c r="D46" s="303"/>
      <c r="E46" s="303"/>
      <c r="F46" s="303"/>
      <c r="G46" s="304"/>
    </row>
    <row r="47" spans="1:7">
      <c r="A47" s="93"/>
      <c r="B47" s="355" t="s">
        <v>948</v>
      </c>
      <c r="C47" s="356"/>
      <c r="D47" s="356"/>
      <c r="E47" s="356"/>
      <c r="F47" s="356"/>
      <c r="G47" s="357"/>
    </row>
    <row r="48" spans="1:7">
      <c r="A48" s="93">
        <v>32</v>
      </c>
      <c r="B48" s="94" t="s">
        <v>393</v>
      </c>
      <c r="C48" s="305"/>
      <c r="D48" s="305"/>
      <c r="E48" s="305"/>
      <c r="F48" s="305"/>
      <c r="G48" s="95"/>
    </row>
    <row r="49" spans="1:7">
      <c r="A49" s="93">
        <v>33</v>
      </c>
      <c r="B49" s="94" t="s">
        <v>406</v>
      </c>
      <c r="C49" s="305"/>
      <c r="D49" s="305"/>
      <c r="E49" s="305"/>
      <c r="F49" s="305"/>
      <c r="G49" s="95"/>
    </row>
    <row r="50" spans="1:7" ht="15" thickBot="1">
      <c r="A50" s="34">
        <v>34</v>
      </c>
      <c r="B50" s="67" t="s">
        <v>420</v>
      </c>
      <c r="C50" s="306"/>
      <c r="D50" s="306"/>
      <c r="E50" s="306"/>
      <c r="F50" s="306"/>
      <c r="G50" s="307"/>
    </row>
    <row r="51" spans="1:7">
      <c r="A51" s="17"/>
    </row>
    <row r="52" spans="1:7">
      <c r="B52" s="370"/>
    </row>
    <row r="53" spans="1:7" ht="67.5">
      <c r="B53" s="371" t="s">
        <v>947</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2"/>
  <sheetViews>
    <sheetView zoomScale="80" zoomScaleNormal="80" workbookViewId="0">
      <pane xSplit="2" ySplit="6" topLeftCell="C7" activePane="bottomRight" state="frozen"/>
      <selection pane="topRight" activeCell="C1" sqref="C1"/>
      <selection pane="bottomLeft" activeCell="A7" sqref="A7"/>
      <selection pane="bottomRight" activeCell="E9" sqref="E9"/>
    </sheetView>
  </sheetViews>
  <sheetFormatPr defaultRowHeight="14.5"/>
  <cols>
    <col min="1" max="1" width="11.6328125" style="30" bestFit="1" customWidth="1"/>
    <col min="2" max="2" width="82.6328125" style="370" customWidth="1"/>
    <col min="3" max="7" width="17.54296875" style="30" customWidth="1"/>
    <col min="8" max="8" width="8.90625" style="346"/>
  </cols>
  <sheetData>
    <row r="1" spans="1:7">
      <c r="A1" s="16" t="s">
        <v>872</v>
      </c>
      <c r="B1" s="30">
        <f>Info!C2</f>
        <v>0</v>
      </c>
    </row>
    <row r="2" spans="1:7">
      <c r="A2" s="30" t="s">
        <v>88</v>
      </c>
      <c r="B2" s="413">
        <f>'1. key ratios'!B2</f>
        <v>45747</v>
      </c>
    </row>
    <row r="3" spans="1:7">
      <c r="B3" s="413"/>
    </row>
    <row r="4" spans="1:7" ht="15" thickBot="1">
      <c r="A4" s="30" t="s">
        <v>421</v>
      </c>
      <c r="B4" s="723" t="s">
        <v>386</v>
      </c>
    </row>
    <row r="5" spans="1:7">
      <c r="A5" s="724"/>
      <c r="B5" s="725"/>
      <c r="C5" s="828" t="s">
        <v>387</v>
      </c>
      <c r="D5" s="828"/>
      <c r="E5" s="828"/>
      <c r="F5" s="828"/>
      <c r="G5" s="829" t="s">
        <v>388</v>
      </c>
    </row>
    <row r="6" spans="1:7">
      <c r="A6" s="726"/>
      <c r="B6" s="727"/>
      <c r="C6" s="728" t="s">
        <v>389</v>
      </c>
      <c r="D6" s="729" t="s">
        <v>390</v>
      </c>
      <c r="E6" s="729" t="s">
        <v>391</v>
      </c>
      <c r="F6" s="729" t="s">
        <v>392</v>
      </c>
      <c r="G6" s="830"/>
    </row>
    <row r="7" spans="1:7">
      <c r="A7" s="730"/>
      <c r="B7" s="731" t="s">
        <v>393</v>
      </c>
      <c r="C7" s="732"/>
      <c r="D7" s="732"/>
      <c r="E7" s="732"/>
      <c r="F7" s="732"/>
      <c r="G7" s="733"/>
    </row>
    <row r="8" spans="1:7">
      <c r="A8" s="734">
        <v>1</v>
      </c>
      <c r="B8" s="735" t="s">
        <v>394</v>
      </c>
      <c r="C8" s="736">
        <f>SUM(C9:C10)</f>
        <v>0</v>
      </c>
      <c r="D8" s="736">
        <f>SUM(D9:D10)</f>
        <v>0</v>
      </c>
      <c r="E8" s="736">
        <f>SUM(E9:E10)</f>
        <v>0</v>
      </c>
      <c r="F8" s="736">
        <f>SUM(F9:F10)</f>
        <v>0</v>
      </c>
      <c r="G8" s="737">
        <f>SUM(G9:G10)</f>
        <v>0</v>
      </c>
    </row>
    <row r="9" spans="1:7">
      <c r="A9" s="734">
        <v>2</v>
      </c>
      <c r="B9" s="738" t="s">
        <v>67</v>
      </c>
      <c r="C9" s="736"/>
      <c r="D9" s="736"/>
      <c r="E9" s="736"/>
      <c r="F9" s="736"/>
      <c r="G9" s="737"/>
    </row>
    <row r="10" spans="1:7">
      <c r="A10" s="734">
        <v>3</v>
      </c>
      <c r="B10" s="738" t="s">
        <v>395</v>
      </c>
      <c r="C10" s="739"/>
      <c r="D10" s="739"/>
      <c r="E10" s="739"/>
      <c r="F10" s="736"/>
      <c r="G10" s="737"/>
    </row>
    <row r="11" spans="1:7" ht="27">
      <c r="A11" s="734">
        <v>4</v>
      </c>
      <c r="B11" s="735" t="s">
        <v>396</v>
      </c>
      <c r="C11" s="736">
        <f t="shared" ref="C11:F11" si="0">SUM(C12:C13)</f>
        <v>0</v>
      </c>
      <c r="D11" s="736">
        <f t="shared" si="0"/>
        <v>0</v>
      </c>
      <c r="E11" s="736">
        <f t="shared" si="0"/>
        <v>0</v>
      </c>
      <c r="F11" s="736">
        <f t="shared" si="0"/>
        <v>0</v>
      </c>
      <c r="G11" s="737">
        <f>SUM(G12:G13)</f>
        <v>0</v>
      </c>
    </row>
    <row r="12" spans="1:7">
      <c r="A12" s="734">
        <v>5</v>
      </c>
      <c r="B12" s="738" t="s">
        <v>397</v>
      </c>
      <c r="C12" s="736"/>
      <c r="D12" s="740"/>
      <c r="E12" s="736"/>
      <c r="F12" s="736"/>
      <c r="G12" s="737"/>
    </row>
    <row r="13" spans="1:7">
      <c r="A13" s="734">
        <v>6</v>
      </c>
      <c r="B13" s="738" t="s">
        <v>398</v>
      </c>
      <c r="C13" s="736"/>
      <c r="D13" s="740"/>
      <c r="E13" s="736"/>
      <c r="F13" s="736"/>
      <c r="G13" s="737"/>
    </row>
    <row r="14" spans="1:7">
      <c r="A14" s="734">
        <v>7</v>
      </c>
      <c r="B14" s="735" t="s">
        <v>399</v>
      </c>
      <c r="C14" s="736">
        <f t="shared" ref="C14:F14" si="1">SUM(C15:C16)</f>
        <v>0</v>
      </c>
      <c r="D14" s="736">
        <f t="shared" si="1"/>
        <v>0</v>
      </c>
      <c r="E14" s="736">
        <f t="shared" si="1"/>
        <v>0</v>
      </c>
      <c r="F14" s="736">
        <f t="shared" si="1"/>
        <v>0</v>
      </c>
      <c r="G14" s="737">
        <f>SUM(G15:G16)</f>
        <v>0</v>
      </c>
    </row>
    <row r="15" spans="1:7" ht="54">
      <c r="A15" s="734">
        <v>8</v>
      </c>
      <c r="B15" s="738" t="s">
        <v>400</v>
      </c>
      <c r="C15" s="736"/>
      <c r="D15" s="740"/>
      <c r="E15" s="736"/>
      <c r="F15" s="736"/>
      <c r="G15" s="737"/>
    </row>
    <row r="16" spans="1:7" ht="27">
      <c r="A16" s="734">
        <v>9</v>
      </c>
      <c r="B16" s="738" t="s">
        <v>401</v>
      </c>
      <c r="C16" s="736"/>
      <c r="D16" s="740"/>
      <c r="E16" s="736"/>
      <c r="F16" s="736"/>
      <c r="G16" s="737"/>
    </row>
    <row r="17" spans="1:7">
      <c r="A17" s="734">
        <v>10</v>
      </c>
      <c r="B17" s="735" t="s">
        <v>402</v>
      </c>
      <c r="C17" s="736"/>
      <c r="D17" s="740"/>
      <c r="E17" s="736"/>
      <c r="F17" s="736"/>
      <c r="G17" s="737"/>
    </row>
    <row r="18" spans="1:7">
      <c r="A18" s="734">
        <v>11</v>
      </c>
      <c r="B18" s="735" t="s">
        <v>71</v>
      </c>
      <c r="C18" s="736">
        <f>SUM(C19:C20)</f>
        <v>0</v>
      </c>
      <c r="D18" s="740">
        <f t="shared" ref="D18:G18" si="2">SUM(D19:D20)</f>
        <v>0</v>
      </c>
      <c r="E18" s="736">
        <f t="shared" si="2"/>
        <v>0</v>
      </c>
      <c r="F18" s="736">
        <f t="shared" si="2"/>
        <v>0</v>
      </c>
      <c r="G18" s="737">
        <f t="shared" si="2"/>
        <v>0</v>
      </c>
    </row>
    <row r="19" spans="1:7">
      <c r="A19" s="734">
        <v>12</v>
      </c>
      <c r="B19" s="738" t="s">
        <v>403</v>
      </c>
      <c r="C19" s="739"/>
      <c r="D19" s="740"/>
      <c r="E19" s="736"/>
      <c r="F19" s="736"/>
      <c r="G19" s="737"/>
    </row>
    <row r="20" spans="1:7" ht="27">
      <c r="A20" s="734">
        <v>13</v>
      </c>
      <c r="B20" s="738" t="s">
        <v>404</v>
      </c>
      <c r="C20" s="736"/>
      <c r="D20" s="736"/>
      <c r="E20" s="736"/>
      <c r="F20" s="736"/>
      <c r="G20" s="737"/>
    </row>
    <row r="21" spans="1:7">
      <c r="A21" s="741">
        <v>14</v>
      </c>
      <c r="B21" s="742" t="s">
        <v>405</v>
      </c>
      <c r="C21" s="739"/>
      <c r="D21" s="739"/>
      <c r="E21" s="739"/>
      <c r="F21" s="739"/>
      <c r="G21" s="743">
        <f>SUM(G8,G11,G14,G17,G18)</f>
        <v>0</v>
      </c>
    </row>
    <row r="22" spans="1:7">
      <c r="A22" s="744"/>
      <c r="B22" s="745" t="s">
        <v>406</v>
      </c>
      <c r="C22" s="746"/>
      <c r="D22" s="747"/>
      <c r="E22" s="746"/>
      <c r="F22" s="746"/>
      <c r="G22" s="748"/>
    </row>
    <row r="23" spans="1:7">
      <c r="A23" s="734">
        <v>15</v>
      </c>
      <c r="B23" s="735" t="s">
        <v>280</v>
      </c>
      <c r="C23" s="749"/>
      <c r="D23" s="750"/>
      <c r="E23" s="749"/>
      <c r="F23" s="749"/>
      <c r="G23" s="737"/>
    </row>
    <row r="24" spans="1:7">
      <c r="A24" s="734">
        <v>16</v>
      </c>
      <c r="B24" s="735" t="s">
        <v>407</v>
      </c>
      <c r="C24" s="736">
        <f>SUM(C25:C27,C29,C31)</f>
        <v>0</v>
      </c>
      <c r="D24" s="740">
        <f t="shared" ref="D24:G24" si="3">SUM(D25:D27,D29,D31)</f>
        <v>0</v>
      </c>
      <c r="E24" s="736">
        <f t="shared" si="3"/>
        <v>0</v>
      </c>
      <c r="F24" s="736">
        <f t="shared" si="3"/>
        <v>0</v>
      </c>
      <c r="G24" s="737">
        <f t="shared" si="3"/>
        <v>0</v>
      </c>
    </row>
    <row r="25" spans="1:7" ht="27">
      <c r="A25" s="734">
        <v>17</v>
      </c>
      <c r="B25" s="738" t="s">
        <v>408</v>
      </c>
      <c r="C25" s="736"/>
      <c r="D25" s="740"/>
      <c r="E25" s="736"/>
      <c r="F25" s="736"/>
      <c r="G25" s="737"/>
    </row>
    <row r="26" spans="1:7" ht="27">
      <c r="A26" s="734">
        <v>18</v>
      </c>
      <c r="B26" s="738" t="s">
        <v>409</v>
      </c>
      <c r="C26" s="736"/>
      <c r="D26" s="740"/>
      <c r="E26" s="736"/>
      <c r="F26" s="736"/>
      <c r="G26" s="737"/>
    </row>
    <row r="27" spans="1:7">
      <c r="A27" s="734">
        <v>19</v>
      </c>
      <c r="B27" s="738" t="s">
        <v>410</v>
      </c>
      <c r="C27" s="736"/>
      <c r="D27" s="740"/>
      <c r="E27" s="736"/>
      <c r="F27" s="736"/>
      <c r="G27" s="737"/>
    </row>
    <row r="28" spans="1:7">
      <c r="A28" s="734">
        <v>20</v>
      </c>
      <c r="B28" s="751" t="s">
        <v>411</v>
      </c>
      <c r="C28" s="736"/>
      <c r="D28" s="740"/>
      <c r="E28" s="736"/>
      <c r="F28" s="736"/>
      <c r="G28" s="737"/>
    </row>
    <row r="29" spans="1:7">
      <c r="A29" s="734">
        <v>21</v>
      </c>
      <c r="B29" s="738" t="s">
        <v>412</v>
      </c>
      <c r="C29" s="736"/>
      <c r="D29" s="740"/>
      <c r="E29" s="736"/>
      <c r="F29" s="736"/>
      <c r="G29" s="737"/>
    </row>
    <row r="30" spans="1:7">
      <c r="A30" s="734">
        <v>22</v>
      </c>
      <c r="B30" s="751" t="s">
        <v>411</v>
      </c>
      <c r="C30" s="736"/>
      <c r="D30" s="740"/>
      <c r="E30" s="736"/>
      <c r="F30" s="736"/>
      <c r="G30" s="737"/>
    </row>
    <row r="31" spans="1:7" ht="27">
      <c r="A31" s="734">
        <v>23</v>
      </c>
      <c r="B31" s="738" t="s">
        <v>413</v>
      </c>
      <c r="C31" s="736"/>
      <c r="D31" s="740"/>
      <c r="E31" s="736"/>
      <c r="F31" s="736"/>
      <c r="G31" s="737"/>
    </row>
    <row r="32" spans="1:7">
      <c r="A32" s="734">
        <v>24</v>
      </c>
      <c r="B32" s="735" t="s">
        <v>414</v>
      </c>
      <c r="C32" s="736"/>
      <c r="D32" s="740"/>
      <c r="E32" s="736"/>
      <c r="F32" s="736"/>
      <c r="G32" s="737"/>
    </row>
    <row r="33" spans="1:7">
      <c r="A33" s="734">
        <v>25</v>
      </c>
      <c r="B33" s="735" t="s">
        <v>79</v>
      </c>
      <c r="C33" s="736">
        <f>SUM(C34:C35)</f>
        <v>0</v>
      </c>
      <c r="D33" s="736">
        <f>SUM(D34:D35)</f>
        <v>0</v>
      </c>
      <c r="E33" s="736">
        <f>SUM(E34:E35)</f>
        <v>0</v>
      </c>
      <c r="F33" s="736">
        <f>SUM(F34:F35)</f>
        <v>0</v>
      </c>
      <c r="G33" s="737">
        <f>SUM(G34:G35)</f>
        <v>0</v>
      </c>
    </row>
    <row r="34" spans="1:7">
      <c r="A34" s="734">
        <v>26</v>
      </c>
      <c r="B34" s="738" t="s">
        <v>415</v>
      </c>
      <c r="C34" s="739"/>
      <c r="D34" s="740"/>
      <c r="E34" s="736"/>
      <c r="F34" s="736"/>
      <c r="G34" s="737"/>
    </row>
    <row r="35" spans="1:7">
      <c r="A35" s="734">
        <v>27</v>
      </c>
      <c r="B35" s="738" t="s">
        <v>416</v>
      </c>
      <c r="C35" s="736"/>
      <c r="D35" s="740"/>
      <c r="E35" s="736"/>
      <c r="F35" s="736"/>
      <c r="G35" s="737"/>
    </row>
    <row r="36" spans="1:7">
      <c r="A36" s="734">
        <v>28</v>
      </c>
      <c r="B36" s="735" t="s">
        <v>417</v>
      </c>
      <c r="C36" s="736"/>
      <c r="D36" s="740"/>
      <c r="E36" s="736"/>
      <c r="F36" s="736"/>
      <c r="G36" s="737"/>
    </row>
    <row r="37" spans="1:7">
      <c r="A37" s="741">
        <v>29</v>
      </c>
      <c r="B37" s="742" t="s">
        <v>418</v>
      </c>
      <c r="C37" s="739"/>
      <c r="D37" s="739"/>
      <c r="E37" s="739"/>
      <c r="F37" s="739"/>
      <c r="G37" s="743">
        <f>SUM(G23:G24,G32:G33,G36)</f>
        <v>0</v>
      </c>
    </row>
    <row r="38" spans="1:7">
      <c r="A38" s="730"/>
      <c r="B38" s="752"/>
      <c r="C38" s="753"/>
      <c r="D38" s="753"/>
      <c r="E38" s="753"/>
      <c r="F38" s="753"/>
      <c r="G38" s="754"/>
    </row>
    <row r="39" spans="1:7" ht="15" thickBot="1">
      <c r="A39" s="755">
        <v>30</v>
      </c>
      <c r="B39" s="756" t="s">
        <v>386</v>
      </c>
      <c r="C39" s="662"/>
      <c r="D39" s="663"/>
      <c r="E39" s="663"/>
      <c r="F39" s="757"/>
      <c r="G39" s="758">
        <f>IFERROR(G21/G37,0)</f>
        <v>0</v>
      </c>
    </row>
    <row r="42" spans="1:7" ht="40.5">
      <c r="B42" s="370" t="s">
        <v>419</v>
      </c>
    </row>
  </sheetData>
  <mergeCells count="2">
    <mergeCell ref="C5:F5"/>
    <mergeCell ref="G5:G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B15" sqref="B15"/>
    </sheetView>
  </sheetViews>
  <sheetFormatPr defaultColWidth="9.1796875" defaultRowHeight="12"/>
  <cols>
    <col min="1" max="1" width="11.81640625" style="101" bestFit="1" customWidth="1"/>
    <col min="2" max="2" width="105.1796875" style="101" bestFit="1" customWidth="1"/>
    <col min="3" max="3" width="13.81640625" style="101" bestFit="1" customWidth="1"/>
    <col min="4" max="4" width="8.81640625" style="101" bestFit="1" customWidth="1"/>
    <col min="5" max="5" width="17.36328125" style="101" bestFit="1" customWidth="1"/>
    <col min="6" max="6" width="8.81640625" style="101" bestFit="1" customWidth="1"/>
    <col min="7" max="7" width="30.453125" style="101" customWidth="1"/>
    <col min="8" max="8" width="5.08984375" style="101" bestFit="1" customWidth="1"/>
    <col min="9" max="16384" width="9.1796875" style="101"/>
  </cols>
  <sheetData>
    <row r="1" spans="1:8" ht="13.5">
      <c r="A1" s="100" t="s">
        <v>872</v>
      </c>
      <c r="B1" s="347">
        <f>Info!C2</f>
        <v>0</v>
      </c>
    </row>
    <row r="2" spans="1:8">
      <c r="A2" s="102" t="s">
        <v>88</v>
      </c>
      <c r="B2" s="104">
        <f>'1. key ratios'!B2</f>
        <v>45747</v>
      </c>
    </row>
    <row r="3" spans="1:8">
      <c r="A3" s="103" t="s">
        <v>426</v>
      </c>
    </row>
    <row r="5" spans="1:8">
      <c r="A5" s="831" t="s">
        <v>427</v>
      </c>
      <c r="B5" s="832"/>
      <c r="C5" s="837" t="s">
        <v>428</v>
      </c>
      <c r="D5" s="838"/>
      <c r="E5" s="838"/>
      <c r="F5" s="838"/>
      <c r="G5" s="838"/>
      <c r="H5" s="839"/>
    </row>
    <row r="6" spans="1:8">
      <c r="A6" s="833"/>
      <c r="B6" s="834"/>
      <c r="C6" s="840"/>
      <c r="D6" s="841"/>
      <c r="E6" s="841"/>
      <c r="F6" s="841"/>
      <c r="G6" s="841"/>
      <c r="H6" s="842"/>
    </row>
    <row r="7" spans="1:8">
      <c r="A7" s="835"/>
      <c r="B7" s="836"/>
      <c r="C7" s="152" t="s">
        <v>429</v>
      </c>
      <c r="D7" s="152" t="s">
        <v>430</v>
      </c>
      <c r="E7" s="152" t="s">
        <v>431</v>
      </c>
      <c r="F7" s="152" t="s">
        <v>432</v>
      </c>
      <c r="G7" s="153" t="s">
        <v>608</v>
      </c>
      <c r="H7" s="152" t="s">
        <v>59</v>
      </c>
    </row>
    <row r="8" spans="1:8">
      <c r="A8" s="759">
        <v>1</v>
      </c>
      <c r="B8" s="760" t="s">
        <v>107</v>
      </c>
      <c r="C8" s="151"/>
      <c r="D8" s="151"/>
      <c r="E8" s="151"/>
      <c r="F8" s="151"/>
      <c r="G8" s="151"/>
      <c r="H8" s="151">
        <f t="shared" ref="H8:H20" si="0">SUM(C8:G8)</f>
        <v>0</v>
      </c>
    </row>
    <row r="9" spans="1:8">
      <c r="A9" s="759">
        <v>2</v>
      </c>
      <c r="B9" s="760" t="s">
        <v>108</v>
      </c>
      <c r="C9" s="151"/>
      <c r="D9" s="151"/>
      <c r="E9" s="151"/>
      <c r="F9" s="151"/>
      <c r="G9" s="151"/>
      <c r="H9" s="151">
        <f t="shared" si="0"/>
        <v>0</v>
      </c>
    </row>
    <row r="10" spans="1:8">
      <c r="A10" s="759">
        <v>3</v>
      </c>
      <c r="B10" s="760" t="s">
        <v>109</v>
      </c>
      <c r="C10" s="151"/>
      <c r="D10" s="151"/>
      <c r="E10" s="151"/>
      <c r="F10" s="151"/>
      <c r="G10" s="151"/>
      <c r="H10" s="151">
        <f t="shared" si="0"/>
        <v>0</v>
      </c>
    </row>
    <row r="11" spans="1:8">
      <c r="A11" s="759">
        <v>4</v>
      </c>
      <c r="B11" s="760" t="s">
        <v>110</v>
      </c>
      <c r="C11" s="151"/>
      <c r="D11" s="151"/>
      <c r="E11" s="151"/>
      <c r="F11" s="151"/>
      <c r="G11" s="151"/>
      <c r="H11" s="151">
        <f t="shared" si="0"/>
        <v>0</v>
      </c>
    </row>
    <row r="12" spans="1:8">
      <c r="A12" s="759">
        <v>5</v>
      </c>
      <c r="B12" s="760" t="s">
        <v>856</v>
      </c>
      <c r="C12" s="151"/>
      <c r="D12" s="151"/>
      <c r="E12" s="151"/>
      <c r="F12" s="151"/>
      <c r="G12" s="151"/>
      <c r="H12" s="151">
        <f t="shared" si="0"/>
        <v>0</v>
      </c>
    </row>
    <row r="13" spans="1:8">
      <c r="A13" s="759">
        <v>6</v>
      </c>
      <c r="B13" s="760" t="s">
        <v>916</v>
      </c>
      <c r="C13" s="151"/>
      <c r="D13" s="151"/>
      <c r="E13" s="151"/>
      <c r="F13" s="151"/>
      <c r="G13" s="151"/>
      <c r="H13" s="151">
        <f t="shared" si="0"/>
        <v>0</v>
      </c>
    </row>
    <row r="14" spans="1:8">
      <c r="A14" s="759">
        <v>7</v>
      </c>
      <c r="B14" s="760" t="s">
        <v>64</v>
      </c>
      <c r="C14" s="151"/>
      <c r="D14" s="151"/>
      <c r="E14" s="151"/>
      <c r="F14" s="151"/>
      <c r="G14" s="151"/>
      <c r="H14" s="151">
        <f t="shared" si="0"/>
        <v>0</v>
      </c>
    </row>
    <row r="15" spans="1:8">
      <c r="A15" s="759">
        <v>8</v>
      </c>
      <c r="B15" s="761" t="s">
        <v>65</v>
      </c>
      <c r="C15" s="151"/>
      <c r="D15" s="151"/>
      <c r="E15" s="151"/>
      <c r="F15" s="151"/>
      <c r="G15" s="151"/>
      <c r="H15" s="151">
        <f t="shared" si="0"/>
        <v>0</v>
      </c>
    </row>
    <row r="16" spans="1:8">
      <c r="A16" s="759">
        <v>9</v>
      </c>
      <c r="B16" s="760" t="s">
        <v>857</v>
      </c>
      <c r="C16" s="151"/>
      <c r="D16" s="151"/>
      <c r="E16" s="151"/>
      <c r="F16" s="151"/>
      <c r="G16" s="151"/>
      <c r="H16" s="151">
        <f t="shared" si="0"/>
        <v>0</v>
      </c>
    </row>
    <row r="17" spans="1:8">
      <c r="A17" s="759">
        <v>10</v>
      </c>
      <c r="B17" s="762" t="s">
        <v>447</v>
      </c>
      <c r="C17" s="151"/>
      <c r="D17" s="151"/>
      <c r="E17" s="151"/>
      <c r="F17" s="151"/>
      <c r="G17" s="151"/>
      <c r="H17" s="151">
        <f t="shared" si="0"/>
        <v>0</v>
      </c>
    </row>
    <row r="18" spans="1:8">
      <c r="A18" s="759">
        <v>11</v>
      </c>
      <c r="B18" s="760" t="s">
        <v>61</v>
      </c>
      <c r="C18" s="151"/>
      <c r="D18" s="151"/>
      <c r="E18" s="151"/>
      <c r="F18" s="151"/>
      <c r="G18" s="151"/>
      <c r="H18" s="151">
        <f t="shared" si="0"/>
        <v>0</v>
      </c>
    </row>
    <row r="19" spans="1:8">
      <c r="A19" s="759">
        <v>12</v>
      </c>
      <c r="B19" s="760" t="s">
        <v>62</v>
      </c>
      <c r="C19" s="151"/>
      <c r="D19" s="151"/>
      <c r="E19" s="151"/>
      <c r="F19" s="151"/>
      <c r="G19" s="151"/>
      <c r="H19" s="151">
        <f t="shared" si="0"/>
        <v>0</v>
      </c>
    </row>
    <row r="20" spans="1:8">
      <c r="A20" s="763">
        <v>13</v>
      </c>
      <c r="B20" s="761" t="s">
        <v>63</v>
      </c>
      <c r="C20" s="151"/>
      <c r="D20" s="151"/>
      <c r="E20" s="151"/>
      <c r="F20" s="151"/>
      <c r="G20" s="151"/>
      <c r="H20" s="151">
        <f t="shared" si="0"/>
        <v>0</v>
      </c>
    </row>
    <row r="21" spans="1:8">
      <c r="A21" s="759">
        <v>14</v>
      </c>
      <c r="B21" s="760" t="s">
        <v>433</v>
      </c>
      <c r="C21" s="151"/>
      <c r="D21" s="151"/>
      <c r="E21" s="151"/>
      <c r="F21" s="151"/>
      <c r="G21" s="151"/>
      <c r="H21" s="151">
        <f>SUM(C21:G21)</f>
        <v>0</v>
      </c>
    </row>
    <row r="22" spans="1:8">
      <c r="A22" s="764">
        <v>15</v>
      </c>
      <c r="B22" s="151" t="s">
        <v>59</v>
      </c>
      <c r="C22" s="151">
        <f>SUM(C18:C21)+SUM(C8:C16)</f>
        <v>0</v>
      </c>
      <c r="D22" s="151">
        <f t="shared" ref="D22:H22" si="1">SUM(D18:D21)+SUM(D8:D16)</f>
        <v>0</v>
      </c>
      <c r="E22" s="151">
        <f t="shared" si="1"/>
        <v>0</v>
      </c>
      <c r="F22" s="151">
        <f t="shared" si="1"/>
        <v>0</v>
      </c>
      <c r="G22" s="151">
        <f t="shared" si="1"/>
        <v>0</v>
      </c>
      <c r="H22" s="151">
        <f t="shared" si="1"/>
        <v>0</v>
      </c>
    </row>
    <row r="26" spans="1:8" ht="36">
      <c r="B26" s="121" t="s">
        <v>607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G30" sqref="G30"/>
    </sheetView>
  </sheetViews>
  <sheetFormatPr defaultColWidth="9.1796875" defaultRowHeight="12"/>
  <cols>
    <col min="1" max="1" width="11.81640625" style="105" bestFit="1" customWidth="1"/>
    <col min="2" max="2" width="86.81640625" style="101" customWidth="1"/>
    <col min="3" max="4" width="31.54296875" style="101" customWidth="1"/>
    <col min="5" max="5" width="16.453125" style="107" bestFit="1" customWidth="1"/>
    <col min="6" max="6" width="14.1796875" style="107" bestFit="1" customWidth="1"/>
    <col min="7" max="7" width="20" style="101" bestFit="1" customWidth="1"/>
    <col min="8" max="8" width="25.1796875" style="101" bestFit="1" customWidth="1"/>
    <col min="9" max="16384" width="9.1796875" style="101"/>
  </cols>
  <sheetData>
    <row r="1" spans="1:8" ht="13.5">
      <c r="A1" s="100" t="s">
        <v>872</v>
      </c>
      <c r="B1" s="347">
        <f>Info!C2</f>
        <v>0</v>
      </c>
      <c r="C1" s="163"/>
      <c r="D1" s="163"/>
      <c r="E1" s="163"/>
      <c r="F1" s="163"/>
      <c r="G1" s="163"/>
      <c r="H1" s="163"/>
    </row>
    <row r="2" spans="1:8">
      <c r="A2" s="102" t="s">
        <v>88</v>
      </c>
      <c r="B2" s="104">
        <f>'1. key ratios'!B2</f>
        <v>45747</v>
      </c>
      <c r="C2" s="163"/>
      <c r="D2" s="163"/>
      <c r="E2" s="163"/>
      <c r="F2" s="163"/>
      <c r="G2" s="163"/>
      <c r="H2" s="163"/>
    </row>
    <row r="3" spans="1:8">
      <c r="A3" s="103" t="s">
        <v>434</v>
      </c>
      <c r="B3" s="163"/>
      <c r="C3" s="163"/>
      <c r="D3" s="163"/>
      <c r="E3" s="163"/>
      <c r="F3" s="163"/>
      <c r="G3" s="163"/>
      <c r="H3" s="163"/>
    </row>
    <row r="4" spans="1:8">
      <c r="A4" s="164"/>
      <c r="B4" s="163"/>
      <c r="C4" s="162" t="s">
        <v>435</v>
      </c>
      <c r="D4" s="162" t="s">
        <v>436</v>
      </c>
      <c r="E4" s="162" t="s">
        <v>437</v>
      </c>
      <c r="F4" s="162" t="s">
        <v>438</v>
      </c>
      <c r="G4" s="162" t="s">
        <v>439</v>
      </c>
      <c r="H4" s="162" t="s">
        <v>440</v>
      </c>
    </row>
    <row r="5" spans="1:8" ht="34" customHeight="1">
      <c r="A5" s="831" t="s">
        <v>780</v>
      </c>
      <c r="B5" s="832"/>
      <c r="C5" s="845" t="s">
        <v>528</v>
      </c>
      <c r="D5" s="845"/>
      <c r="E5" s="845" t="s">
        <v>779</v>
      </c>
      <c r="F5" s="843" t="s">
        <v>778</v>
      </c>
      <c r="G5" s="843" t="s">
        <v>444</v>
      </c>
      <c r="H5" s="325" t="s">
        <v>777</v>
      </c>
    </row>
    <row r="6" spans="1:8" ht="24">
      <c r="A6" s="835"/>
      <c r="B6" s="836"/>
      <c r="C6" s="326" t="s">
        <v>445</v>
      </c>
      <c r="D6" s="326" t="s">
        <v>446</v>
      </c>
      <c r="E6" s="845"/>
      <c r="F6" s="844"/>
      <c r="G6" s="844"/>
      <c r="H6" s="325" t="s">
        <v>776</v>
      </c>
    </row>
    <row r="7" spans="1:8">
      <c r="A7" s="765">
        <v>1</v>
      </c>
      <c r="B7" s="760" t="s">
        <v>107</v>
      </c>
      <c r="C7" s="155"/>
      <c r="D7" s="155"/>
      <c r="E7" s="156"/>
      <c r="F7" s="156"/>
      <c r="G7" s="155"/>
      <c r="H7" s="154">
        <f t="shared" ref="H7:H20" si="0">C7+D7-E7-F7</f>
        <v>0</v>
      </c>
    </row>
    <row r="8" spans="1:8" ht="14.5" customHeight="1">
      <c r="A8" s="765">
        <v>2</v>
      </c>
      <c r="B8" s="760" t="s">
        <v>108</v>
      </c>
      <c r="C8" s="155"/>
      <c r="D8" s="155"/>
      <c r="E8" s="156"/>
      <c r="F8" s="156"/>
      <c r="G8" s="155"/>
      <c r="H8" s="154">
        <f t="shared" si="0"/>
        <v>0</v>
      </c>
    </row>
    <row r="9" spans="1:8">
      <c r="A9" s="765">
        <v>3</v>
      </c>
      <c r="B9" s="760" t="s">
        <v>109</v>
      </c>
      <c r="C9" s="155"/>
      <c r="D9" s="155"/>
      <c r="E9" s="156"/>
      <c r="F9" s="156"/>
      <c r="G9" s="155"/>
      <c r="H9" s="154">
        <f t="shared" si="0"/>
        <v>0</v>
      </c>
    </row>
    <row r="10" spans="1:8">
      <c r="A10" s="765">
        <v>4</v>
      </c>
      <c r="B10" s="760" t="s">
        <v>110</v>
      </c>
      <c r="C10" s="155"/>
      <c r="D10" s="155"/>
      <c r="E10" s="156"/>
      <c r="F10" s="156"/>
      <c r="G10" s="155"/>
      <c r="H10" s="154">
        <f t="shared" si="0"/>
        <v>0</v>
      </c>
    </row>
    <row r="11" spans="1:8">
      <c r="A11" s="765">
        <v>5</v>
      </c>
      <c r="B11" s="760" t="s">
        <v>856</v>
      </c>
      <c r="C11" s="155"/>
      <c r="D11" s="155"/>
      <c r="E11" s="156"/>
      <c r="F11" s="156"/>
      <c r="G11" s="155"/>
      <c r="H11" s="154">
        <f t="shared" si="0"/>
        <v>0</v>
      </c>
    </row>
    <row r="12" spans="1:8">
      <c r="A12" s="765">
        <v>6</v>
      </c>
      <c r="B12" s="760" t="s">
        <v>916</v>
      </c>
      <c r="C12" s="155"/>
      <c r="D12" s="155"/>
      <c r="E12" s="156"/>
      <c r="F12" s="156"/>
      <c r="G12" s="155"/>
      <c r="H12" s="154">
        <f t="shared" si="0"/>
        <v>0</v>
      </c>
    </row>
    <row r="13" spans="1:8">
      <c r="A13" s="765">
        <v>7</v>
      </c>
      <c r="B13" s="760" t="s">
        <v>64</v>
      </c>
      <c r="C13" s="155"/>
      <c r="D13" s="155"/>
      <c r="E13" s="156"/>
      <c r="F13" s="156"/>
      <c r="G13" s="155"/>
      <c r="H13" s="154">
        <f t="shared" si="0"/>
        <v>0</v>
      </c>
    </row>
    <row r="14" spans="1:8">
      <c r="A14" s="765">
        <v>8</v>
      </c>
      <c r="B14" s="761" t="s">
        <v>65</v>
      </c>
      <c r="C14" s="155"/>
      <c r="D14" s="155"/>
      <c r="E14" s="156"/>
      <c r="F14" s="156"/>
      <c r="G14" s="155"/>
      <c r="H14" s="154">
        <f t="shared" si="0"/>
        <v>0</v>
      </c>
    </row>
    <row r="15" spans="1:8">
      <c r="A15" s="765">
        <v>9</v>
      </c>
      <c r="B15" s="760" t="s">
        <v>857</v>
      </c>
      <c r="C15" s="155"/>
      <c r="D15" s="155"/>
      <c r="E15" s="156"/>
      <c r="F15" s="156"/>
      <c r="G15" s="155"/>
      <c r="H15" s="154">
        <f t="shared" si="0"/>
        <v>0</v>
      </c>
    </row>
    <row r="16" spans="1:8">
      <c r="A16" s="765">
        <v>10</v>
      </c>
      <c r="B16" s="762" t="s">
        <v>447</v>
      </c>
      <c r="C16" s="155"/>
      <c r="D16" s="155"/>
      <c r="E16" s="156"/>
      <c r="F16" s="156"/>
      <c r="G16" s="155"/>
      <c r="H16" s="154">
        <f t="shared" si="0"/>
        <v>0</v>
      </c>
    </row>
    <row r="17" spans="1:8">
      <c r="A17" s="765">
        <v>11</v>
      </c>
      <c r="B17" s="760" t="s">
        <v>61</v>
      </c>
      <c r="C17" s="155"/>
      <c r="D17" s="155"/>
      <c r="E17" s="156"/>
      <c r="F17" s="156"/>
      <c r="G17" s="155"/>
      <c r="H17" s="154">
        <f t="shared" si="0"/>
        <v>0</v>
      </c>
    </row>
    <row r="18" spans="1:8">
      <c r="A18" s="765">
        <v>12</v>
      </c>
      <c r="B18" s="760" t="s">
        <v>62</v>
      </c>
      <c r="C18" s="155"/>
      <c r="D18" s="155"/>
      <c r="E18" s="156"/>
      <c r="F18" s="156"/>
      <c r="G18" s="155"/>
      <c r="H18" s="154">
        <f t="shared" si="0"/>
        <v>0</v>
      </c>
    </row>
    <row r="19" spans="1:8">
      <c r="A19" s="766">
        <v>13</v>
      </c>
      <c r="B19" s="761" t="s">
        <v>63</v>
      </c>
      <c r="C19" s="155"/>
      <c r="D19" s="155"/>
      <c r="E19" s="156"/>
      <c r="F19" s="156"/>
      <c r="G19" s="155"/>
      <c r="H19" s="154">
        <f t="shared" si="0"/>
        <v>0</v>
      </c>
    </row>
    <row r="20" spans="1:8">
      <c r="A20" s="765">
        <v>14</v>
      </c>
      <c r="B20" s="760" t="s">
        <v>433</v>
      </c>
      <c r="C20" s="155"/>
      <c r="D20" s="155"/>
      <c r="E20" s="156"/>
      <c r="F20" s="156"/>
      <c r="G20" s="155"/>
      <c r="H20" s="154">
        <f t="shared" si="0"/>
        <v>0</v>
      </c>
    </row>
    <row r="21" spans="1:8" s="106" customFormat="1">
      <c r="A21" s="767">
        <v>15</v>
      </c>
      <c r="B21" s="159" t="s">
        <v>59</v>
      </c>
      <c r="C21" s="159">
        <f t="shared" ref="C21:H21" si="1">SUM(C7:C15)+SUM(C17:C20)</f>
        <v>0</v>
      </c>
      <c r="D21" s="159">
        <f t="shared" si="1"/>
        <v>0</v>
      </c>
      <c r="E21" s="159">
        <f t="shared" si="1"/>
        <v>0</v>
      </c>
      <c r="F21" s="159">
        <f t="shared" si="1"/>
        <v>0</v>
      </c>
      <c r="G21" s="159">
        <f t="shared" si="1"/>
        <v>0</v>
      </c>
      <c r="H21" s="154">
        <f t="shared" si="1"/>
        <v>0</v>
      </c>
    </row>
    <row r="22" spans="1:8">
      <c r="A22" s="158">
        <v>16</v>
      </c>
      <c r="B22" s="157" t="s">
        <v>448</v>
      </c>
      <c r="C22" s="155"/>
      <c r="D22" s="155"/>
      <c r="E22" s="156"/>
      <c r="F22" s="156"/>
      <c r="G22" s="155"/>
      <c r="H22" s="154">
        <f>C22+D22-E22-F22</f>
        <v>0</v>
      </c>
    </row>
    <row r="23" spans="1:8">
      <c r="A23" s="158">
        <v>17</v>
      </c>
      <c r="B23" s="157" t="s">
        <v>449</v>
      </c>
      <c r="C23" s="155"/>
      <c r="D23" s="155"/>
      <c r="E23" s="156"/>
      <c r="F23" s="156"/>
      <c r="G23" s="155"/>
      <c r="H23" s="154">
        <f>C23+D23-E23-F23</f>
        <v>0</v>
      </c>
    </row>
    <row r="25" spans="1:8">
      <c r="E25" s="101"/>
      <c r="F25" s="101"/>
    </row>
    <row r="26" spans="1:8" ht="42.5" customHeight="1">
      <c r="B26" s="121" t="s">
        <v>607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51" zoomScaleNormal="80" workbookViewId="0">
      <selection activeCell="E31" sqref="E31"/>
    </sheetView>
  </sheetViews>
  <sheetFormatPr defaultColWidth="9.1796875" defaultRowHeight="12"/>
  <cols>
    <col min="1" max="1" width="11" style="101" bestFit="1" customWidth="1"/>
    <col min="2" max="2" width="93.453125" style="101" customWidth="1"/>
    <col min="3" max="4" width="35" style="101" customWidth="1"/>
    <col min="5" max="7" width="22" style="101" customWidth="1"/>
    <col min="8" max="8" width="42.1796875" style="101" bestFit="1" customWidth="1"/>
    <col min="9" max="16384" width="9.1796875" style="101"/>
  </cols>
  <sheetData>
    <row r="1" spans="1:8" ht="13.5">
      <c r="A1" s="100" t="s">
        <v>872</v>
      </c>
      <c r="B1" s="347">
        <f>Info!C2</f>
        <v>0</v>
      </c>
      <c r="C1" s="163"/>
      <c r="D1" s="163"/>
      <c r="E1" s="163"/>
      <c r="F1" s="163"/>
      <c r="G1" s="163"/>
      <c r="H1" s="163"/>
    </row>
    <row r="2" spans="1:8">
      <c r="A2" s="102" t="s">
        <v>88</v>
      </c>
      <c r="B2" s="104">
        <f>'1. key ratios'!B2</f>
        <v>45747</v>
      </c>
      <c r="C2" s="163"/>
      <c r="D2" s="163"/>
      <c r="E2" s="163"/>
      <c r="F2" s="163"/>
      <c r="G2" s="163"/>
      <c r="H2" s="163"/>
    </row>
    <row r="3" spans="1:8">
      <c r="A3" s="103" t="s">
        <v>450</v>
      </c>
      <c r="B3" s="163"/>
      <c r="C3" s="163"/>
      <c r="D3" s="163"/>
      <c r="E3" s="163"/>
      <c r="F3" s="163"/>
      <c r="G3" s="163"/>
      <c r="H3" s="163"/>
    </row>
    <row r="4" spans="1:8">
      <c r="A4" s="163"/>
      <c r="B4" s="163"/>
      <c r="C4" s="162" t="s">
        <v>435</v>
      </c>
      <c r="D4" s="162" t="s">
        <v>436</v>
      </c>
      <c r="E4" s="162" t="s">
        <v>437</v>
      </c>
      <c r="F4" s="162" t="s">
        <v>438</v>
      </c>
      <c r="G4" s="162" t="s">
        <v>439</v>
      </c>
      <c r="H4" s="162" t="s">
        <v>440</v>
      </c>
    </row>
    <row r="5" spans="1:8" ht="41.5" customHeight="1">
      <c r="A5" s="831" t="s">
        <v>782</v>
      </c>
      <c r="B5" s="832"/>
      <c r="C5" s="846" t="s">
        <v>528</v>
      </c>
      <c r="D5" s="847"/>
      <c r="E5" s="843" t="s">
        <v>779</v>
      </c>
      <c r="F5" s="843" t="s">
        <v>778</v>
      </c>
      <c r="G5" s="843" t="s">
        <v>444</v>
      </c>
      <c r="H5" s="325" t="s">
        <v>777</v>
      </c>
    </row>
    <row r="6" spans="1:8" ht="24">
      <c r="A6" s="835"/>
      <c r="B6" s="836"/>
      <c r="C6" s="326" t="s">
        <v>445</v>
      </c>
      <c r="D6" s="326" t="s">
        <v>446</v>
      </c>
      <c r="E6" s="844"/>
      <c r="F6" s="844"/>
      <c r="G6" s="844"/>
      <c r="H6" s="325" t="s">
        <v>776</v>
      </c>
    </row>
    <row r="7" spans="1:8">
      <c r="A7" s="155">
        <v>1</v>
      </c>
      <c r="B7" s="167" t="s">
        <v>451</v>
      </c>
      <c r="C7" s="155"/>
      <c r="D7" s="155"/>
      <c r="E7" s="155"/>
      <c r="F7" s="155"/>
      <c r="G7" s="155"/>
      <c r="H7" s="154">
        <f t="shared" ref="H7:H34" si="0">C7+D7-E7-F7</f>
        <v>0</v>
      </c>
    </row>
    <row r="8" spans="1:8">
      <c r="A8" s="155">
        <v>2</v>
      </c>
      <c r="B8" s="167" t="s">
        <v>452</v>
      </c>
      <c r="C8" s="155"/>
      <c r="D8" s="155"/>
      <c r="E8" s="155"/>
      <c r="F8" s="155"/>
      <c r="G8" s="155"/>
      <c r="H8" s="154">
        <f t="shared" si="0"/>
        <v>0</v>
      </c>
    </row>
    <row r="9" spans="1:8">
      <c r="A9" s="155">
        <v>3</v>
      </c>
      <c r="B9" s="167" t="s">
        <v>781</v>
      </c>
      <c r="C9" s="155"/>
      <c r="D9" s="155"/>
      <c r="E9" s="155"/>
      <c r="F9" s="155"/>
      <c r="G9" s="155"/>
      <c r="H9" s="154">
        <f t="shared" si="0"/>
        <v>0</v>
      </c>
    </row>
    <row r="10" spans="1:8">
      <c r="A10" s="155">
        <v>4</v>
      </c>
      <c r="B10" s="167" t="s">
        <v>453</v>
      </c>
      <c r="C10" s="155"/>
      <c r="D10" s="155"/>
      <c r="E10" s="155"/>
      <c r="F10" s="155"/>
      <c r="G10" s="155"/>
      <c r="H10" s="154">
        <f t="shared" si="0"/>
        <v>0</v>
      </c>
    </row>
    <row r="11" spans="1:8">
      <c r="A11" s="155">
        <v>5</v>
      </c>
      <c r="B11" s="167" t="s">
        <v>454</v>
      </c>
      <c r="C11" s="155"/>
      <c r="D11" s="155"/>
      <c r="E11" s="155"/>
      <c r="F11" s="155"/>
      <c r="G11" s="155"/>
      <c r="H11" s="154">
        <f t="shared" si="0"/>
        <v>0</v>
      </c>
    </row>
    <row r="12" spans="1:8">
      <c r="A12" s="155">
        <v>6</v>
      </c>
      <c r="B12" s="167" t="s">
        <v>455</v>
      </c>
      <c r="C12" s="155"/>
      <c r="D12" s="155"/>
      <c r="E12" s="155"/>
      <c r="F12" s="155"/>
      <c r="G12" s="155"/>
      <c r="H12" s="154">
        <f t="shared" si="0"/>
        <v>0</v>
      </c>
    </row>
    <row r="13" spans="1:8">
      <c r="A13" s="155">
        <v>7</v>
      </c>
      <c r="B13" s="167" t="s">
        <v>456</v>
      </c>
      <c r="C13" s="155"/>
      <c r="D13" s="155"/>
      <c r="E13" s="155"/>
      <c r="F13" s="155"/>
      <c r="G13" s="155"/>
      <c r="H13" s="154">
        <f t="shared" si="0"/>
        <v>0</v>
      </c>
    </row>
    <row r="14" spans="1:8">
      <c r="A14" s="155">
        <v>8</v>
      </c>
      <c r="B14" s="167" t="s">
        <v>457</v>
      </c>
      <c r="C14" s="155"/>
      <c r="D14" s="155"/>
      <c r="E14" s="155"/>
      <c r="F14" s="155"/>
      <c r="G14" s="155"/>
      <c r="H14" s="154">
        <f t="shared" si="0"/>
        <v>0</v>
      </c>
    </row>
    <row r="15" spans="1:8">
      <c r="A15" s="155">
        <v>9</v>
      </c>
      <c r="B15" s="167" t="s">
        <v>458</v>
      </c>
      <c r="C15" s="155"/>
      <c r="D15" s="155"/>
      <c r="E15" s="155"/>
      <c r="F15" s="155"/>
      <c r="G15" s="155"/>
      <c r="H15" s="154">
        <f t="shared" si="0"/>
        <v>0</v>
      </c>
    </row>
    <row r="16" spans="1:8">
      <c r="A16" s="155">
        <v>10</v>
      </c>
      <c r="B16" s="167" t="s">
        <v>459</v>
      </c>
      <c r="C16" s="155"/>
      <c r="D16" s="155"/>
      <c r="E16" s="155"/>
      <c r="F16" s="155"/>
      <c r="G16" s="155"/>
      <c r="H16" s="154">
        <f t="shared" si="0"/>
        <v>0</v>
      </c>
    </row>
    <row r="17" spans="1:9">
      <c r="A17" s="155">
        <v>11</v>
      </c>
      <c r="B17" s="167" t="s">
        <v>460</v>
      </c>
      <c r="C17" s="155"/>
      <c r="D17" s="155"/>
      <c r="E17" s="155"/>
      <c r="F17" s="155"/>
      <c r="G17" s="155"/>
      <c r="H17" s="154">
        <f t="shared" si="0"/>
        <v>0</v>
      </c>
    </row>
    <row r="18" spans="1:9">
      <c r="A18" s="155">
        <v>12</v>
      </c>
      <c r="B18" s="167" t="s">
        <v>461</v>
      </c>
      <c r="C18" s="155"/>
      <c r="D18" s="155"/>
      <c r="E18" s="155"/>
      <c r="F18" s="155"/>
      <c r="G18" s="155"/>
      <c r="H18" s="154">
        <f t="shared" si="0"/>
        <v>0</v>
      </c>
    </row>
    <row r="19" spans="1:9">
      <c r="A19" s="155">
        <v>13</v>
      </c>
      <c r="B19" s="167" t="s">
        <v>462</v>
      </c>
      <c r="C19" s="155"/>
      <c r="D19" s="155"/>
      <c r="E19" s="155"/>
      <c r="F19" s="155"/>
      <c r="G19" s="155"/>
      <c r="H19" s="154">
        <f t="shared" si="0"/>
        <v>0</v>
      </c>
    </row>
    <row r="20" spans="1:9">
      <c r="A20" s="155">
        <v>14</v>
      </c>
      <c r="B20" s="167" t="s">
        <v>463</v>
      </c>
      <c r="C20" s="155"/>
      <c r="D20" s="155"/>
      <c r="E20" s="155"/>
      <c r="F20" s="155"/>
      <c r="G20" s="155"/>
      <c r="H20" s="154">
        <f t="shared" si="0"/>
        <v>0</v>
      </c>
    </row>
    <row r="21" spans="1:9">
      <c r="A21" s="155">
        <v>15</v>
      </c>
      <c r="B21" s="167" t="s">
        <v>464</v>
      </c>
      <c r="C21" s="155"/>
      <c r="D21" s="155"/>
      <c r="E21" s="155"/>
      <c r="F21" s="155"/>
      <c r="G21" s="155"/>
      <c r="H21" s="154">
        <f t="shared" si="0"/>
        <v>0</v>
      </c>
    </row>
    <row r="22" spans="1:9">
      <c r="A22" s="155">
        <v>16</v>
      </c>
      <c r="B22" s="167" t="s">
        <v>465</v>
      </c>
      <c r="C22" s="155"/>
      <c r="D22" s="155"/>
      <c r="E22" s="155"/>
      <c r="F22" s="155"/>
      <c r="G22" s="155"/>
      <c r="H22" s="154">
        <f t="shared" si="0"/>
        <v>0</v>
      </c>
    </row>
    <row r="23" spans="1:9">
      <c r="A23" s="155">
        <v>17</v>
      </c>
      <c r="B23" s="167" t="s">
        <v>466</v>
      </c>
      <c r="C23" s="155"/>
      <c r="D23" s="155"/>
      <c r="E23" s="155"/>
      <c r="F23" s="155"/>
      <c r="G23" s="155"/>
      <c r="H23" s="154">
        <f t="shared" si="0"/>
        <v>0</v>
      </c>
    </row>
    <row r="24" spans="1:9">
      <c r="A24" s="155">
        <v>18</v>
      </c>
      <c r="B24" s="167" t="s">
        <v>467</v>
      </c>
      <c r="C24" s="155"/>
      <c r="D24" s="155"/>
      <c r="E24" s="155"/>
      <c r="F24" s="155"/>
      <c r="G24" s="155"/>
      <c r="H24" s="154">
        <f t="shared" si="0"/>
        <v>0</v>
      </c>
    </row>
    <row r="25" spans="1:9">
      <c r="A25" s="155">
        <v>19</v>
      </c>
      <c r="B25" s="167" t="s">
        <v>468</v>
      </c>
      <c r="C25" s="155"/>
      <c r="D25" s="155"/>
      <c r="E25" s="155"/>
      <c r="F25" s="155"/>
      <c r="G25" s="155"/>
      <c r="H25" s="154">
        <f t="shared" si="0"/>
        <v>0</v>
      </c>
    </row>
    <row r="26" spans="1:9">
      <c r="A26" s="155">
        <v>20</v>
      </c>
      <c r="B26" s="167" t="s">
        <v>469</v>
      </c>
      <c r="C26" s="155"/>
      <c r="D26" s="155"/>
      <c r="E26" s="155"/>
      <c r="F26" s="155"/>
      <c r="G26" s="155"/>
      <c r="H26" s="154">
        <f t="shared" si="0"/>
        <v>0</v>
      </c>
      <c r="I26" s="108"/>
    </row>
    <row r="27" spans="1:9">
      <c r="A27" s="155">
        <v>21</v>
      </c>
      <c r="B27" s="167" t="s">
        <v>470</v>
      </c>
      <c r="C27" s="155"/>
      <c r="D27" s="155"/>
      <c r="E27" s="155"/>
      <c r="F27" s="155"/>
      <c r="G27" s="155"/>
      <c r="H27" s="154">
        <f t="shared" si="0"/>
        <v>0</v>
      </c>
      <c r="I27" s="108"/>
    </row>
    <row r="28" spans="1:9">
      <c r="A28" s="155">
        <v>22</v>
      </c>
      <c r="B28" s="167" t="s">
        <v>471</v>
      </c>
      <c r="C28" s="155"/>
      <c r="D28" s="155"/>
      <c r="E28" s="155"/>
      <c r="F28" s="155"/>
      <c r="G28" s="155"/>
      <c r="H28" s="154">
        <f t="shared" si="0"/>
        <v>0</v>
      </c>
      <c r="I28" s="108"/>
    </row>
    <row r="29" spans="1:9">
      <c r="A29" s="155">
        <v>23</v>
      </c>
      <c r="B29" s="167" t="s">
        <v>472</v>
      </c>
      <c r="C29" s="155"/>
      <c r="D29" s="155"/>
      <c r="E29" s="155"/>
      <c r="F29" s="155"/>
      <c r="G29" s="155"/>
      <c r="H29" s="154">
        <f t="shared" si="0"/>
        <v>0</v>
      </c>
      <c r="I29" s="108"/>
    </row>
    <row r="30" spans="1:9">
      <c r="A30" s="155">
        <v>24</v>
      </c>
      <c r="B30" s="167" t="s">
        <v>473</v>
      </c>
      <c r="C30" s="155"/>
      <c r="D30" s="155"/>
      <c r="E30" s="155"/>
      <c r="F30" s="155"/>
      <c r="G30" s="155"/>
      <c r="H30" s="154">
        <f t="shared" si="0"/>
        <v>0</v>
      </c>
      <c r="I30" s="108"/>
    </row>
    <row r="31" spans="1:9">
      <c r="A31" s="155">
        <v>25</v>
      </c>
      <c r="B31" s="167" t="s">
        <v>474</v>
      </c>
      <c r="C31" s="155"/>
      <c r="D31" s="155"/>
      <c r="E31" s="155"/>
      <c r="F31" s="155"/>
      <c r="G31" s="155"/>
      <c r="H31" s="154">
        <f t="shared" si="0"/>
        <v>0</v>
      </c>
      <c r="I31" s="108"/>
    </row>
    <row r="32" spans="1:9">
      <c r="A32" s="155">
        <v>26</v>
      </c>
      <c r="B32" s="167" t="s">
        <v>475</v>
      </c>
      <c r="C32" s="155"/>
      <c r="D32" s="155"/>
      <c r="E32" s="155"/>
      <c r="F32" s="155"/>
      <c r="G32" s="155"/>
      <c r="H32" s="154">
        <f t="shared" si="0"/>
        <v>0</v>
      </c>
      <c r="I32" s="108"/>
    </row>
    <row r="33" spans="1:9">
      <c r="A33" s="155">
        <v>27</v>
      </c>
      <c r="B33" s="156" t="s">
        <v>79</v>
      </c>
      <c r="C33" s="155"/>
      <c r="D33" s="155"/>
      <c r="E33" s="155"/>
      <c r="F33" s="155"/>
      <c r="G33" s="155"/>
      <c r="H33" s="154">
        <f t="shared" si="0"/>
        <v>0</v>
      </c>
      <c r="I33" s="108"/>
    </row>
    <row r="34" spans="1:9">
      <c r="A34" s="155">
        <v>28</v>
      </c>
      <c r="B34" s="166" t="s">
        <v>59</v>
      </c>
      <c r="C34" s="159">
        <f>SUM(C7:C33)</f>
        <v>0</v>
      </c>
      <c r="D34" s="159">
        <f>SUM(D7:D33)</f>
        <v>0</v>
      </c>
      <c r="E34" s="159">
        <f>SUM(E7:E33)</f>
        <v>0</v>
      </c>
      <c r="F34" s="159">
        <f>SUM(F7:F33)</f>
        <v>0</v>
      </c>
      <c r="G34" s="159">
        <f>SUM(G7:G33)</f>
        <v>0</v>
      </c>
      <c r="H34" s="154">
        <f t="shared" si="0"/>
        <v>0</v>
      </c>
      <c r="I34" s="108"/>
    </row>
    <row r="35" spans="1:9">
      <c r="A35" s="108"/>
      <c r="B35" s="108"/>
      <c r="C35" s="108"/>
      <c r="D35" s="108"/>
      <c r="E35" s="108"/>
      <c r="F35" s="108"/>
      <c r="G35" s="108"/>
      <c r="H35" s="108"/>
      <c r="I35" s="108"/>
    </row>
    <row r="36" spans="1:9">
      <c r="A36" s="108"/>
      <c r="B36" s="109"/>
      <c r="C36" s="108"/>
      <c r="D36" s="108"/>
      <c r="E36" s="108"/>
      <c r="F36" s="108"/>
      <c r="G36" s="108"/>
      <c r="H36" s="108"/>
      <c r="I36" s="108"/>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B9" sqref="B9"/>
    </sheetView>
  </sheetViews>
  <sheetFormatPr defaultColWidth="9.1796875" defaultRowHeight="12"/>
  <cols>
    <col min="1" max="1" width="11.81640625" style="101" bestFit="1" customWidth="1"/>
    <col min="2" max="2" width="108" style="101" bestFit="1" customWidth="1"/>
    <col min="3" max="3" width="35.54296875" style="101" customWidth="1"/>
    <col min="4" max="4" width="38.453125" style="107" customWidth="1"/>
    <col min="5" max="16384" width="9.1796875" style="101"/>
  </cols>
  <sheetData>
    <row r="1" spans="1:4" ht="13">
      <c r="A1" s="100" t="s">
        <v>872</v>
      </c>
      <c r="B1" s="77">
        <f>Info!C2</f>
        <v>0</v>
      </c>
      <c r="D1" s="101"/>
    </row>
    <row r="2" spans="1:4">
      <c r="A2" s="102" t="s">
        <v>88</v>
      </c>
      <c r="B2" s="104">
        <f>'1. key ratios'!B2</f>
        <v>45747</v>
      </c>
      <c r="D2" s="101"/>
    </row>
    <row r="3" spans="1:4">
      <c r="A3" s="103" t="s">
        <v>476</v>
      </c>
      <c r="D3" s="101"/>
    </row>
    <row r="5" spans="1:4">
      <c r="A5" s="848" t="s">
        <v>793</v>
      </c>
      <c r="B5" s="848"/>
      <c r="C5" s="176" t="s">
        <v>495</v>
      </c>
      <c r="D5" s="176" t="s">
        <v>792</v>
      </c>
    </row>
    <row r="6" spans="1:4">
      <c r="A6" s="175">
        <v>1</v>
      </c>
      <c r="B6" s="169" t="s">
        <v>791</v>
      </c>
      <c r="C6" s="171"/>
      <c r="D6" s="171"/>
    </row>
    <row r="7" spans="1:4">
      <c r="A7" s="172">
        <v>2</v>
      </c>
      <c r="B7" s="169" t="s">
        <v>790</v>
      </c>
      <c r="C7" s="171">
        <f>SUM(C8:C9)</f>
        <v>0</v>
      </c>
      <c r="D7" s="171">
        <f>SUM(D8:D9)</f>
        <v>0</v>
      </c>
    </row>
    <row r="8" spans="1:4">
      <c r="A8" s="174">
        <v>2.1</v>
      </c>
      <c r="B8" s="173" t="s">
        <v>789</v>
      </c>
      <c r="C8" s="171"/>
      <c r="D8" s="171"/>
    </row>
    <row r="9" spans="1:4">
      <c r="A9" s="174">
        <v>2.2000000000000002</v>
      </c>
      <c r="B9" s="173" t="s">
        <v>788</v>
      </c>
      <c r="C9" s="171"/>
      <c r="D9" s="171"/>
    </row>
    <row r="10" spans="1:4">
      <c r="A10" s="175">
        <v>3</v>
      </c>
      <c r="B10" s="169" t="s">
        <v>787</v>
      </c>
      <c r="C10" s="171">
        <f>SUM(C11:C13)</f>
        <v>0</v>
      </c>
      <c r="D10" s="171">
        <f>SUM(D11:D13)</f>
        <v>0</v>
      </c>
    </row>
    <row r="11" spans="1:4">
      <c r="A11" s="174">
        <v>3.1</v>
      </c>
      <c r="B11" s="173" t="s">
        <v>477</v>
      </c>
      <c r="C11" s="171"/>
      <c r="D11" s="171"/>
    </row>
    <row r="12" spans="1:4">
      <c r="A12" s="174">
        <v>3.2</v>
      </c>
      <c r="B12" s="173" t="s">
        <v>786</v>
      </c>
      <c r="C12" s="171"/>
      <c r="D12" s="171"/>
    </row>
    <row r="13" spans="1:4">
      <c r="A13" s="174">
        <v>3.3</v>
      </c>
      <c r="B13" s="173" t="s">
        <v>785</v>
      </c>
      <c r="C13" s="171"/>
      <c r="D13" s="171"/>
    </row>
    <row r="14" spans="1:4">
      <c r="A14" s="172">
        <v>4</v>
      </c>
      <c r="B14" s="312" t="s">
        <v>784</v>
      </c>
      <c r="C14" s="171"/>
      <c r="D14" s="171"/>
    </row>
    <row r="15" spans="1:4">
      <c r="A15" s="170">
        <v>5</v>
      </c>
      <c r="B15" s="169" t="s">
        <v>783</v>
      </c>
      <c r="C15" s="168">
        <f>C6+C7-C10+C14</f>
        <v>0</v>
      </c>
      <c r="D15" s="168">
        <f>D6+D7-D10+D14</f>
        <v>0</v>
      </c>
    </row>
  </sheetData>
  <mergeCells count="1">
    <mergeCell ref="A5:B5"/>
  </mergeCells>
  <pageMargins left="0.7" right="0.7" top="0.75" bottom="0.75" header="0.3" footer="0.3"/>
  <pageSetup orientation="portrait" horizontalDpi="4294967292"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B11" sqref="B11"/>
    </sheetView>
  </sheetViews>
  <sheetFormatPr defaultColWidth="9.1796875" defaultRowHeight="12"/>
  <cols>
    <col min="1" max="1" width="11.81640625" style="163" bestFit="1" customWidth="1"/>
    <col min="2" max="2" width="128.90625" style="163" bestFit="1" customWidth="1"/>
    <col min="3" max="3" width="37" style="163" customWidth="1"/>
    <col min="4" max="4" width="50.54296875" style="163" customWidth="1"/>
    <col min="5" max="16384" width="9.1796875" style="163"/>
  </cols>
  <sheetData>
    <row r="1" spans="1:4" ht="13">
      <c r="A1" s="100" t="s">
        <v>872</v>
      </c>
      <c r="B1" s="77">
        <f>Info!C2</f>
        <v>0</v>
      </c>
    </row>
    <row r="2" spans="1:4">
      <c r="A2" s="102" t="s">
        <v>88</v>
      </c>
      <c r="B2" s="104">
        <f>'1. key ratios'!B2</f>
        <v>45747</v>
      </c>
    </row>
    <row r="3" spans="1:4">
      <c r="A3" s="103" t="s">
        <v>478</v>
      </c>
    </row>
    <row r="4" spans="1:4">
      <c r="A4" s="103"/>
    </row>
    <row r="5" spans="1:4" ht="15" customHeight="1">
      <c r="A5" s="849" t="s">
        <v>479</v>
      </c>
      <c r="B5" s="850"/>
      <c r="C5" s="853" t="s">
        <v>480</v>
      </c>
      <c r="D5" s="853" t="s">
        <v>481</v>
      </c>
    </row>
    <row r="6" spans="1:4">
      <c r="A6" s="851"/>
      <c r="B6" s="852"/>
      <c r="C6" s="853"/>
      <c r="D6" s="853"/>
    </row>
    <row r="7" spans="1:4">
      <c r="A7" s="166">
        <v>1</v>
      </c>
      <c r="B7" s="159" t="s">
        <v>482</v>
      </c>
      <c r="C7" s="155"/>
      <c r="D7" s="177"/>
    </row>
    <row r="8" spans="1:4">
      <c r="A8" s="156">
        <v>2</v>
      </c>
      <c r="B8" s="156" t="s">
        <v>483</v>
      </c>
      <c r="C8" s="155"/>
      <c r="D8" s="177"/>
    </row>
    <row r="9" spans="1:4">
      <c r="A9" s="156">
        <v>3</v>
      </c>
      <c r="B9" s="180" t="s">
        <v>484</v>
      </c>
      <c r="C9" s="155"/>
      <c r="D9" s="177"/>
    </row>
    <row r="10" spans="1:4">
      <c r="A10" s="156">
        <v>4</v>
      </c>
      <c r="B10" s="156" t="s">
        <v>485</v>
      </c>
      <c r="C10" s="155">
        <f>SUM(C11:C17)</f>
        <v>0</v>
      </c>
      <c r="D10" s="177"/>
    </row>
    <row r="11" spans="1:4">
      <c r="A11" s="156">
        <v>5</v>
      </c>
      <c r="B11" s="179" t="s">
        <v>794</v>
      </c>
      <c r="C11" s="155"/>
      <c r="D11" s="177"/>
    </row>
    <row r="12" spans="1:4">
      <c r="A12" s="156">
        <v>6</v>
      </c>
      <c r="B12" s="179" t="s">
        <v>486</v>
      </c>
      <c r="C12" s="155"/>
      <c r="D12" s="177"/>
    </row>
    <row r="13" spans="1:4">
      <c r="A13" s="156">
        <v>7</v>
      </c>
      <c r="B13" s="179" t="s">
        <v>489</v>
      </c>
      <c r="C13" s="155"/>
      <c r="D13" s="177"/>
    </row>
    <row r="14" spans="1:4">
      <c r="A14" s="156">
        <v>8</v>
      </c>
      <c r="B14" s="179" t="s">
        <v>487</v>
      </c>
      <c r="C14" s="155"/>
      <c r="D14" s="156"/>
    </row>
    <row r="15" spans="1:4">
      <c r="A15" s="156">
        <v>9</v>
      </c>
      <c r="B15" s="179" t="s">
        <v>488</v>
      </c>
      <c r="C15" s="155"/>
      <c r="D15" s="156"/>
    </row>
    <row r="16" spans="1:4">
      <c r="A16" s="156">
        <v>10</v>
      </c>
      <c r="B16" s="179" t="s">
        <v>490</v>
      </c>
      <c r="C16" s="155"/>
      <c r="D16" s="156"/>
    </row>
    <row r="17" spans="1:4">
      <c r="A17" s="156">
        <v>11</v>
      </c>
      <c r="B17" s="179" t="s">
        <v>491</v>
      </c>
      <c r="C17" s="155"/>
      <c r="D17" s="177"/>
    </row>
    <row r="18" spans="1:4">
      <c r="A18" s="166">
        <v>12</v>
      </c>
      <c r="B18" s="178" t="s">
        <v>492</v>
      </c>
      <c r="C18" s="159">
        <f>C7+C8+C9-C10</f>
        <v>0</v>
      </c>
      <c r="D18" s="177"/>
    </row>
    <row r="21" spans="1:4">
      <c r="B21" s="100"/>
    </row>
    <row r="22" spans="1:4">
      <c r="B22" s="102"/>
    </row>
    <row r="23" spans="1:4">
      <c r="B23" s="103"/>
    </row>
  </sheetData>
  <mergeCells count="3">
    <mergeCell ref="A5:B6"/>
    <mergeCell ref="C5:C6"/>
    <mergeCell ref="D5:D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D18" sqref="D18"/>
    </sheetView>
  </sheetViews>
  <sheetFormatPr defaultColWidth="9.1796875" defaultRowHeight="12"/>
  <cols>
    <col min="1" max="1" width="11.81640625" style="163" bestFit="1" customWidth="1"/>
    <col min="2" max="2" width="63.90625" style="163" customWidth="1"/>
    <col min="3" max="3" width="15.54296875" style="163" customWidth="1"/>
    <col min="4" max="18" width="22.1796875" style="163" customWidth="1"/>
    <col min="19" max="19" width="23.1796875" style="163" bestFit="1" customWidth="1"/>
    <col min="20" max="26" width="22.1796875" style="163" customWidth="1"/>
    <col min="27" max="27" width="23.1796875" style="163" bestFit="1" customWidth="1"/>
    <col min="28" max="28" width="20" style="163" customWidth="1"/>
    <col min="29" max="16384" width="9.1796875" style="163"/>
  </cols>
  <sheetData>
    <row r="1" spans="1:28" ht="13">
      <c r="A1" s="100" t="s">
        <v>872</v>
      </c>
      <c r="B1" s="77">
        <f>Info!C2</f>
        <v>0</v>
      </c>
    </row>
    <row r="2" spans="1:28">
      <c r="A2" s="102" t="s">
        <v>88</v>
      </c>
      <c r="B2" s="104">
        <f>'1. key ratios'!B2</f>
        <v>45747</v>
      </c>
      <c r="C2" s="164"/>
    </row>
    <row r="3" spans="1:28">
      <c r="A3" s="103" t="s">
        <v>493</v>
      </c>
    </row>
    <row r="5" spans="1:28" ht="15" customHeight="1">
      <c r="A5" s="854" t="s">
        <v>807</v>
      </c>
      <c r="B5" s="855"/>
      <c r="C5" s="860" t="s">
        <v>806</v>
      </c>
      <c r="D5" s="861"/>
      <c r="E5" s="861"/>
      <c r="F5" s="861"/>
      <c r="G5" s="861"/>
      <c r="H5" s="861"/>
      <c r="I5" s="861"/>
      <c r="J5" s="861"/>
      <c r="K5" s="861"/>
      <c r="L5" s="861"/>
      <c r="M5" s="861"/>
      <c r="N5" s="861"/>
      <c r="O5" s="861"/>
      <c r="P5" s="861"/>
      <c r="Q5" s="861"/>
      <c r="R5" s="861"/>
      <c r="S5" s="861"/>
      <c r="T5" s="195"/>
      <c r="U5" s="195"/>
      <c r="V5" s="195"/>
      <c r="W5" s="195"/>
      <c r="X5" s="195"/>
      <c r="Y5" s="195"/>
      <c r="Z5" s="195"/>
      <c r="AA5" s="194"/>
      <c r="AB5" s="185"/>
    </row>
    <row r="6" spans="1:28">
      <c r="A6" s="856"/>
      <c r="B6" s="857"/>
      <c r="C6" s="862" t="s">
        <v>59</v>
      </c>
      <c r="D6" s="864" t="s">
        <v>805</v>
      </c>
      <c r="E6" s="864"/>
      <c r="F6" s="864"/>
      <c r="G6" s="864"/>
      <c r="H6" s="865" t="s">
        <v>804</v>
      </c>
      <c r="I6" s="866"/>
      <c r="J6" s="866"/>
      <c r="K6" s="867"/>
      <c r="L6" s="193"/>
      <c r="M6" s="868" t="s">
        <v>803</v>
      </c>
      <c r="N6" s="868"/>
      <c r="O6" s="868"/>
      <c r="P6" s="868"/>
      <c r="Q6" s="868"/>
      <c r="R6" s="868"/>
      <c r="S6" s="844"/>
      <c r="T6" s="192"/>
      <c r="U6" s="847" t="s">
        <v>802</v>
      </c>
      <c r="V6" s="847"/>
      <c r="W6" s="847"/>
      <c r="X6" s="847"/>
      <c r="Y6" s="847"/>
      <c r="Z6" s="847"/>
      <c r="AA6" s="845"/>
      <c r="AB6" s="191"/>
    </row>
    <row r="7" spans="1:28" ht="24">
      <c r="A7" s="858"/>
      <c r="B7" s="859"/>
      <c r="C7" s="863"/>
      <c r="D7" s="190"/>
      <c r="E7" s="186" t="s">
        <v>494</v>
      </c>
      <c r="F7" s="160" t="s">
        <v>800</v>
      </c>
      <c r="G7" s="160" t="s">
        <v>801</v>
      </c>
      <c r="H7" s="189"/>
      <c r="I7" s="186" t="s">
        <v>494</v>
      </c>
      <c r="J7" s="160" t="s">
        <v>800</v>
      </c>
      <c r="K7" s="160" t="s">
        <v>801</v>
      </c>
      <c r="L7" s="188"/>
      <c r="M7" s="186" t="s">
        <v>494</v>
      </c>
      <c r="N7" s="160" t="s">
        <v>800</v>
      </c>
      <c r="O7" s="160" t="s">
        <v>799</v>
      </c>
      <c r="P7" s="160" t="s">
        <v>798</v>
      </c>
      <c r="Q7" s="160" t="s">
        <v>797</v>
      </c>
      <c r="R7" s="160" t="s">
        <v>796</v>
      </c>
      <c r="S7" s="160" t="s">
        <v>795</v>
      </c>
      <c r="T7" s="187"/>
      <c r="U7" s="186" t="s">
        <v>494</v>
      </c>
      <c r="V7" s="160" t="s">
        <v>800</v>
      </c>
      <c r="W7" s="160" t="s">
        <v>799</v>
      </c>
      <c r="X7" s="160" t="s">
        <v>798</v>
      </c>
      <c r="Y7" s="160" t="s">
        <v>797</v>
      </c>
      <c r="Z7" s="160" t="s">
        <v>796</v>
      </c>
      <c r="AA7" s="160" t="s">
        <v>795</v>
      </c>
      <c r="AB7" s="185"/>
    </row>
    <row r="8" spans="1:28">
      <c r="A8" s="184">
        <v>1</v>
      </c>
      <c r="B8" s="159" t="s">
        <v>495</v>
      </c>
      <c r="C8" s="159"/>
      <c r="D8" s="155"/>
      <c r="E8" s="155"/>
      <c r="F8" s="155"/>
      <c r="G8" s="155"/>
      <c r="H8" s="155"/>
      <c r="I8" s="155"/>
      <c r="J8" s="155"/>
      <c r="K8" s="155"/>
      <c r="L8" s="155"/>
      <c r="M8" s="155"/>
      <c r="N8" s="155"/>
      <c r="O8" s="155"/>
      <c r="P8" s="155"/>
      <c r="Q8" s="155"/>
      <c r="R8" s="155"/>
      <c r="S8" s="155"/>
      <c r="T8" s="155"/>
      <c r="U8" s="155"/>
      <c r="V8" s="155"/>
      <c r="W8" s="155"/>
      <c r="X8" s="155"/>
      <c r="Y8" s="155"/>
      <c r="Z8" s="155"/>
      <c r="AA8" s="155"/>
      <c r="AB8" s="181"/>
    </row>
    <row r="9" spans="1:28">
      <c r="A9" s="155">
        <v>1.1000000000000001</v>
      </c>
      <c r="B9" s="183" t="s">
        <v>496</v>
      </c>
      <c r="C9" s="183"/>
      <c r="D9" s="155"/>
      <c r="E9" s="155"/>
      <c r="F9" s="155"/>
      <c r="G9" s="155"/>
      <c r="H9" s="155"/>
      <c r="I9" s="155"/>
      <c r="J9" s="155"/>
      <c r="K9" s="155"/>
      <c r="L9" s="155"/>
      <c r="M9" s="155"/>
      <c r="N9" s="155"/>
      <c r="O9" s="155"/>
      <c r="P9" s="155"/>
      <c r="Q9" s="155"/>
      <c r="R9" s="155"/>
      <c r="S9" s="155"/>
      <c r="T9" s="155"/>
      <c r="U9" s="155"/>
      <c r="V9" s="155"/>
      <c r="W9" s="155"/>
      <c r="X9" s="155"/>
      <c r="Y9" s="155"/>
      <c r="Z9" s="155"/>
      <c r="AA9" s="155"/>
      <c r="AB9" s="181"/>
    </row>
    <row r="10" spans="1:28">
      <c r="A10" s="155">
        <v>1.2</v>
      </c>
      <c r="B10" s="183" t="s">
        <v>497</v>
      </c>
      <c r="C10" s="183"/>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81"/>
    </row>
    <row r="11" spans="1:28">
      <c r="A11" s="155">
        <v>1.3</v>
      </c>
      <c r="B11" s="183" t="s">
        <v>498</v>
      </c>
      <c r="C11" s="183"/>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81"/>
    </row>
    <row r="12" spans="1:28">
      <c r="A12" s="155">
        <v>1.4</v>
      </c>
      <c r="B12" s="183" t="s">
        <v>499</v>
      </c>
      <c r="C12" s="183"/>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81"/>
    </row>
    <row r="13" spans="1:28">
      <c r="A13" s="155">
        <v>1.5</v>
      </c>
      <c r="B13" s="183" t="s">
        <v>500</v>
      </c>
      <c r="C13" s="183"/>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81"/>
    </row>
    <row r="14" spans="1:28">
      <c r="A14" s="155">
        <v>1.6</v>
      </c>
      <c r="B14" s="183" t="s">
        <v>501</v>
      </c>
      <c r="C14" s="183"/>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81"/>
    </row>
    <row r="15" spans="1:28">
      <c r="A15" s="184">
        <v>2</v>
      </c>
      <c r="B15" s="166" t="s">
        <v>502</v>
      </c>
      <c r="C15" s="159"/>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81"/>
    </row>
    <row r="16" spans="1:28">
      <c r="A16" s="155">
        <v>2.1</v>
      </c>
      <c r="B16" s="183" t="s">
        <v>496</v>
      </c>
      <c r="C16" s="183"/>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81"/>
    </row>
    <row r="17" spans="1:28">
      <c r="A17" s="155">
        <v>2.2000000000000002</v>
      </c>
      <c r="B17" s="183" t="s">
        <v>497</v>
      </c>
      <c r="C17" s="183"/>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81"/>
    </row>
    <row r="18" spans="1:28">
      <c r="A18" s="155">
        <v>2.2999999999999998</v>
      </c>
      <c r="B18" s="183" t="s">
        <v>498</v>
      </c>
      <c r="C18" s="183"/>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81"/>
    </row>
    <row r="19" spans="1:28">
      <c r="A19" s="155">
        <v>2.4</v>
      </c>
      <c r="B19" s="183" t="s">
        <v>499</v>
      </c>
      <c r="C19" s="183"/>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81"/>
    </row>
    <row r="20" spans="1:28">
      <c r="A20" s="155">
        <v>2.5</v>
      </c>
      <c r="B20" s="183" t="s">
        <v>500</v>
      </c>
      <c r="C20" s="183"/>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81"/>
    </row>
    <row r="21" spans="1:28">
      <c r="A21" s="155">
        <v>2.6</v>
      </c>
      <c r="B21" s="183" t="s">
        <v>501</v>
      </c>
      <c r="C21" s="183"/>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81"/>
    </row>
    <row r="22" spans="1:28">
      <c r="A22" s="184">
        <v>3</v>
      </c>
      <c r="B22" s="159" t="s">
        <v>503</v>
      </c>
      <c r="C22" s="159"/>
      <c r="D22" s="159"/>
      <c r="E22" s="182"/>
      <c r="F22" s="182"/>
      <c r="G22" s="182"/>
      <c r="H22" s="159"/>
      <c r="I22" s="182"/>
      <c r="J22" s="182"/>
      <c r="K22" s="182"/>
      <c r="L22" s="159"/>
      <c r="M22" s="182"/>
      <c r="N22" s="182"/>
      <c r="O22" s="182"/>
      <c r="P22" s="182"/>
      <c r="Q22" s="182"/>
      <c r="R22" s="182"/>
      <c r="S22" s="182"/>
      <c r="T22" s="159"/>
      <c r="U22" s="182"/>
      <c r="V22" s="182"/>
      <c r="W22" s="182"/>
      <c r="X22" s="182"/>
      <c r="Y22" s="182"/>
      <c r="Z22" s="182"/>
      <c r="AA22" s="182"/>
      <c r="AB22" s="181"/>
    </row>
    <row r="23" spans="1:28">
      <c r="A23" s="155">
        <v>3.1</v>
      </c>
      <c r="B23" s="183" t="s">
        <v>496</v>
      </c>
      <c r="C23" s="183"/>
      <c r="D23" s="159"/>
      <c r="E23" s="182"/>
      <c r="F23" s="182"/>
      <c r="G23" s="182"/>
      <c r="H23" s="159"/>
      <c r="I23" s="182"/>
      <c r="J23" s="182"/>
      <c r="K23" s="182"/>
      <c r="L23" s="159"/>
      <c r="M23" s="182"/>
      <c r="N23" s="182"/>
      <c r="O23" s="182"/>
      <c r="P23" s="182"/>
      <c r="Q23" s="182"/>
      <c r="R23" s="182"/>
      <c r="S23" s="182"/>
      <c r="T23" s="159"/>
      <c r="U23" s="182"/>
      <c r="V23" s="182"/>
      <c r="W23" s="182"/>
      <c r="X23" s="182"/>
      <c r="Y23" s="182"/>
      <c r="Z23" s="182"/>
      <c r="AA23" s="182"/>
      <c r="AB23" s="181"/>
    </row>
    <row r="24" spans="1:28">
      <c r="A24" s="155">
        <v>3.2</v>
      </c>
      <c r="B24" s="183" t="s">
        <v>497</v>
      </c>
      <c r="C24" s="183"/>
      <c r="D24" s="159"/>
      <c r="E24" s="182"/>
      <c r="F24" s="182"/>
      <c r="G24" s="182"/>
      <c r="H24" s="159"/>
      <c r="I24" s="182"/>
      <c r="J24" s="182"/>
      <c r="K24" s="182"/>
      <c r="L24" s="159"/>
      <c r="M24" s="182"/>
      <c r="N24" s="182"/>
      <c r="O24" s="182"/>
      <c r="P24" s="182"/>
      <c r="Q24" s="182"/>
      <c r="R24" s="182"/>
      <c r="S24" s="182"/>
      <c r="T24" s="159"/>
      <c r="U24" s="182"/>
      <c r="V24" s="182"/>
      <c r="W24" s="182"/>
      <c r="X24" s="182"/>
      <c r="Y24" s="182"/>
      <c r="Z24" s="182"/>
      <c r="AA24" s="182"/>
      <c r="AB24" s="181"/>
    </row>
    <row r="25" spans="1:28">
      <c r="A25" s="155">
        <v>3.3</v>
      </c>
      <c r="B25" s="183" t="s">
        <v>498</v>
      </c>
      <c r="C25" s="183"/>
      <c r="D25" s="159"/>
      <c r="E25" s="182"/>
      <c r="F25" s="182"/>
      <c r="G25" s="182"/>
      <c r="H25" s="159"/>
      <c r="I25" s="182"/>
      <c r="J25" s="182"/>
      <c r="K25" s="182"/>
      <c r="L25" s="159"/>
      <c r="M25" s="182"/>
      <c r="N25" s="182"/>
      <c r="O25" s="182"/>
      <c r="P25" s="182"/>
      <c r="Q25" s="182"/>
      <c r="R25" s="182"/>
      <c r="S25" s="182"/>
      <c r="T25" s="159"/>
      <c r="U25" s="182"/>
      <c r="V25" s="182"/>
      <c r="W25" s="182"/>
      <c r="X25" s="182"/>
      <c r="Y25" s="182"/>
      <c r="Z25" s="182"/>
      <c r="AA25" s="182"/>
      <c r="AB25" s="181"/>
    </row>
    <row r="26" spans="1:28">
      <c r="A26" s="155">
        <v>3.4</v>
      </c>
      <c r="B26" s="183" t="s">
        <v>499</v>
      </c>
      <c r="C26" s="183"/>
      <c r="D26" s="159"/>
      <c r="E26" s="182"/>
      <c r="F26" s="182"/>
      <c r="G26" s="182"/>
      <c r="H26" s="159"/>
      <c r="I26" s="182"/>
      <c r="J26" s="182"/>
      <c r="K26" s="182"/>
      <c r="L26" s="159"/>
      <c r="M26" s="182"/>
      <c r="N26" s="182"/>
      <c r="O26" s="182"/>
      <c r="P26" s="182"/>
      <c r="Q26" s="182"/>
      <c r="R26" s="182"/>
      <c r="S26" s="182"/>
      <c r="T26" s="159"/>
      <c r="U26" s="182"/>
      <c r="V26" s="182"/>
      <c r="W26" s="182"/>
      <c r="X26" s="182"/>
      <c r="Y26" s="182"/>
      <c r="Z26" s="182"/>
      <c r="AA26" s="182"/>
      <c r="AB26" s="181"/>
    </row>
    <row r="27" spans="1:28">
      <c r="A27" s="155">
        <v>3.5</v>
      </c>
      <c r="B27" s="183" t="s">
        <v>500</v>
      </c>
      <c r="C27" s="183"/>
      <c r="D27" s="159"/>
      <c r="E27" s="182"/>
      <c r="F27" s="182"/>
      <c r="G27" s="182"/>
      <c r="H27" s="159"/>
      <c r="I27" s="182"/>
      <c r="J27" s="182"/>
      <c r="K27" s="182"/>
      <c r="L27" s="159"/>
      <c r="M27" s="182"/>
      <c r="N27" s="182"/>
      <c r="O27" s="182"/>
      <c r="P27" s="182"/>
      <c r="Q27" s="182"/>
      <c r="R27" s="182"/>
      <c r="S27" s="182"/>
      <c r="T27" s="159"/>
      <c r="U27" s="182"/>
      <c r="V27" s="182"/>
      <c r="W27" s="182"/>
      <c r="X27" s="182"/>
      <c r="Y27" s="182"/>
      <c r="Z27" s="182"/>
      <c r="AA27" s="182"/>
      <c r="AB27" s="181"/>
    </row>
    <row r="28" spans="1:28">
      <c r="A28" s="155">
        <v>3.6</v>
      </c>
      <c r="B28" s="183" t="s">
        <v>501</v>
      </c>
      <c r="C28" s="183"/>
      <c r="D28" s="159"/>
      <c r="E28" s="182"/>
      <c r="F28" s="182"/>
      <c r="G28" s="182"/>
      <c r="H28" s="159"/>
      <c r="I28" s="182"/>
      <c r="J28" s="182"/>
      <c r="K28" s="182"/>
      <c r="L28" s="159"/>
      <c r="M28" s="182"/>
      <c r="N28" s="182"/>
      <c r="O28" s="182"/>
      <c r="P28" s="182"/>
      <c r="Q28" s="182"/>
      <c r="R28" s="182"/>
      <c r="S28" s="182"/>
      <c r="T28" s="159"/>
      <c r="U28" s="182"/>
      <c r="V28" s="182"/>
      <c r="W28" s="182"/>
      <c r="X28" s="182"/>
      <c r="Y28" s="182"/>
      <c r="Z28" s="182"/>
      <c r="AA28" s="182"/>
      <c r="AB28" s="18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B17" sqref="B17"/>
    </sheetView>
  </sheetViews>
  <sheetFormatPr defaultColWidth="9.1796875" defaultRowHeight="12"/>
  <cols>
    <col min="1" max="1" width="11.81640625" style="163" bestFit="1" customWidth="1"/>
    <col min="2" max="2" width="90.1796875" style="163" bestFit="1" customWidth="1"/>
    <col min="3" max="3" width="20.1796875" style="163" customWidth="1"/>
    <col min="4" max="4" width="22.1796875" style="163" customWidth="1"/>
    <col min="5" max="7" width="17.08984375" style="163" customWidth="1"/>
    <col min="8" max="8" width="22.1796875" style="163" customWidth="1"/>
    <col min="9" max="10" width="17.08984375" style="163" customWidth="1"/>
    <col min="11" max="27" width="22.1796875" style="163" customWidth="1"/>
    <col min="28" max="16384" width="9.1796875" style="163"/>
  </cols>
  <sheetData>
    <row r="1" spans="1:27" ht="13">
      <c r="A1" s="100" t="s">
        <v>872</v>
      </c>
      <c r="B1" s="77">
        <f>Info!C2</f>
        <v>0</v>
      </c>
    </row>
    <row r="2" spans="1:27">
      <c r="A2" s="102" t="s">
        <v>88</v>
      </c>
      <c r="B2" s="104">
        <f>'1. key ratios'!B2</f>
        <v>45747</v>
      </c>
    </row>
    <row r="3" spans="1:27">
      <c r="A3" s="103" t="s">
        <v>504</v>
      </c>
      <c r="C3" s="165"/>
    </row>
    <row r="4" spans="1:27" ht="12.5" thickBot="1">
      <c r="A4" s="103"/>
      <c r="B4" s="165"/>
      <c r="C4" s="165"/>
    </row>
    <row r="5" spans="1:27" s="196" customFormat="1" ht="13.5" customHeight="1">
      <c r="A5" s="873" t="s">
        <v>814</v>
      </c>
      <c r="B5" s="874"/>
      <c r="C5" s="870" t="s">
        <v>505</v>
      </c>
      <c r="D5" s="871"/>
      <c r="E5" s="871"/>
      <c r="F5" s="871"/>
      <c r="G5" s="871"/>
      <c r="H5" s="871"/>
      <c r="I5" s="871"/>
      <c r="J5" s="871"/>
      <c r="K5" s="871"/>
      <c r="L5" s="871"/>
      <c r="M5" s="871"/>
      <c r="N5" s="871"/>
      <c r="O5" s="871"/>
      <c r="P5" s="871"/>
      <c r="Q5" s="871"/>
      <c r="R5" s="871"/>
      <c r="S5" s="871"/>
      <c r="T5" s="871"/>
      <c r="U5" s="871"/>
      <c r="V5" s="871"/>
      <c r="W5" s="871"/>
      <c r="X5" s="871"/>
      <c r="Y5" s="871"/>
      <c r="Z5" s="871"/>
      <c r="AA5" s="872"/>
    </row>
    <row r="6" spans="1:27" s="196" customFormat="1" ht="12" customHeight="1">
      <c r="A6" s="875"/>
      <c r="B6" s="876"/>
      <c r="C6" s="880" t="s">
        <v>59</v>
      </c>
      <c r="D6" s="879" t="s">
        <v>805</v>
      </c>
      <c r="E6" s="879"/>
      <c r="F6" s="879"/>
      <c r="G6" s="879"/>
      <c r="H6" s="865" t="s">
        <v>804</v>
      </c>
      <c r="I6" s="866"/>
      <c r="J6" s="866"/>
      <c r="K6" s="866"/>
      <c r="L6" s="192"/>
      <c r="M6" s="847" t="s">
        <v>803</v>
      </c>
      <c r="N6" s="847"/>
      <c r="O6" s="847"/>
      <c r="P6" s="847"/>
      <c r="Q6" s="847"/>
      <c r="R6" s="847"/>
      <c r="S6" s="845"/>
      <c r="T6" s="192"/>
      <c r="U6" s="847" t="s">
        <v>802</v>
      </c>
      <c r="V6" s="847"/>
      <c r="W6" s="847"/>
      <c r="X6" s="847"/>
      <c r="Y6" s="847"/>
      <c r="Z6" s="847"/>
      <c r="AA6" s="869"/>
    </row>
    <row r="7" spans="1:27" s="196" customFormat="1" ht="36">
      <c r="A7" s="877"/>
      <c r="B7" s="878"/>
      <c r="C7" s="881"/>
      <c r="D7" s="190"/>
      <c r="E7" s="186" t="s">
        <v>494</v>
      </c>
      <c r="F7" s="160" t="s">
        <v>800</v>
      </c>
      <c r="G7" s="160" t="s">
        <v>801</v>
      </c>
      <c r="H7" s="229"/>
      <c r="I7" s="186" t="s">
        <v>494</v>
      </c>
      <c r="J7" s="160" t="s">
        <v>800</v>
      </c>
      <c r="K7" s="160" t="s">
        <v>801</v>
      </c>
      <c r="L7" s="187"/>
      <c r="M7" s="186" t="s">
        <v>494</v>
      </c>
      <c r="N7" s="160" t="s">
        <v>813</v>
      </c>
      <c r="O7" s="160" t="s">
        <v>812</v>
      </c>
      <c r="P7" s="160" t="s">
        <v>811</v>
      </c>
      <c r="Q7" s="160" t="s">
        <v>810</v>
      </c>
      <c r="R7" s="160" t="s">
        <v>809</v>
      </c>
      <c r="S7" s="160" t="s">
        <v>795</v>
      </c>
      <c r="T7" s="187"/>
      <c r="U7" s="186" t="s">
        <v>494</v>
      </c>
      <c r="V7" s="160" t="s">
        <v>813</v>
      </c>
      <c r="W7" s="160" t="s">
        <v>812</v>
      </c>
      <c r="X7" s="160" t="s">
        <v>811</v>
      </c>
      <c r="Y7" s="160" t="s">
        <v>810</v>
      </c>
      <c r="Z7" s="160" t="s">
        <v>809</v>
      </c>
      <c r="AA7" s="160" t="s">
        <v>795</v>
      </c>
    </row>
    <row r="8" spans="1:27">
      <c r="A8" s="228">
        <v>1</v>
      </c>
      <c r="B8" s="227" t="s">
        <v>495</v>
      </c>
      <c r="C8" s="226"/>
      <c r="D8" s="155"/>
      <c r="E8" s="155"/>
      <c r="F8" s="155"/>
      <c r="G8" s="155"/>
      <c r="H8" s="155"/>
      <c r="I8" s="155"/>
      <c r="J8" s="155"/>
      <c r="K8" s="155"/>
      <c r="L8" s="155"/>
      <c r="M8" s="155"/>
      <c r="N8" s="155"/>
      <c r="O8" s="155"/>
      <c r="P8" s="155"/>
      <c r="Q8" s="155"/>
      <c r="R8" s="155"/>
      <c r="S8" s="155"/>
      <c r="T8" s="155"/>
      <c r="U8" s="155"/>
      <c r="V8" s="155"/>
      <c r="W8" s="155"/>
      <c r="X8" s="155"/>
      <c r="Y8" s="155"/>
      <c r="Z8" s="155"/>
      <c r="AA8" s="216"/>
    </row>
    <row r="9" spans="1:27">
      <c r="A9" s="224">
        <v>1.1000000000000001</v>
      </c>
      <c r="B9" s="225" t="s">
        <v>506</v>
      </c>
      <c r="C9" s="224"/>
      <c r="D9" s="155"/>
      <c r="E9" s="155"/>
      <c r="F9" s="155"/>
      <c r="G9" s="155"/>
      <c r="H9" s="155"/>
      <c r="I9" s="155"/>
      <c r="J9" s="155"/>
      <c r="K9" s="155"/>
      <c r="L9" s="155"/>
      <c r="M9" s="155"/>
      <c r="N9" s="155"/>
      <c r="O9" s="155"/>
      <c r="P9" s="155"/>
      <c r="Q9" s="155"/>
      <c r="R9" s="155"/>
      <c r="S9" s="155"/>
      <c r="T9" s="155"/>
      <c r="U9" s="155"/>
      <c r="V9" s="155"/>
      <c r="W9" s="155"/>
      <c r="X9" s="155"/>
      <c r="Y9" s="155"/>
      <c r="Z9" s="155"/>
      <c r="AA9" s="216"/>
    </row>
    <row r="10" spans="1:27">
      <c r="A10" s="222" t="s">
        <v>130</v>
      </c>
      <c r="B10" s="223" t="s">
        <v>507</v>
      </c>
      <c r="C10" s="222"/>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216"/>
    </row>
    <row r="11" spans="1:27">
      <c r="A11" s="221" t="s">
        <v>508</v>
      </c>
      <c r="B11" s="220" t="s">
        <v>509</v>
      </c>
      <c r="C11" s="219"/>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216"/>
    </row>
    <row r="12" spans="1:27">
      <c r="A12" s="221" t="s">
        <v>510</v>
      </c>
      <c r="B12" s="220" t="s">
        <v>511</v>
      </c>
      <c r="C12" s="219"/>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216"/>
    </row>
    <row r="13" spans="1:27">
      <c r="A13" s="221" t="s">
        <v>512</v>
      </c>
      <c r="B13" s="220" t="s">
        <v>513</v>
      </c>
      <c r="C13" s="219"/>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216"/>
    </row>
    <row r="14" spans="1:27">
      <c r="A14" s="221" t="s">
        <v>514</v>
      </c>
      <c r="B14" s="220" t="s">
        <v>515</v>
      </c>
      <c r="C14" s="219"/>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216"/>
    </row>
    <row r="15" spans="1:27">
      <c r="A15" s="218">
        <v>1.2</v>
      </c>
      <c r="B15" s="214" t="s">
        <v>808</v>
      </c>
      <c r="C15" s="217"/>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216"/>
    </row>
    <row r="16" spans="1:27">
      <c r="A16" s="215">
        <v>1.3</v>
      </c>
      <c r="B16" s="214" t="s">
        <v>516</v>
      </c>
      <c r="C16" s="213"/>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1"/>
    </row>
    <row r="17" spans="1:27" s="196" customFormat="1" ht="24">
      <c r="A17" s="208" t="s">
        <v>517</v>
      </c>
      <c r="B17" s="210" t="s">
        <v>518</v>
      </c>
      <c r="C17" s="209"/>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200"/>
    </row>
    <row r="18" spans="1:27" s="196" customFormat="1" ht="24">
      <c r="A18" s="204" t="s">
        <v>519</v>
      </c>
      <c r="B18" s="205" t="s">
        <v>520</v>
      </c>
      <c r="C18" s="204"/>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200"/>
    </row>
    <row r="19" spans="1:27" s="196" customFormat="1">
      <c r="A19" s="208" t="s">
        <v>521</v>
      </c>
      <c r="B19" s="207" t="s">
        <v>522</v>
      </c>
      <c r="C19" s="20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200"/>
    </row>
    <row r="20" spans="1:27" s="196" customFormat="1">
      <c r="A20" s="204" t="s">
        <v>523</v>
      </c>
      <c r="B20" s="205" t="s">
        <v>524</v>
      </c>
      <c r="C20" s="204"/>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200"/>
    </row>
    <row r="21" spans="1:27" s="196" customFormat="1">
      <c r="A21" s="203">
        <v>1.4</v>
      </c>
      <c r="B21" s="202" t="s">
        <v>609</v>
      </c>
      <c r="C21" s="201"/>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200"/>
    </row>
    <row r="22" spans="1:27" s="196" customFormat="1" ht="12.5" thickBot="1">
      <c r="A22" s="319">
        <v>1.5</v>
      </c>
      <c r="B22" s="320" t="s">
        <v>917</v>
      </c>
      <c r="C22" s="199"/>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7"/>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68" zoomScaleNormal="80" workbookViewId="0"/>
  </sheetViews>
  <sheetFormatPr defaultColWidth="9.1796875" defaultRowHeight="12"/>
  <cols>
    <col min="1" max="1" width="11.81640625" style="163" bestFit="1" customWidth="1"/>
    <col min="2" max="2" width="93.453125" style="163" customWidth="1"/>
    <col min="3" max="3" width="14.6328125" style="163" customWidth="1"/>
    <col min="4" max="5" width="16.08984375" style="163" customWidth="1"/>
    <col min="6" max="6" width="16.08984375" style="230" customWidth="1"/>
    <col min="7" max="7" width="25.1796875" style="230" customWidth="1"/>
    <col min="8" max="8" width="16.08984375" style="163" customWidth="1"/>
    <col min="9" max="11" width="16.08984375" style="230" customWidth="1"/>
    <col min="12" max="12" width="26.1796875" style="230" customWidth="1"/>
    <col min="13" max="16384" width="9.1796875" style="163"/>
  </cols>
  <sheetData>
    <row r="1" spans="1:12" ht="13">
      <c r="A1" s="100" t="s">
        <v>872</v>
      </c>
      <c r="B1" s="77">
        <f>Info!C2</f>
        <v>0</v>
      </c>
      <c r="F1" s="163"/>
      <c r="G1" s="163"/>
      <c r="I1" s="163"/>
      <c r="J1" s="163"/>
      <c r="K1" s="163"/>
      <c r="L1" s="163"/>
    </row>
    <row r="2" spans="1:12">
      <c r="A2" s="102" t="s">
        <v>88</v>
      </c>
      <c r="B2" s="104">
        <f>'1. key ratios'!B2</f>
        <v>45747</v>
      </c>
      <c r="F2" s="163"/>
      <c r="G2" s="163"/>
      <c r="I2" s="163"/>
      <c r="J2" s="163"/>
      <c r="K2" s="163"/>
      <c r="L2" s="163"/>
    </row>
    <row r="3" spans="1:12">
      <c r="A3" s="103" t="s">
        <v>526</v>
      </c>
      <c r="F3" s="163"/>
      <c r="G3" s="163"/>
      <c r="I3" s="163"/>
      <c r="J3" s="163"/>
      <c r="K3" s="163"/>
      <c r="L3" s="163"/>
    </row>
    <row r="4" spans="1:12">
      <c r="F4" s="163"/>
      <c r="G4" s="163"/>
      <c r="I4" s="163"/>
      <c r="J4" s="163"/>
      <c r="K4" s="163"/>
      <c r="L4" s="163"/>
    </row>
    <row r="5" spans="1:12" ht="37.5" customHeight="1">
      <c r="A5" s="831" t="s">
        <v>527</v>
      </c>
      <c r="B5" s="832"/>
      <c r="C5" s="882" t="s">
        <v>528</v>
      </c>
      <c r="D5" s="883"/>
      <c r="E5" s="883"/>
      <c r="F5" s="883"/>
      <c r="G5" s="883"/>
      <c r="H5" s="884" t="s">
        <v>820</v>
      </c>
      <c r="I5" s="885"/>
      <c r="J5" s="885"/>
      <c r="K5" s="885"/>
      <c r="L5" s="886"/>
    </row>
    <row r="6" spans="1:12" ht="39.5" customHeight="1">
      <c r="A6" s="835"/>
      <c r="B6" s="836"/>
      <c r="C6" s="110"/>
      <c r="D6" s="161" t="s">
        <v>805</v>
      </c>
      <c r="E6" s="161" t="s">
        <v>804</v>
      </c>
      <c r="F6" s="161" t="s">
        <v>803</v>
      </c>
      <c r="G6" s="161" t="s">
        <v>802</v>
      </c>
      <c r="H6" s="234"/>
      <c r="I6" s="161" t="s">
        <v>805</v>
      </c>
      <c r="J6" s="161" t="s">
        <v>804</v>
      </c>
      <c r="K6" s="161" t="s">
        <v>803</v>
      </c>
      <c r="L6" s="161" t="s">
        <v>802</v>
      </c>
    </row>
    <row r="7" spans="1:12">
      <c r="A7" s="155">
        <v>1</v>
      </c>
      <c r="B7" s="167" t="s">
        <v>451</v>
      </c>
      <c r="C7" s="167"/>
      <c r="D7" s="155"/>
      <c r="E7" s="155"/>
      <c r="F7" s="233"/>
      <c r="G7" s="233"/>
      <c r="H7" s="155"/>
      <c r="I7" s="233"/>
      <c r="J7" s="233"/>
      <c r="K7" s="233"/>
      <c r="L7" s="233"/>
    </row>
    <row r="8" spans="1:12">
      <c r="A8" s="155">
        <v>2</v>
      </c>
      <c r="B8" s="167" t="s">
        <v>452</v>
      </c>
      <c r="C8" s="167"/>
      <c r="D8" s="155"/>
      <c r="E8" s="155"/>
      <c r="F8" s="160"/>
      <c r="G8" s="160"/>
      <c r="H8" s="155"/>
      <c r="I8" s="160"/>
      <c r="J8" s="160"/>
      <c r="K8" s="160"/>
      <c r="L8" s="160"/>
    </row>
    <row r="9" spans="1:12">
      <c r="A9" s="155">
        <v>3</v>
      </c>
      <c r="B9" s="167" t="s">
        <v>781</v>
      </c>
      <c r="C9" s="167"/>
      <c r="D9" s="155"/>
      <c r="E9" s="155"/>
      <c r="F9" s="162"/>
      <c r="G9" s="162"/>
      <c r="H9" s="155"/>
      <c r="I9" s="162"/>
      <c r="J9" s="162"/>
      <c r="K9" s="162"/>
      <c r="L9" s="162"/>
    </row>
    <row r="10" spans="1:12">
      <c r="A10" s="155">
        <v>4</v>
      </c>
      <c r="B10" s="167" t="s">
        <v>453</v>
      </c>
      <c r="C10" s="167"/>
      <c r="D10" s="155"/>
      <c r="E10" s="155"/>
      <c r="F10" s="162"/>
      <c r="G10" s="162"/>
      <c r="H10" s="155"/>
      <c r="I10" s="162"/>
      <c r="J10" s="162"/>
      <c r="K10" s="162"/>
      <c r="L10" s="162"/>
    </row>
    <row r="11" spans="1:12">
      <c r="A11" s="155">
        <v>5</v>
      </c>
      <c r="B11" s="167" t="s">
        <v>454</v>
      </c>
      <c r="C11" s="167"/>
      <c r="D11" s="155"/>
      <c r="E11" s="155"/>
      <c r="F11" s="162"/>
      <c r="G11" s="162"/>
      <c r="H11" s="155"/>
      <c r="I11" s="162"/>
      <c r="J11" s="162"/>
      <c r="K11" s="162"/>
      <c r="L11" s="162"/>
    </row>
    <row r="12" spans="1:12">
      <c r="A12" s="155">
        <v>6</v>
      </c>
      <c r="B12" s="167" t="s">
        <v>455</v>
      </c>
      <c r="C12" s="167"/>
      <c r="D12" s="155"/>
      <c r="E12" s="155"/>
      <c r="F12" s="162"/>
      <c r="G12" s="162"/>
      <c r="H12" s="155"/>
      <c r="I12" s="162"/>
      <c r="J12" s="162"/>
      <c r="K12" s="162"/>
      <c r="L12" s="162"/>
    </row>
    <row r="13" spans="1:12">
      <c r="A13" s="155">
        <v>7</v>
      </c>
      <c r="B13" s="167" t="s">
        <v>456</v>
      </c>
      <c r="C13" s="167"/>
      <c r="D13" s="155"/>
      <c r="E13" s="155"/>
      <c r="F13" s="162"/>
      <c r="G13" s="162"/>
      <c r="H13" s="155"/>
      <c r="I13" s="162"/>
      <c r="J13" s="162"/>
      <c r="K13" s="162"/>
      <c r="L13" s="162"/>
    </row>
    <row r="14" spans="1:12">
      <c r="A14" s="155">
        <v>8</v>
      </c>
      <c r="B14" s="167" t="s">
        <v>457</v>
      </c>
      <c r="C14" s="167"/>
      <c r="D14" s="155"/>
      <c r="E14" s="155"/>
      <c r="F14" s="162"/>
      <c r="G14" s="162"/>
      <c r="H14" s="155"/>
      <c r="I14" s="162"/>
      <c r="J14" s="162"/>
      <c r="K14" s="162"/>
      <c r="L14" s="162"/>
    </row>
    <row r="15" spans="1:12">
      <c r="A15" s="155">
        <v>9</v>
      </c>
      <c r="B15" s="167" t="s">
        <v>458</v>
      </c>
      <c r="C15" s="167"/>
      <c r="D15" s="155"/>
      <c r="E15" s="155"/>
      <c r="F15" s="162"/>
      <c r="G15" s="162"/>
      <c r="H15" s="155"/>
      <c r="I15" s="162"/>
      <c r="J15" s="162"/>
      <c r="K15" s="162"/>
      <c r="L15" s="162"/>
    </row>
    <row r="16" spans="1:12">
      <c r="A16" s="155">
        <v>10</v>
      </c>
      <c r="B16" s="167" t="s">
        <v>459</v>
      </c>
      <c r="C16" s="167"/>
      <c r="D16" s="155"/>
      <c r="E16" s="155"/>
      <c r="F16" s="162"/>
      <c r="G16" s="162"/>
      <c r="H16" s="155"/>
      <c r="I16" s="162"/>
      <c r="J16" s="162"/>
      <c r="K16" s="162"/>
      <c r="L16" s="162"/>
    </row>
    <row r="17" spans="1:12">
      <c r="A17" s="155">
        <v>11</v>
      </c>
      <c r="B17" s="167" t="s">
        <v>460</v>
      </c>
      <c r="C17" s="167"/>
      <c r="D17" s="155"/>
      <c r="E17" s="155"/>
      <c r="F17" s="162"/>
      <c r="G17" s="162"/>
      <c r="H17" s="155"/>
      <c r="I17" s="162"/>
      <c r="J17" s="162"/>
      <c r="K17" s="162"/>
      <c r="L17" s="162"/>
    </row>
    <row r="18" spans="1:12">
      <c r="A18" s="155">
        <v>12</v>
      </c>
      <c r="B18" s="167" t="s">
        <v>461</v>
      </c>
      <c r="C18" s="167"/>
      <c r="D18" s="155"/>
      <c r="E18" s="155"/>
      <c r="F18" s="162"/>
      <c r="G18" s="162"/>
      <c r="H18" s="155"/>
      <c r="I18" s="162"/>
      <c r="J18" s="162"/>
      <c r="K18" s="162"/>
      <c r="L18" s="162"/>
    </row>
    <row r="19" spans="1:12">
      <c r="A19" s="155">
        <v>13</v>
      </c>
      <c r="B19" s="167" t="s">
        <v>462</v>
      </c>
      <c r="C19" s="167"/>
      <c r="D19" s="155"/>
      <c r="E19" s="155"/>
      <c r="F19" s="162"/>
      <c r="G19" s="162"/>
      <c r="H19" s="155"/>
      <c r="I19" s="162"/>
      <c r="J19" s="162"/>
      <c r="K19" s="162"/>
      <c r="L19" s="162"/>
    </row>
    <row r="20" spans="1:12">
      <c r="A20" s="155">
        <v>14</v>
      </c>
      <c r="B20" s="167" t="s">
        <v>463</v>
      </c>
      <c r="C20" s="167"/>
      <c r="D20" s="155"/>
      <c r="E20" s="155"/>
      <c r="F20" s="162"/>
      <c r="G20" s="162"/>
      <c r="H20" s="155"/>
      <c r="I20" s="162"/>
      <c r="J20" s="162"/>
      <c r="K20" s="162"/>
      <c r="L20" s="162"/>
    </row>
    <row r="21" spans="1:12">
      <c r="A21" s="155">
        <v>15</v>
      </c>
      <c r="B21" s="167" t="s">
        <v>464</v>
      </c>
      <c r="C21" s="167"/>
      <c r="D21" s="155"/>
      <c r="E21" s="155"/>
      <c r="F21" s="162"/>
      <c r="G21" s="162"/>
      <c r="H21" s="155"/>
      <c r="I21" s="162"/>
      <c r="J21" s="162"/>
      <c r="K21" s="162"/>
      <c r="L21" s="162"/>
    </row>
    <row r="22" spans="1:12">
      <c r="A22" s="155">
        <v>16</v>
      </c>
      <c r="B22" s="167" t="s">
        <v>465</v>
      </c>
      <c r="C22" s="167"/>
      <c r="D22" s="155"/>
      <c r="E22" s="155"/>
      <c r="F22" s="162"/>
      <c r="G22" s="162"/>
      <c r="H22" s="155"/>
      <c r="I22" s="162"/>
      <c r="J22" s="162"/>
      <c r="K22" s="162"/>
      <c r="L22" s="162"/>
    </row>
    <row r="23" spans="1:12">
      <c r="A23" s="155">
        <v>17</v>
      </c>
      <c r="B23" s="167" t="s">
        <v>466</v>
      </c>
      <c r="C23" s="167"/>
      <c r="D23" s="155"/>
      <c r="E23" s="155"/>
      <c r="F23" s="162"/>
      <c r="G23" s="162"/>
      <c r="H23" s="155"/>
      <c r="I23" s="162"/>
      <c r="J23" s="162"/>
      <c r="K23" s="162"/>
      <c r="L23" s="162"/>
    </row>
    <row r="24" spans="1:12">
      <c r="A24" s="155">
        <v>18</v>
      </c>
      <c r="B24" s="167" t="s">
        <v>467</v>
      </c>
      <c r="C24" s="167"/>
      <c r="D24" s="155"/>
      <c r="E24" s="155"/>
      <c r="F24" s="162"/>
      <c r="G24" s="162"/>
      <c r="H24" s="155"/>
      <c r="I24" s="162"/>
      <c r="J24" s="162"/>
      <c r="K24" s="162"/>
      <c r="L24" s="162"/>
    </row>
    <row r="25" spans="1:12">
      <c r="A25" s="155">
        <v>19</v>
      </c>
      <c r="B25" s="167" t="s">
        <v>468</v>
      </c>
      <c r="C25" s="167"/>
      <c r="D25" s="155"/>
      <c r="E25" s="155"/>
      <c r="F25" s="162"/>
      <c r="G25" s="162"/>
      <c r="H25" s="155"/>
      <c r="I25" s="162"/>
      <c r="J25" s="162"/>
      <c r="K25" s="162"/>
      <c r="L25" s="162"/>
    </row>
    <row r="26" spans="1:12">
      <c r="A26" s="155">
        <v>20</v>
      </c>
      <c r="B26" s="167" t="s">
        <v>469</v>
      </c>
      <c r="C26" s="167"/>
      <c r="D26" s="155"/>
      <c r="E26" s="155"/>
      <c r="F26" s="162"/>
      <c r="G26" s="162"/>
      <c r="H26" s="155"/>
      <c r="I26" s="162"/>
      <c r="J26" s="162"/>
      <c r="K26" s="162"/>
      <c r="L26" s="162"/>
    </row>
    <row r="27" spans="1:12">
      <c r="A27" s="155">
        <v>21</v>
      </c>
      <c r="B27" s="167" t="s">
        <v>470</v>
      </c>
      <c r="C27" s="167"/>
      <c r="D27" s="155"/>
      <c r="E27" s="155"/>
      <c r="F27" s="162"/>
      <c r="G27" s="162"/>
      <c r="H27" s="155"/>
      <c r="I27" s="162"/>
      <c r="J27" s="162"/>
      <c r="K27" s="162"/>
      <c r="L27" s="162"/>
    </row>
    <row r="28" spans="1:12">
      <c r="A28" s="155">
        <v>22</v>
      </c>
      <c r="B28" s="167" t="s">
        <v>471</v>
      </c>
      <c r="C28" s="167"/>
      <c r="D28" s="155"/>
      <c r="E28" s="155"/>
      <c r="F28" s="162"/>
      <c r="G28" s="162"/>
      <c r="H28" s="155"/>
      <c r="I28" s="162"/>
      <c r="J28" s="162"/>
      <c r="K28" s="162"/>
      <c r="L28" s="162"/>
    </row>
    <row r="29" spans="1:12">
      <c r="A29" s="155">
        <v>23</v>
      </c>
      <c r="B29" s="167" t="s">
        <v>472</v>
      </c>
      <c r="C29" s="167"/>
      <c r="D29" s="155"/>
      <c r="E29" s="155"/>
      <c r="F29" s="162"/>
      <c r="G29" s="162"/>
      <c r="H29" s="155"/>
      <c r="I29" s="162"/>
      <c r="J29" s="162"/>
      <c r="K29" s="162"/>
      <c r="L29" s="162"/>
    </row>
    <row r="30" spans="1:12">
      <c r="A30" s="155">
        <v>24</v>
      </c>
      <c r="B30" s="167" t="s">
        <v>473</v>
      </c>
      <c r="C30" s="167"/>
      <c r="D30" s="155"/>
      <c r="E30" s="155"/>
      <c r="F30" s="162"/>
      <c r="G30" s="162"/>
      <c r="H30" s="155"/>
      <c r="I30" s="162"/>
      <c r="J30" s="162"/>
      <c r="K30" s="162"/>
      <c r="L30" s="162"/>
    </row>
    <row r="31" spans="1:12">
      <c r="A31" s="155">
        <v>25</v>
      </c>
      <c r="B31" s="167" t="s">
        <v>474</v>
      </c>
      <c r="C31" s="167"/>
      <c r="D31" s="155"/>
      <c r="E31" s="155"/>
      <c r="F31" s="162"/>
      <c r="G31" s="162"/>
      <c r="H31" s="155"/>
      <c r="I31" s="162"/>
      <c r="J31" s="162"/>
      <c r="K31" s="162"/>
      <c r="L31" s="162"/>
    </row>
    <row r="32" spans="1:12">
      <c r="A32" s="155">
        <v>26</v>
      </c>
      <c r="B32" s="167" t="s">
        <v>529</v>
      </c>
      <c r="C32" s="167"/>
      <c r="D32" s="155"/>
      <c r="E32" s="155"/>
      <c r="F32" s="162"/>
      <c r="G32" s="162"/>
      <c r="H32" s="155"/>
      <c r="I32" s="162"/>
      <c r="J32" s="162"/>
      <c r="K32" s="162"/>
      <c r="L32" s="162"/>
    </row>
    <row r="33" spans="1:12">
      <c r="A33" s="155">
        <v>27</v>
      </c>
      <c r="B33" s="232" t="s">
        <v>59</v>
      </c>
      <c r="C33" s="232"/>
      <c r="D33" s="155"/>
      <c r="E33" s="155"/>
      <c r="F33" s="162"/>
      <c r="G33" s="162"/>
      <c r="H33" s="156"/>
      <c r="I33" s="162"/>
      <c r="J33" s="162"/>
      <c r="K33" s="162"/>
      <c r="L33" s="162"/>
    </row>
    <row r="34" spans="1:12">
      <c r="A34" s="181"/>
      <c r="B34" s="181"/>
      <c r="C34" s="181"/>
      <c r="D34" s="181"/>
      <c r="E34" s="181"/>
      <c r="H34" s="181"/>
    </row>
    <row r="35" spans="1:12">
      <c r="A35" s="181"/>
      <c r="B35" s="231"/>
      <c r="C35" s="231"/>
      <c r="D35" s="181"/>
      <c r="E35" s="181"/>
      <c r="H35" s="181"/>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B6" sqref="B6"/>
    </sheetView>
  </sheetViews>
  <sheetFormatPr defaultColWidth="8.81640625" defaultRowHeight="12"/>
  <cols>
    <col min="1" max="1" width="11.81640625" style="111" bestFit="1" customWidth="1"/>
    <col min="2" max="2" width="165.08984375" style="111" customWidth="1"/>
    <col min="3" max="11" width="28.1796875" style="111" customWidth="1"/>
    <col min="12" max="16384" width="8.81640625" style="111"/>
  </cols>
  <sheetData>
    <row r="1" spans="1:11" s="101" customFormat="1" ht="13">
      <c r="A1" s="100" t="s">
        <v>872</v>
      </c>
      <c r="B1" s="77">
        <f>Info!C2</f>
        <v>0</v>
      </c>
      <c r="C1" s="163"/>
      <c r="D1" s="163"/>
      <c r="E1" s="163"/>
      <c r="F1" s="163"/>
      <c r="G1" s="163"/>
      <c r="H1" s="163"/>
      <c r="I1" s="163"/>
      <c r="J1" s="163"/>
      <c r="K1" s="163"/>
    </row>
    <row r="2" spans="1:11" s="101" customFormat="1">
      <c r="A2" s="102" t="s">
        <v>88</v>
      </c>
      <c r="B2" s="104">
        <f>'1. key ratios'!B2</f>
        <v>45747</v>
      </c>
      <c r="C2" s="163"/>
      <c r="D2" s="163"/>
      <c r="E2" s="163"/>
      <c r="F2" s="163"/>
      <c r="G2" s="163"/>
      <c r="H2" s="163"/>
      <c r="I2" s="163"/>
      <c r="J2" s="163"/>
      <c r="K2" s="163"/>
    </row>
    <row r="3" spans="1:11" s="101" customFormat="1">
      <c r="A3" s="103" t="s">
        <v>530</v>
      </c>
      <c r="B3" s="163"/>
      <c r="C3" s="163"/>
      <c r="D3" s="163"/>
      <c r="E3" s="163"/>
      <c r="F3" s="163"/>
      <c r="G3" s="163"/>
      <c r="H3" s="163"/>
      <c r="I3" s="163"/>
      <c r="J3" s="163"/>
      <c r="K3" s="163"/>
    </row>
    <row r="4" spans="1:11">
      <c r="A4" s="239"/>
      <c r="B4" s="239"/>
      <c r="C4" s="238" t="s">
        <v>435</v>
      </c>
      <c r="D4" s="238" t="s">
        <v>436</v>
      </c>
      <c r="E4" s="238" t="s">
        <v>437</v>
      </c>
      <c r="F4" s="238" t="s">
        <v>438</v>
      </c>
      <c r="G4" s="238" t="s">
        <v>439</v>
      </c>
      <c r="H4" s="238" t="s">
        <v>440</v>
      </c>
      <c r="I4" s="238" t="s">
        <v>441</v>
      </c>
      <c r="J4" s="238" t="s">
        <v>442</v>
      </c>
      <c r="K4" s="238" t="s">
        <v>443</v>
      </c>
    </row>
    <row r="5" spans="1:11" ht="104" customHeight="1">
      <c r="A5" s="887" t="s">
        <v>819</v>
      </c>
      <c r="B5" s="888"/>
      <c r="C5" s="237" t="s">
        <v>531</v>
      </c>
      <c r="D5" s="237" t="s">
        <v>525</v>
      </c>
      <c r="E5" s="313" t="s">
        <v>918</v>
      </c>
      <c r="F5" s="237" t="s">
        <v>818</v>
      </c>
      <c r="G5" s="237" t="s">
        <v>532</v>
      </c>
      <c r="H5" s="237" t="s">
        <v>533</v>
      </c>
      <c r="I5" s="237" t="s">
        <v>534</v>
      </c>
      <c r="J5" s="237" t="s">
        <v>535</v>
      </c>
      <c r="K5" s="237" t="s">
        <v>536</v>
      </c>
    </row>
    <row r="6" spans="1:11">
      <c r="A6" s="155">
        <v>1</v>
      </c>
      <c r="B6" s="155" t="s">
        <v>537</v>
      </c>
      <c r="C6" s="155"/>
      <c r="D6" s="155"/>
      <c r="E6" s="155"/>
      <c r="F6" s="155"/>
      <c r="G6" s="155"/>
      <c r="H6" s="155"/>
      <c r="I6" s="155"/>
      <c r="J6" s="155"/>
      <c r="K6" s="155"/>
    </row>
    <row r="7" spans="1:11">
      <c r="A7" s="155">
        <v>2</v>
      </c>
      <c r="B7" s="156" t="s">
        <v>538</v>
      </c>
      <c r="C7" s="155"/>
      <c r="D7" s="155"/>
      <c r="E7" s="155"/>
      <c r="F7" s="155"/>
      <c r="G7" s="155"/>
      <c r="H7" s="155"/>
      <c r="I7" s="155"/>
      <c r="J7" s="155"/>
      <c r="K7" s="155"/>
    </row>
    <row r="8" spans="1:11">
      <c r="A8" s="155">
        <v>3</v>
      </c>
      <c r="B8" s="156" t="s">
        <v>503</v>
      </c>
      <c r="C8" s="155"/>
      <c r="D8" s="155"/>
      <c r="E8" s="155"/>
      <c r="F8" s="155"/>
      <c r="G8" s="155"/>
      <c r="H8" s="155"/>
      <c r="I8" s="155"/>
      <c r="J8" s="155"/>
      <c r="K8" s="155"/>
    </row>
    <row r="9" spans="1:11">
      <c r="A9" s="155">
        <v>4</v>
      </c>
      <c r="B9" s="183" t="s">
        <v>817</v>
      </c>
      <c r="C9" s="236"/>
      <c r="D9" s="236"/>
      <c r="E9" s="236"/>
      <c r="F9" s="236"/>
      <c r="G9" s="236"/>
      <c r="H9" s="236"/>
      <c r="I9" s="236"/>
      <c r="J9" s="236"/>
      <c r="K9" s="236"/>
    </row>
    <row r="10" spans="1:11">
      <c r="A10" s="155">
        <v>5</v>
      </c>
      <c r="B10" s="172" t="s">
        <v>816</v>
      </c>
      <c r="C10" s="236"/>
      <c r="D10" s="236"/>
      <c r="E10" s="236"/>
      <c r="F10" s="236"/>
      <c r="G10" s="236"/>
      <c r="H10" s="236"/>
      <c r="I10" s="236"/>
      <c r="J10" s="236"/>
      <c r="K10" s="236"/>
    </row>
    <row r="11" spans="1:11">
      <c r="A11" s="155">
        <v>6</v>
      </c>
      <c r="B11" s="172" t="s">
        <v>815</v>
      </c>
      <c r="C11" s="236"/>
      <c r="D11" s="236"/>
      <c r="E11" s="236"/>
      <c r="F11" s="236"/>
      <c r="G11" s="236"/>
      <c r="H11" s="236"/>
      <c r="I11" s="236"/>
      <c r="J11" s="236"/>
      <c r="K11" s="236"/>
    </row>
    <row r="13" spans="1:11" ht="13.5">
      <c r="B13" s="235"/>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tabSelected="1" topLeftCell="A48" zoomScale="71" zoomScaleNormal="80" workbookViewId="0">
      <selection activeCell="B72" sqref="B72"/>
    </sheetView>
  </sheetViews>
  <sheetFormatPr defaultRowHeight="14.5"/>
  <cols>
    <col min="1" max="1" width="11.54296875" style="411" bestFit="1" customWidth="1"/>
    <col min="2" max="2" width="69.1796875" style="412" customWidth="1"/>
    <col min="3" max="3" width="13.6328125" style="346" customWidth="1"/>
    <col min="4" max="4" width="14.453125" style="346" customWidth="1"/>
    <col min="5" max="8" width="13.1796875" style="346" customWidth="1"/>
  </cols>
  <sheetData>
    <row r="1" spans="1:8">
      <c r="A1" s="15" t="s">
        <v>872</v>
      </c>
      <c r="B1" s="347">
        <f>Info!C2</f>
        <v>0</v>
      </c>
      <c r="C1" s="16"/>
      <c r="D1" s="30"/>
      <c r="E1" s="30"/>
      <c r="F1" s="30"/>
      <c r="G1" s="30"/>
    </row>
    <row r="2" spans="1:8">
      <c r="A2" s="15" t="s">
        <v>88</v>
      </c>
      <c r="B2" s="372">
        <f>'1. key ratios'!B2</f>
        <v>45747</v>
      </c>
      <c r="C2" s="349"/>
      <c r="D2" s="350"/>
      <c r="E2" s="350"/>
      <c r="F2" s="350"/>
      <c r="G2" s="350"/>
      <c r="H2" s="373"/>
    </row>
    <row r="3" spans="1:8">
      <c r="A3" s="15"/>
      <c r="B3" s="16"/>
      <c r="C3" s="349"/>
      <c r="D3" s="350"/>
      <c r="E3" s="350"/>
      <c r="F3" s="350"/>
      <c r="G3" s="350"/>
      <c r="H3" s="373"/>
    </row>
    <row r="4" spans="1:8" ht="21" customHeight="1">
      <c r="A4" s="780" t="s">
        <v>25</v>
      </c>
      <c r="B4" s="781" t="s">
        <v>653</v>
      </c>
      <c r="C4" s="783" t="s">
        <v>93</v>
      </c>
      <c r="D4" s="783"/>
      <c r="E4" s="783"/>
      <c r="F4" s="783" t="s">
        <v>94</v>
      </c>
      <c r="G4" s="783"/>
      <c r="H4" s="784"/>
    </row>
    <row r="5" spans="1:8" ht="21" customHeight="1">
      <c r="A5" s="780"/>
      <c r="B5" s="782"/>
      <c r="C5" s="122" t="s">
        <v>26</v>
      </c>
      <c r="D5" s="122" t="s">
        <v>70</v>
      </c>
      <c r="E5" s="122" t="s">
        <v>59</v>
      </c>
      <c r="F5" s="122" t="s">
        <v>26</v>
      </c>
      <c r="G5" s="122" t="s">
        <v>70</v>
      </c>
      <c r="H5" s="122" t="s">
        <v>59</v>
      </c>
    </row>
    <row r="6" spans="1:8" ht="26.5" customHeight="1">
      <c r="A6" s="780"/>
      <c r="B6" s="374" t="s">
        <v>76</v>
      </c>
      <c r="C6" s="774"/>
      <c r="D6" s="775"/>
      <c r="E6" s="775"/>
      <c r="F6" s="775"/>
      <c r="G6" s="775"/>
      <c r="H6" s="776"/>
    </row>
    <row r="7" spans="1:8" ht="23" customHeight="1">
      <c r="A7" s="375">
        <v>1</v>
      </c>
      <c r="B7" s="376" t="s">
        <v>765</v>
      </c>
      <c r="C7" s="377">
        <f>SUM(C8:C10)</f>
        <v>0</v>
      </c>
      <c r="D7" s="377">
        <f>SUM(D8:D10)</f>
        <v>0</v>
      </c>
      <c r="E7" s="378">
        <f>C7+D7</f>
        <v>0</v>
      </c>
      <c r="F7" s="377">
        <f>SUM(F8:F10)</f>
        <v>0</v>
      </c>
      <c r="G7" s="377">
        <f>SUM(G8:G10)</f>
        <v>0</v>
      </c>
      <c r="H7" s="378">
        <f>F7+G7</f>
        <v>0</v>
      </c>
    </row>
    <row r="8" spans="1:8">
      <c r="A8" s="379">
        <v>1.1000000000000001</v>
      </c>
      <c r="B8" s="380" t="s">
        <v>77</v>
      </c>
      <c r="C8" s="377"/>
      <c r="D8" s="377"/>
      <c r="E8" s="378">
        <f t="shared" ref="E8:E36" si="0">C8+D8</f>
        <v>0</v>
      </c>
      <c r="F8" s="377"/>
      <c r="G8" s="377"/>
      <c r="H8" s="378">
        <f t="shared" ref="H8:H36" si="1">F8+G8</f>
        <v>0</v>
      </c>
    </row>
    <row r="9" spans="1:8">
      <c r="A9" s="379">
        <v>1.2</v>
      </c>
      <c r="B9" s="380" t="s">
        <v>78</v>
      </c>
      <c r="C9" s="377"/>
      <c r="D9" s="377"/>
      <c r="E9" s="378">
        <f t="shared" si="0"/>
        <v>0</v>
      </c>
      <c r="F9" s="377"/>
      <c r="G9" s="377"/>
      <c r="H9" s="378">
        <f t="shared" si="1"/>
        <v>0</v>
      </c>
    </row>
    <row r="10" spans="1:8">
      <c r="A10" s="379">
        <v>1.3</v>
      </c>
      <c r="B10" s="380" t="s">
        <v>904</v>
      </c>
      <c r="C10" s="377"/>
      <c r="D10" s="377"/>
      <c r="E10" s="378">
        <f t="shared" si="0"/>
        <v>0</v>
      </c>
      <c r="F10" s="377"/>
      <c r="G10" s="377"/>
      <c r="H10" s="378">
        <f t="shared" si="1"/>
        <v>0</v>
      </c>
    </row>
    <row r="11" spans="1:8">
      <c r="A11" s="379">
        <v>2</v>
      </c>
      <c r="B11" s="381" t="s">
        <v>654</v>
      </c>
      <c r="C11" s="377"/>
      <c r="D11" s="377"/>
      <c r="E11" s="378">
        <f t="shared" si="0"/>
        <v>0</v>
      </c>
      <c r="F11" s="377"/>
      <c r="G11" s="377"/>
      <c r="H11" s="378">
        <f t="shared" si="1"/>
        <v>0</v>
      </c>
    </row>
    <row r="12" spans="1:8">
      <c r="A12" s="379">
        <v>2.1</v>
      </c>
      <c r="B12" s="382" t="s">
        <v>655</v>
      </c>
      <c r="C12" s="377"/>
      <c r="D12" s="377"/>
      <c r="E12" s="378">
        <f t="shared" si="0"/>
        <v>0</v>
      </c>
      <c r="F12" s="377"/>
      <c r="G12" s="377"/>
      <c r="H12" s="378">
        <f t="shared" si="1"/>
        <v>0</v>
      </c>
    </row>
    <row r="13" spans="1:8" ht="26.5" customHeight="1">
      <c r="A13" s="379">
        <v>3</v>
      </c>
      <c r="B13" s="383" t="s">
        <v>656</v>
      </c>
      <c r="C13" s="377"/>
      <c r="D13" s="377"/>
      <c r="E13" s="378">
        <f t="shared" si="0"/>
        <v>0</v>
      </c>
      <c r="F13" s="377"/>
      <c r="G13" s="377"/>
      <c r="H13" s="378">
        <f t="shared" si="1"/>
        <v>0</v>
      </c>
    </row>
    <row r="14" spans="1:8" ht="26.5" customHeight="1">
      <c r="A14" s="379">
        <v>4</v>
      </c>
      <c r="B14" s="384" t="s">
        <v>657</v>
      </c>
      <c r="C14" s="377"/>
      <c r="D14" s="377"/>
      <c r="E14" s="378">
        <f t="shared" si="0"/>
        <v>0</v>
      </c>
      <c r="F14" s="377"/>
      <c r="G14" s="377"/>
      <c r="H14" s="378">
        <f t="shared" si="1"/>
        <v>0</v>
      </c>
    </row>
    <row r="15" spans="1:8" ht="24.5" customHeight="1">
      <c r="A15" s="379">
        <v>5</v>
      </c>
      <c r="B15" s="384" t="s">
        <v>658</v>
      </c>
      <c r="C15" s="385">
        <f>SUM(C16:C18)</f>
        <v>0</v>
      </c>
      <c r="D15" s="385">
        <f>SUM(D16:D18)</f>
        <v>0</v>
      </c>
      <c r="E15" s="386">
        <f t="shared" si="0"/>
        <v>0</v>
      </c>
      <c r="F15" s="385">
        <f>SUM(F16:F18)</f>
        <v>0</v>
      </c>
      <c r="G15" s="385">
        <f>SUM(G16:G18)</f>
        <v>0</v>
      </c>
      <c r="H15" s="386">
        <f t="shared" si="1"/>
        <v>0</v>
      </c>
    </row>
    <row r="16" spans="1:8">
      <c r="A16" s="379">
        <v>5.0999999999999996</v>
      </c>
      <c r="B16" s="387" t="s">
        <v>659</v>
      </c>
      <c r="C16" s="377"/>
      <c r="D16" s="377"/>
      <c r="E16" s="378">
        <f t="shared" si="0"/>
        <v>0</v>
      </c>
      <c r="F16" s="377"/>
      <c r="G16" s="377"/>
      <c r="H16" s="378">
        <f t="shared" si="1"/>
        <v>0</v>
      </c>
    </row>
    <row r="17" spans="1:8">
      <c r="A17" s="379">
        <v>5.2</v>
      </c>
      <c r="B17" s="387" t="s">
        <v>502</v>
      </c>
      <c r="C17" s="377"/>
      <c r="D17" s="377"/>
      <c r="E17" s="378">
        <f t="shared" si="0"/>
        <v>0</v>
      </c>
      <c r="F17" s="377"/>
      <c r="G17" s="377"/>
      <c r="H17" s="378">
        <f t="shared" si="1"/>
        <v>0</v>
      </c>
    </row>
    <row r="18" spans="1:8">
      <c r="A18" s="379">
        <v>5.3</v>
      </c>
      <c r="B18" s="387" t="s">
        <v>660</v>
      </c>
      <c r="C18" s="377"/>
      <c r="D18" s="377"/>
      <c r="E18" s="378">
        <f t="shared" si="0"/>
        <v>0</v>
      </c>
      <c r="F18" s="377"/>
      <c r="G18" s="377"/>
      <c r="H18" s="378">
        <f t="shared" si="1"/>
        <v>0</v>
      </c>
    </row>
    <row r="19" spans="1:8">
      <c r="A19" s="379">
        <v>6</v>
      </c>
      <c r="B19" s="383" t="s">
        <v>661</v>
      </c>
      <c r="C19" s="377">
        <f>SUM(C20:C21)</f>
        <v>0</v>
      </c>
      <c r="D19" s="377">
        <f>SUM(D20:D21)</f>
        <v>0</v>
      </c>
      <c r="E19" s="378">
        <f t="shared" si="0"/>
        <v>0</v>
      </c>
      <c r="F19" s="377">
        <f>SUM(F20:F21)</f>
        <v>0</v>
      </c>
      <c r="G19" s="377">
        <f>SUM(G20:G21)</f>
        <v>0</v>
      </c>
      <c r="H19" s="378">
        <f t="shared" si="1"/>
        <v>0</v>
      </c>
    </row>
    <row r="20" spans="1:8">
      <c r="A20" s="379">
        <v>6.1</v>
      </c>
      <c r="B20" s="387" t="s">
        <v>502</v>
      </c>
      <c r="C20" s="377"/>
      <c r="D20" s="377"/>
      <c r="E20" s="378">
        <f t="shared" si="0"/>
        <v>0</v>
      </c>
      <c r="F20" s="377"/>
      <c r="G20" s="377"/>
      <c r="H20" s="378">
        <f t="shared" si="1"/>
        <v>0</v>
      </c>
    </row>
    <row r="21" spans="1:8">
      <c r="A21" s="379">
        <v>6.2</v>
      </c>
      <c r="B21" s="387" t="s">
        <v>660</v>
      </c>
      <c r="C21" s="377"/>
      <c r="D21" s="377"/>
      <c r="E21" s="378">
        <f t="shared" si="0"/>
        <v>0</v>
      </c>
      <c r="F21" s="377"/>
      <c r="G21" s="377"/>
      <c r="H21" s="378">
        <f t="shared" si="1"/>
        <v>0</v>
      </c>
    </row>
    <row r="22" spans="1:8">
      <c r="A22" s="379">
        <v>7</v>
      </c>
      <c r="B22" s="388" t="s">
        <v>662</v>
      </c>
      <c r="C22" s="377"/>
      <c r="D22" s="377"/>
      <c r="E22" s="378">
        <f t="shared" si="0"/>
        <v>0</v>
      </c>
      <c r="F22" s="377"/>
      <c r="G22" s="377"/>
      <c r="H22" s="378">
        <f t="shared" si="1"/>
        <v>0</v>
      </c>
    </row>
    <row r="23" spans="1:8">
      <c r="A23" s="379">
        <v>8</v>
      </c>
      <c r="B23" s="389" t="s">
        <v>663</v>
      </c>
      <c r="C23" s="377"/>
      <c r="D23" s="377"/>
      <c r="E23" s="378">
        <f t="shared" si="0"/>
        <v>0</v>
      </c>
      <c r="F23" s="377"/>
      <c r="G23" s="377"/>
      <c r="H23" s="378">
        <f t="shared" si="1"/>
        <v>0</v>
      </c>
    </row>
    <row r="24" spans="1:8">
      <c r="A24" s="379">
        <v>9</v>
      </c>
      <c r="B24" s="384" t="s">
        <v>664</v>
      </c>
      <c r="C24" s="377">
        <f>SUM(C25:C26)</f>
        <v>0</v>
      </c>
      <c r="D24" s="377">
        <f>SUM(D25:D26)</f>
        <v>0</v>
      </c>
      <c r="E24" s="378">
        <f t="shared" si="0"/>
        <v>0</v>
      </c>
      <c r="F24" s="377">
        <f>SUM(F25:F26)</f>
        <v>0</v>
      </c>
      <c r="G24" s="377">
        <f>SUM(G25:G26)</f>
        <v>0</v>
      </c>
      <c r="H24" s="378">
        <f t="shared" si="1"/>
        <v>0</v>
      </c>
    </row>
    <row r="25" spans="1:8">
      <c r="A25" s="379">
        <v>9.1</v>
      </c>
      <c r="B25" s="390" t="s">
        <v>665</v>
      </c>
      <c r="C25" s="377"/>
      <c r="D25" s="377"/>
      <c r="E25" s="378">
        <f t="shared" si="0"/>
        <v>0</v>
      </c>
      <c r="F25" s="377"/>
      <c r="G25" s="377"/>
      <c r="H25" s="378">
        <f t="shared" si="1"/>
        <v>0</v>
      </c>
    </row>
    <row r="26" spans="1:8">
      <c r="A26" s="379">
        <v>9.1999999999999993</v>
      </c>
      <c r="B26" s="390" t="s">
        <v>666</v>
      </c>
      <c r="C26" s="377"/>
      <c r="D26" s="377"/>
      <c r="E26" s="378">
        <f t="shared" si="0"/>
        <v>0</v>
      </c>
      <c r="F26" s="377"/>
      <c r="G26" s="377"/>
      <c r="H26" s="378">
        <f t="shared" si="1"/>
        <v>0</v>
      </c>
    </row>
    <row r="27" spans="1:8">
      <c r="A27" s="379">
        <v>10</v>
      </c>
      <c r="B27" s="384" t="s">
        <v>36</v>
      </c>
      <c r="C27" s="377">
        <f>SUM(C28:C29)</f>
        <v>0</v>
      </c>
      <c r="D27" s="377">
        <f>SUM(D28:D29)</f>
        <v>0</v>
      </c>
      <c r="E27" s="378">
        <f t="shared" si="0"/>
        <v>0</v>
      </c>
      <c r="F27" s="377">
        <f>SUM(F28:F29)</f>
        <v>0</v>
      </c>
      <c r="G27" s="377">
        <f>SUM(G28:G29)</f>
        <v>0</v>
      </c>
      <c r="H27" s="378">
        <f t="shared" si="1"/>
        <v>0</v>
      </c>
    </row>
    <row r="28" spans="1:8">
      <c r="A28" s="379">
        <v>10.1</v>
      </c>
      <c r="B28" s="390" t="s">
        <v>667</v>
      </c>
      <c r="C28" s="377"/>
      <c r="D28" s="377"/>
      <c r="E28" s="378">
        <f t="shared" si="0"/>
        <v>0</v>
      </c>
      <c r="F28" s="377"/>
      <c r="G28" s="377"/>
      <c r="H28" s="378">
        <f t="shared" si="1"/>
        <v>0</v>
      </c>
    </row>
    <row r="29" spans="1:8">
      <c r="A29" s="379">
        <v>10.199999999999999</v>
      </c>
      <c r="B29" s="390" t="s">
        <v>668</v>
      </c>
      <c r="C29" s="377"/>
      <c r="D29" s="377"/>
      <c r="E29" s="378">
        <f t="shared" si="0"/>
        <v>0</v>
      </c>
      <c r="F29" s="377"/>
      <c r="G29" s="377"/>
      <c r="H29" s="378">
        <f t="shared" si="1"/>
        <v>0</v>
      </c>
    </row>
    <row r="30" spans="1:8">
      <c r="A30" s="379">
        <v>11</v>
      </c>
      <c r="B30" s="384" t="s">
        <v>669</v>
      </c>
      <c r="C30" s="377">
        <f>SUM(C31:C32)</f>
        <v>0</v>
      </c>
      <c r="D30" s="377">
        <f>SUM(D31:D32)</f>
        <v>0</v>
      </c>
      <c r="E30" s="378">
        <f t="shared" si="0"/>
        <v>0</v>
      </c>
      <c r="F30" s="377">
        <f>SUM(F31:F32)</f>
        <v>0</v>
      </c>
      <c r="G30" s="377">
        <f>SUM(G31:G32)</f>
        <v>0</v>
      </c>
      <c r="H30" s="378">
        <f t="shared" si="1"/>
        <v>0</v>
      </c>
    </row>
    <row r="31" spans="1:8">
      <c r="A31" s="379">
        <v>11.1</v>
      </c>
      <c r="B31" s="390" t="s">
        <v>670</v>
      </c>
      <c r="C31" s="377"/>
      <c r="D31" s="377"/>
      <c r="E31" s="378">
        <f t="shared" si="0"/>
        <v>0</v>
      </c>
      <c r="F31" s="377"/>
      <c r="G31" s="377"/>
      <c r="H31" s="378">
        <f t="shared" si="1"/>
        <v>0</v>
      </c>
    </row>
    <row r="32" spans="1:8">
      <c r="A32" s="379">
        <v>11.2</v>
      </c>
      <c r="B32" s="390" t="s">
        <v>671</v>
      </c>
      <c r="C32" s="377"/>
      <c r="D32" s="377"/>
      <c r="E32" s="378">
        <f t="shared" si="0"/>
        <v>0</v>
      </c>
      <c r="F32" s="377"/>
      <c r="G32" s="377"/>
      <c r="H32" s="378">
        <f t="shared" si="1"/>
        <v>0</v>
      </c>
    </row>
    <row r="33" spans="1:8">
      <c r="A33" s="379">
        <v>13</v>
      </c>
      <c r="B33" s="384" t="s">
        <v>79</v>
      </c>
      <c r="C33" s="377"/>
      <c r="D33" s="377"/>
      <c r="E33" s="378">
        <f t="shared" si="0"/>
        <v>0</v>
      </c>
      <c r="F33" s="377"/>
      <c r="G33" s="377"/>
      <c r="H33" s="378">
        <f t="shared" si="1"/>
        <v>0</v>
      </c>
    </row>
    <row r="34" spans="1:8">
      <c r="A34" s="379">
        <v>13.1</v>
      </c>
      <c r="B34" s="391" t="s">
        <v>672</v>
      </c>
      <c r="C34" s="377"/>
      <c r="D34" s="377"/>
      <c r="E34" s="378">
        <f t="shared" si="0"/>
        <v>0</v>
      </c>
      <c r="F34" s="377"/>
      <c r="G34" s="377"/>
      <c r="H34" s="378">
        <f t="shared" si="1"/>
        <v>0</v>
      </c>
    </row>
    <row r="35" spans="1:8">
      <c r="A35" s="379">
        <v>13.2</v>
      </c>
      <c r="B35" s="391" t="s">
        <v>673</v>
      </c>
      <c r="C35" s="377"/>
      <c r="D35" s="377"/>
      <c r="E35" s="378">
        <f t="shared" si="0"/>
        <v>0</v>
      </c>
      <c r="F35" s="377"/>
      <c r="G35" s="377"/>
      <c r="H35" s="378">
        <f t="shared" si="1"/>
        <v>0</v>
      </c>
    </row>
    <row r="36" spans="1:8">
      <c r="A36" s="379">
        <v>14</v>
      </c>
      <c r="B36" s="392" t="s">
        <v>674</v>
      </c>
      <c r="C36" s="377">
        <f>SUM(C7,C11,C13,C14,C15,C19,C22,C23,C24,C27,C30,C33)</f>
        <v>0</v>
      </c>
      <c r="D36" s="377">
        <f>SUM(D7,D11,D13,D14,D15,D19,D22,D23,D24,D27,D30,D33)</f>
        <v>0</v>
      </c>
      <c r="E36" s="378">
        <f t="shared" si="0"/>
        <v>0</v>
      </c>
      <c r="F36" s="377">
        <f>SUM(F7,F11,F13,F14,F15,F19,F22,F23,F24,F27,F30,F33)</f>
        <v>0</v>
      </c>
      <c r="G36" s="377">
        <f>SUM(G7,G11,G13,G14,G15,G19,G22,G23,G24,G27,G30,G33)</f>
        <v>0</v>
      </c>
      <c r="H36" s="378">
        <f t="shared" si="1"/>
        <v>0</v>
      </c>
    </row>
    <row r="37" spans="1:8" ht="22.5" customHeight="1">
      <c r="A37" s="379"/>
      <c r="B37" s="393" t="s">
        <v>84</v>
      </c>
      <c r="C37" s="774"/>
      <c r="D37" s="775"/>
      <c r="E37" s="775"/>
      <c r="F37" s="775"/>
      <c r="G37" s="775"/>
      <c r="H37" s="776"/>
    </row>
    <row r="38" spans="1:8">
      <c r="A38" s="379">
        <v>15</v>
      </c>
      <c r="B38" s="394" t="s">
        <v>675</v>
      </c>
      <c r="C38" s="395"/>
      <c r="D38" s="395"/>
      <c r="E38" s="396">
        <f>C38+D38</f>
        <v>0</v>
      </c>
      <c r="F38" s="395"/>
      <c r="G38" s="395"/>
      <c r="H38" s="396">
        <f>F38+G38</f>
        <v>0</v>
      </c>
    </row>
    <row r="39" spans="1:8">
      <c r="A39" s="379">
        <v>15.1</v>
      </c>
      <c r="B39" s="397" t="s">
        <v>655</v>
      </c>
      <c r="C39" s="395"/>
      <c r="D39" s="395"/>
      <c r="E39" s="396">
        <f t="shared" ref="E39:E53" si="2">C39+D39</f>
        <v>0</v>
      </c>
      <c r="F39" s="395"/>
      <c r="G39" s="395"/>
      <c r="H39" s="396">
        <f t="shared" ref="H39:H53" si="3">F39+G39</f>
        <v>0</v>
      </c>
    </row>
    <row r="40" spans="1:8" ht="24" customHeight="1">
      <c r="A40" s="379">
        <v>16</v>
      </c>
      <c r="B40" s="388" t="s">
        <v>676</v>
      </c>
      <c r="C40" s="395"/>
      <c r="D40" s="395"/>
      <c r="E40" s="396">
        <f t="shared" si="2"/>
        <v>0</v>
      </c>
      <c r="F40" s="395"/>
      <c r="G40" s="395"/>
      <c r="H40" s="396">
        <f t="shared" si="3"/>
        <v>0</v>
      </c>
    </row>
    <row r="41" spans="1:8">
      <c r="A41" s="379">
        <v>17</v>
      </c>
      <c r="B41" s="388" t="s">
        <v>677</v>
      </c>
      <c r="C41" s="395">
        <f>SUM(C42:C45)</f>
        <v>0</v>
      </c>
      <c r="D41" s="395">
        <f>SUM(D42:D45)</f>
        <v>0</v>
      </c>
      <c r="E41" s="396">
        <f t="shared" si="2"/>
        <v>0</v>
      </c>
      <c r="F41" s="395">
        <f>SUM(F42:F45)</f>
        <v>0</v>
      </c>
      <c r="G41" s="395">
        <f>SUM(G42:G45)</f>
        <v>0</v>
      </c>
      <c r="H41" s="396">
        <f t="shared" si="3"/>
        <v>0</v>
      </c>
    </row>
    <row r="42" spans="1:8">
      <c r="A42" s="379">
        <v>17.100000000000001</v>
      </c>
      <c r="B42" s="398" t="s">
        <v>678</v>
      </c>
      <c r="C42" s="395"/>
      <c r="D42" s="395"/>
      <c r="E42" s="396">
        <f t="shared" si="2"/>
        <v>0</v>
      </c>
      <c r="F42" s="395"/>
      <c r="G42" s="395"/>
      <c r="H42" s="396">
        <f t="shared" si="3"/>
        <v>0</v>
      </c>
    </row>
    <row r="43" spans="1:8">
      <c r="A43" s="379">
        <v>17.2</v>
      </c>
      <c r="B43" s="399" t="s">
        <v>80</v>
      </c>
      <c r="C43" s="395"/>
      <c r="D43" s="395"/>
      <c r="E43" s="396">
        <f t="shared" si="2"/>
        <v>0</v>
      </c>
      <c r="F43" s="395"/>
      <c r="G43" s="395"/>
      <c r="H43" s="396">
        <f t="shared" si="3"/>
        <v>0</v>
      </c>
    </row>
    <row r="44" spans="1:8">
      <c r="A44" s="379">
        <v>17.3</v>
      </c>
      <c r="B44" s="398" t="s">
        <v>679</v>
      </c>
      <c r="C44" s="395"/>
      <c r="D44" s="395"/>
      <c r="E44" s="396">
        <f t="shared" si="2"/>
        <v>0</v>
      </c>
      <c r="F44" s="395"/>
      <c r="G44" s="395"/>
      <c r="H44" s="396">
        <f t="shared" si="3"/>
        <v>0</v>
      </c>
    </row>
    <row r="45" spans="1:8">
      <c r="A45" s="379">
        <v>17.399999999999999</v>
      </c>
      <c r="B45" s="398" t="s">
        <v>680</v>
      </c>
      <c r="C45" s="395"/>
      <c r="D45" s="395"/>
      <c r="E45" s="396">
        <f t="shared" si="2"/>
        <v>0</v>
      </c>
      <c r="F45" s="395"/>
      <c r="G45" s="395"/>
      <c r="H45" s="396">
        <f t="shared" si="3"/>
        <v>0</v>
      </c>
    </row>
    <row r="46" spans="1:8">
      <c r="A46" s="379">
        <v>18</v>
      </c>
      <c r="B46" s="400" t="s">
        <v>681</v>
      </c>
      <c r="C46" s="395"/>
      <c r="D46" s="395"/>
      <c r="E46" s="396">
        <f t="shared" si="2"/>
        <v>0</v>
      </c>
      <c r="F46" s="395"/>
      <c r="G46" s="395"/>
      <c r="H46" s="396">
        <f t="shared" si="3"/>
        <v>0</v>
      </c>
    </row>
    <row r="47" spans="1:8">
      <c r="A47" s="379">
        <v>19</v>
      </c>
      <c r="B47" s="400" t="s">
        <v>682</v>
      </c>
      <c r="C47" s="395">
        <f>SUM(C48:C49)</f>
        <v>0</v>
      </c>
      <c r="D47" s="395">
        <f>SUM(D48:D49)</f>
        <v>0</v>
      </c>
      <c r="E47" s="396">
        <f t="shared" si="2"/>
        <v>0</v>
      </c>
      <c r="F47" s="395">
        <f>SUM(F48:F49)</f>
        <v>0</v>
      </c>
      <c r="G47" s="395">
        <f>SUM(G48:G49)</f>
        <v>0</v>
      </c>
      <c r="H47" s="396">
        <f t="shared" si="3"/>
        <v>0</v>
      </c>
    </row>
    <row r="48" spans="1:8">
      <c r="A48" s="379">
        <v>19.100000000000001</v>
      </c>
      <c r="B48" s="401" t="s">
        <v>683</v>
      </c>
      <c r="C48" s="395"/>
      <c r="D48" s="395"/>
      <c r="E48" s="396">
        <f t="shared" si="2"/>
        <v>0</v>
      </c>
      <c r="F48" s="395"/>
      <c r="G48" s="395"/>
      <c r="H48" s="396">
        <f t="shared" si="3"/>
        <v>0</v>
      </c>
    </row>
    <row r="49" spans="1:8">
      <c r="A49" s="379">
        <v>19.2</v>
      </c>
      <c r="B49" s="402" t="s">
        <v>684</v>
      </c>
      <c r="C49" s="395"/>
      <c r="D49" s="395"/>
      <c r="E49" s="396">
        <f t="shared" si="2"/>
        <v>0</v>
      </c>
      <c r="F49" s="395"/>
      <c r="G49" s="395"/>
      <c r="H49" s="396">
        <f t="shared" si="3"/>
        <v>0</v>
      </c>
    </row>
    <row r="50" spans="1:8">
      <c r="A50" s="379">
        <v>20</v>
      </c>
      <c r="B50" s="403" t="s">
        <v>81</v>
      </c>
      <c r="C50" s="395"/>
      <c r="D50" s="395"/>
      <c r="E50" s="396">
        <f t="shared" si="2"/>
        <v>0</v>
      </c>
      <c r="F50" s="395"/>
      <c r="G50" s="395"/>
      <c r="H50" s="396">
        <f t="shared" si="3"/>
        <v>0</v>
      </c>
    </row>
    <row r="51" spans="1:8">
      <c r="A51" s="379">
        <v>21</v>
      </c>
      <c r="B51" s="404" t="s">
        <v>71</v>
      </c>
      <c r="C51" s="395"/>
      <c r="D51" s="395"/>
      <c r="E51" s="396">
        <f t="shared" si="2"/>
        <v>0</v>
      </c>
      <c r="F51" s="395"/>
      <c r="G51" s="395"/>
      <c r="H51" s="396">
        <f t="shared" si="3"/>
        <v>0</v>
      </c>
    </row>
    <row r="52" spans="1:8">
      <c r="A52" s="379">
        <v>21.1</v>
      </c>
      <c r="B52" s="399" t="s">
        <v>685</v>
      </c>
      <c r="C52" s="395"/>
      <c r="D52" s="395"/>
      <c r="E52" s="396">
        <f t="shared" si="2"/>
        <v>0</v>
      </c>
      <c r="F52" s="395"/>
      <c r="G52" s="395"/>
      <c r="H52" s="396">
        <f t="shared" si="3"/>
        <v>0</v>
      </c>
    </row>
    <row r="53" spans="1:8">
      <c r="A53" s="379">
        <v>22</v>
      </c>
      <c r="B53" s="403" t="s">
        <v>686</v>
      </c>
      <c r="C53" s="395">
        <f>SUM(C38,C40,C41,C46,C47,C50,C51)</f>
        <v>0</v>
      </c>
      <c r="D53" s="395">
        <f>SUM(D38,D40,D41,D46,D47,D50,D51)</f>
        <v>0</v>
      </c>
      <c r="E53" s="396">
        <f t="shared" si="2"/>
        <v>0</v>
      </c>
      <c r="F53" s="395">
        <f>SUM(F38,F40,F41,F46,F47,F50,F51)</f>
        <v>0</v>
      </c>
      <c r="G53" s="395">
        <f>SUM(G38,G40,G41,G46,G47,G50,G51)</f>
        <v>0</v>
      </c>
      <c r="H53" s="396">
        <f t="shared" si="3"/>
        <v>0</v>
      </c>
    </row>
    <row r="54" spans="1:8" ht="24" customHeight="1">
      <c r="A54" s="379"/>
      <c r="B54" s="405" t="s">
        <v>687</v>
      </c>
      <c r="C54" s="777"/>
      <c r="D54" s="778"/>
      <c r="E54" s="778"/>
      <c r="F54" s="778"/>
      <c r="G54" s="778"/>
      <c r="H54" s="779"/>
    </row>
    <row r="55" spans="1:8">
      <c r="A55" s="379">
        <v>23</v>
      </c>
      <c r="B55" s="406" t="s">
        <v>863</v>
      </c>
      <c r="C55" s="395"/>
      <c r="D55" s="395"/>
      <c r="E55" s="396">
        <f>C55+D55</f>
        <v>0</v>
      </c>
      <c r="F55" s="395"/>
      <c r="G55" s="395"/>
      <c r="H55" s="396">
        <f>F55+G55</f>
        <v>0</v>
      </c>
    </row>
    <row r="56" spans="1:8">
      <c r="A56" s="379">
        <v>24</v>
      </c>
      <c r="B56" s="403" t="s">
        <v>688</v>
      </c>
      <c r="C56" s="395"/>
      <c r="D56" s="395"/>
      <c r="E56" s="396">
        <f t="shared" ref="E56:E69" si="4">C56+D56</f>
        <v>0</v>
      </c>
      <c r="F56" s="395"/>
      <c r="G56" s="395"/>
      <c r="H56" s="396">
        <f t="shared" ref="H56:H69" si="5">F56+G56</f>
        <v>0</v>
      </c>
    </row>
    <row r="57" spans="1:8">
      <c r="A57" s="379">
        <v>25</v>
      </c>
      <c r="B57" s="407" t="s">
        <v>82</v>
      </c>
      <c r="C57" s="395"/>
      <c r="D57" s="395"/>
      <c r="E57" s="396">
        <f t="shared" si="4"/>
        <v>0</v>
      </c>
      <c r="F57" s="395"/>
      <c r="G57" s="395"/>
      <c r="H57" s="396">
        <f t="shared" si="5"/>
        <v>0</v>
      </c>
    </row>
    <row r="58" spans="1:8">
      <c r="A58" s="379">
        <v>26</v>
      </c>
      <c r="B58" s="400" t="s">
        <v>689</v>
      </c>
      <c r="C58" s="395"/>
      <c r="D58" s="395"/>
      <c r="E58" s="396">
        <f t="shared" si="4"/>
        <v>0</v>
      </c>
      <c r="F58" s="395"/>
      <c r="G58" s="395"/>
      <c r="H58" s="396">
        <f t="shared" si="5"/>
        <v>0</v>
      </c>
    </row>
    <row r="59" spans="1:8">
      <c r="A59" s="379">
        <v>27</v>
      </c>
      <c r="B59" s="400" t="s">
        <v>690</v>
      </c>
      <c r="C59" s="395">
        <f>SUM(C60:C61)</f>
        <v>0</v>
      </c>
      <c r="D59" s="395">
        <f>SUM(D60:D61)</f>
        <v>0</v>
      </c>
      <c r="E59" s="396">
        <f t="shared" si="4"/>
        <v>0</v>
      </c>
      <c r="F59" s="395"/>
      <c r="G59" s="395"/>
      <c r="H59" s="396">
        <f t="shared" si="5"/>
        <v>0</v>
      </c>
    </row>
    <row r="60" spans="1:8">
      <c r="A60" s="379">
        <v>27.1</v>
      </c>
      <c r="B60" s="408" t="s">
        <v>691</v>
      </c>
      <c r="C60" s="395"/>
      <c r="D60" s="395"/>
      <c r="E60" s="396">
        <f t="shared" si="4"/>
        <v>0</v>
      </c>
      <c r="F60" s="395"/>
      <c r="G60" s="395"/>
      <c r="H60" s="396">
        <f t="shared" si="5"/>
        <v>0</v>
      </c>
    </row>
    <row r="61" spans="1:8">
      <c r="A61" s="379">
        <v>27.2</v>
      </c>
      <c r="B61" s="398" t="s">
        <v>692</v>
      </c>
      <c r="C61" s="395"/>
      <c r="D61" s="395"/>
      <c r="E61" s="396">
        <f t="shared" si="4"/>
        <v>0</v>
      </c>
      <c r="F61" s="395"/>
      <c r="G61" s="395"/>
      <c r="H61" s="396">
        <f t="shared" si="5"/>
        <v>0</v>
      </c>
    </row>
    <row r="62" spans="1:8">
      <c r="A62" s="379">
        <v>28</v>
      </c>
      <c r="B62" s="404" t="s">
        <v>693</v>
      </c>
      <c r="C62" s="395"/>
      <c r="D62" s="395"/>
      <c r="E62" s="396">
        <f t="shared" si="4"/>
        <v>0</v>
      </c>
      <c r="F62" s="395"/>
      <c r="G62" s="395"/>
      <c r="H62" s="396">
        <f t="shared" si="5"/>
        <v>0</v>
      </c>
    </row>
    <row r="63" spans="1:8">
      <c r="A63" s="379">
        <v>29</v>
      </c>
      <c r="B63" s="400" t="s">
        <v>694</v>
      </c>
      <c r="C63" s="395">
        <f>SUM(C64:C66)</f>
        <v>0</v>
      </c>
      <c r="D63" s="395">
        <f>SUM(D64:D66)</f>
        <v>0</v>
      </c>
      <c r="E63" s="396">
        <f t="shared" si="4"/>
        <v>0</v>
      </c>
      <c r="F63" s="395"/>
      <c r="G63" s="395"/>
      <c r="H63" s="396">
        <f t="shared" si="5"/>
        <v>0</v>
      </c>
    </row>
    <row r="64" spans="1:8">
      <c r="A64" s="379">
        <v>29.1</v>
      </c>
      <c r="B64" s="387" t="s">
        <v>695</v>
      </c>
      <c r="C64" s="395"/>
      <c r="D64" s="395"/>
      <c r="E64" s="396">
        <f t="shared" si="4"/>
        <v>0</v>
      </c>
      <c r="F64" s="395"/>
      <c r="G64" s="395"/>
      <c r="H64" s="396">
        <f t="shared" si="5"/>
        <v>0</v>
      </c>
    </row>
    <row r="65" spans="1:8" ht="25" customHeight="1">
      <c r="A65" s="379">
        <v>29.2</v>
      </c>
      <c r="B65" s="408" t="s">
        <v>696</v>
      </c>
      <c r="C65" s="395"/>
      <c r="D65" s="395"/>
      <c r="E65" s="396">
        <f t="shared" si="4"/>
        <v>0</v>
      </c>
      <c r="F65" s="395"/>
      <c r="G65" s="395"/>
      <c r="H65" s="396">
        <f t="shared" si="5"/>
        <v>0</v>
      </c>
    </row>
    <row r="66" spans="1:8" ht="22.5" customHeight="1">
      <c r="A66" s="379">
        <v>29.3</v>
      </c>
      <c r="B66" s="390" t="s">
        <v>697</v>
      </c>
      <c r="C66" s="395"/>
      <c r="D66" s="395"/>
      <c r="E66" s="396">
        <f t="shared" si="4"/>
        <v>0</v>
      </c>
      <c r="F66" s="395"/>
      <c r="G66" s="395"/>
      <c r="H66" s="396">
        <f t="shared" si="5"/>
        <v>0</v>
      </c>
    </row>
    <row r="67" spans="1:8">
      <c r="A67" s="379">
        <v>30</v>
      </c>
      <c r="B67" s="384" t="s">
        <v>83</v>
      </c>
      <c r="C67" s="395"/>
      <c r="D67" s="395"/>
      <c r="E67" s="396">
        <f t="shared" si="4"/>
        <v>0</v>
      </c>
      <c r="F67" s="395"/>
      <c r="G67" s="395"/>
      <c r="H67" s="396">
        <f t="shared" si="5"/>
        <v>0</v>
      </c>
    </row>
    <row r="68" spans="1:8">
      <c r="A68" s="379">
        <v>31</v>
      </c>
      <c r="B68" s="409" t="s">
        <v>951</v>
      </c>
      <c r="C68" s="395">
        <f>SUM(C55,C56,C57,C58,C59,C62,C63,C67)</f>
        <v>0</v>
      </c>
      <c r="D68" s="395">
        <f>SUM(D55,D56,D57,D58,D59,D62,D63,D67)</f>
        <v>0</v>
      </c>
      <c r="E68" s="396">
        <f t="shared" si="4"/>
        <v>0</v>
      </c>
      <c r="F68" s="395">
        <f>SUM(F55,F56,F57,F58,F59,F62,F63,F67)</f>
        <v>0</v>
      </c>
      <c r="G68" s="395">
        <f>SUM(G55,G56,G57,G58,G59,G62,G63,G67)</f>
        <v>0</v>
      </c>
      <c r="H68" s="396">
        <f t="shared" si="5"/>
        <v>0</v>
      </c>
    </row>
    <row r="69" spans="1:8">
      <c r="A69" s="379">
        <v>32</v>
      </c>
      <c r="B69" s="410" t="s">
        <v>699</v>
      </c>
      <c r="C69" s="395">
        <f>SUM(C53,C68)</f>
        <v>0</v>
      </c>
      <c r="D69" s="395">
        <f>SUM(D53,D68)</f>
        <v>0</v>
      </c>
      <c r="E69" s="396">
        <f t="shared" si="4"/>
        <v>0</v>
      </c>
      <c r="F69" s="395">
        <f>SUM(F68)</f>
        <v>0</v>
      </c>
      <c r="G69" s="395">
        <f>SUM(G68)</f>
        <v>0</v>
      </c>
      <c r="H69" s="396">
        <f t="shared" si="5"/>
        <v>0</v>
      </c>
    </row>
    <row r="72" spans="1:8">
      <c r="B72" s="961" t="s">
        <v>952</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74" zoomScaleNormal="80" workbookViewId="0"/>
  </sheetViews>
  <sheetFormatPr defaultColWidth="8.81640625" defaultRowHeight="14.5"/>
  <cols>
    <col min="1" max="1" width="10" style="240" bestFit="1" customWidth="1"/>
    <col min="2" max="2" width="71.81640625" style="240" customWidth="1"/>
    <col min="3" max="3" width="10.6328125" style="240" bestFit="1" customWidth="1"/>
    <col min="4" max="5" width="15.1796875" style="240" bestFit="1" customWidth="1"/>
    <col min="6" max="6" width="20" style="240" bestFit="1" customWidth="1"/>
    <col min="7" max="7" width="37.6328125" style="240" bestFit="1" customWidth="1"/>
    <col min="8" max="8" width="10.6328125" style="240" bestFit="1" customWidth="1"/>
    <col min="9" max="10" width="15.1796875" style="240" bestFit="1" customWidth="1"/>
    <col min="11" max="11" width="20" style="240" bestFit="1" customWidth="1"/>
    <col min="12" max="12" width="37.6328125" style="240" bestFit="1" customWidth="1"/>
    <col min="13" max="13" width="10.6328125" style="240" bestFit="1" customWidth="1"/>
    <col min="14" max="15" width="15.1796875" style="240" bestFit="1" customWidth="1"/>
    <col min="16" max="16" width="20" style="240" bestFit="1" customWidth="1"/>
    <col min="17" max="17" width="37.6328125" style="240" bestFit="1" customWidth="1"/>
    <col min="18" max="18" width="18" style="240" bestFit="1" customWidth="1"/>
    <col min="19" max="19" width="48" style="240" bestFit="1" customWidth="1"/>
    <col min="20" max="20" width="45.81640625" style="240" bestFit="1" customWidth="1"/>
    <col min="21" max="21" width="48" style="240" bestFit="1" customWidth="1"/>
    <col min="22" max="22" width="44.36328125" style="240" bestFit="1" customWidth="1"/>
    <col min="23" max="16384" width="8.81640625" style="240"/>
  </cols>
  <sheetData>
    <row r="1" spans="1:22">
      <c r="A1" s="100" t="s">
        <v>872</v>
      </c>
      <c r="B1" s="77">
        <f>Info!C2</f>
        <v>0</v>
      </c>
    </row>
    <row r="2" spans="1:22">
      <c r="A2" s="102" t="s">
        <v>88</v>
      </c>
      <c r="B2" s="104">
        <f>'1. key ratios'!B2</f>
        <v>45747</v>
      </c>
    </row>
    <row r="3" spans="1:22">
      <c r="A3" s="103" t="s">
        <v>614</v>
      </c>
      <c r="B3" s="163"/>
    </row>
    <row r="4" spans="1:22">
      <c r="A4" s="103"/>
      <c r="B4" s="163"/>
    </row>
    <row r="5" spans="1:22" ht="24" customHeight="1">
      <c r="A5" s="889" t="s">
        <v>640</v>
      </c>
      <c r="B5" s="889"/>
      <c r="C5" s="891" t="s">
        <v>821</v>
      </c>
      <c r="D5" s="891"/>
      <c r="E5" s="891"/>
      <c r="F5" s="891"/>
      <c r="G5" s="891"/>
      <c r="H5" s="891" t="s">
        <v>528</v>
      </c>
      <c r="I5" s="891"/>
      <c r="J5" s="891"/>
      <c r="K5" s="891"/>
      <c r="L5" s="891"/>
      <c r="M5" s="891" t="s">
        <v>820</v>
      </c>
      <c r="N5" s="891"/>
      <c r="O5" s="891"/>
      <c r="P5" s="891"/>
      <c r="Q5" s="891"/>
      <c r="R5" s="890" t="s">
        <v>639</v>
      </c>
      <c r="S5" s="890" t="s">
        <v>643</v>
      </c>
      <c r="T5" s="890" t="s">
        <v>642</v>
      </c>
      <c r="U5" s="890" t="s">
        <v>859</v>
      </c>
      <c r="V5" s="890" t="s">
        <v>860</v>
      </c>
    </row>
    <row r="6" spans="1:22" ht="36" customHeight="1">
      <c r="A6" s="889"/>
      <c r="B6" s="889"/>
      <c r="C6" s="251"/>
      <c r="D6" s="161" t="s">
        <v>805</v>
      </c>
      <c r="E6" s="161" t="s">
        <v>804</v>
      </c>
      <c r="F6" s="161" t="s">
        <v>803</v>
      </c>
      <c r="G6" s="161" t="s">
        <v>802</v>
      </c>
      <c r="H6" s="251"/>
      <c r="I6" s="161" t="s">
        <v>805</v>
      </c>
      <c r="J6" s="161" t="s">
        <v>804</v>
      </c>
      <c r="K6" s="161" t="s">
        <v>803</v>
      </c>
      <c r="L6" s="161" t="s">
        <v>802</v>
      </c>
      <c r="M6" s="251"/>
      <c r="N6" s="161" t="s">
        <v>805</v>
      </c>
      <c r="O6" s="161" t="s">
        <v>804</v>
      </c>
      <c r="P6" s="161" t="s">
        <v>803</v>
      </c>
      <c r="Q6" s="161" t="s">
        <v>802</v>
      </c>
      <c r="R6" s="890"/>
      <c r="S6" s="890"/>
      <c r="T6" s="890"/>
      <c r="U6" s="890"/>
      <c r="V6" s="890"/>
    </row>
    <row r="7" spans="1:22">
      <c r="A7" s="249">
        <v>1</v>
      </c>
      <c r="B7" s="250" t="s">
        <v>615</v>
      </c>
      <c r="C7" s="236"/>
      <c r="D7" s="236"/>
      <c r="E7" s="236"/>
      <c r="F7" s="236"/>
      <c r="G7" s="236"/>
      <c r="H7" s="236"/>
      <c r="I7" s="236"/>
      <c r="J7" s="236"/>
      <c r="K7" s="236"/>
      <c r="L7" s="236"/>
      <c r="M7" s="236"/>
      <c r="N7" s="236"/>
      <c r="O7" s="236"/>
      <c r="P7" s="236"/>
      <c r="Q7" s="236"/>
      <c r="R7" s="236"/>
      <c r="S7" s="236"/>
      <c r="T7" s="236"/>
      <c r="U7" s="236"/>
      <c r="V7" s="236"/>
    </row>
    <row r="8" spans="1:22">
      <c r="A8" s="249">
        <v>2</v>
      </c>
      <c r="B8" s="248" t="s">
        <v>616</v>
      </c>
      <c r="C8" s="236"/>
      <c r="D8" s="236"/>
      <c r="E8" s="236"/>
      <c r="F8" s="236"/>
      <c r="G8" s="236"/>
      <c r="H8" s="236"/>
      <c r="I8" s="236"/>
      <c r="J8" s="236"/>
      <c r="K8" s="236"/>
      <c r="L8" s="236"/>
      <c r="M8" s="236"/>
      <c r="N8" s="236"/>
      <c r="O8" s="236"/>
      <c r="P8" s="236"/>
      <c r="Q8" s="236"/>
      <c r="R8" s="236"/>
      <c r="S8" s="236"/>
      <c r="T8" s="236"/>
      <c r="U8" s="236"/>
      <c r="V8" s="236"/>
    </row>
    <row r="9" spans="1:22">
      <c r="A9" s="249">
        <v>3</v>
      </c>
      <c r="B9" s="248" t="s">
        <v>617</v>
      </c>
      <c r="C9" s="236"/>
      <c r="D9" s="236"/>
      <c r="E9" s="236"/>
      <c r="F9" s="236"/>
      <c r="G9" s="236"/>
      <c r="H9" s="236"/>
      <c r="I9" s="236"/>
      <c r="J9" s="236"/>
      <c r="K9" s="236"/>
      <c r="L9" s="236"/>
      <c r="M9" s="236"/>
      <c r="N9" s="236"/>
      <c r="O9" s="236"/>
      <c r="P9" s="236"/>
      <c r="Q9" s="236"/>
      <c r="R9" s="236"/>
      <c r="S9" s="236"/>
      <c r="T9" s="236"/>
      <c r="U9" s="236"/>
      <c r="V9" s="236"/>
    </row>
    <row r="10" spans="1:22">
      <c r="A10" s="249">
        <v>4</v>
      </c>
      <c r="B10" s="248" t="s">
        <v>618</v>
      </c>
      <c r="C10" s="236"/>
      <c r="D10" s="236"/>
      <c r="E10" s="236"/>
      <c r="F10" s="236"/>
      <c r="G10" s="236"/>
      <c r="H10" s="236"/>
      <c r="I10" s="236"/>
      <c r="J10" s="236"/>
      <c r="K10" s="236"/>
      <c r="L10" s="236"/>
      <c r="M10" s="236"/>
      <c r="N10" s="236"/>
      <c r="O10" s="236"/>
      <c r="P10" s="236"/>
      <c r="Q10" s="236"/>
      <c r="R10" s="236"/>
      <c r="S10" s="236"/>
      <c r="T10" s="236"/>
      <c r="U10" s="236"/>
      <c r="V10" s="236"/>
    </row>
    <row r="11" spans="1:22">
      <c r="A11" s="249">
        <v>5</v>
      </c>
      <c r="B11" s="248" t="s">
        <v>619</v>
      </c>
      <c r="C11" s="236"/>
      <c r="D11" s="236"/>
      <c r="E11" s="236"/>
      <c r="F11" s="236"/>
      <c r="G11" s="236"/>
      <c r="H11" s="236"/>
      <c r="I11" s="236"/>
      <c r="J11" s="236"/>
      <c r="K11" s="236"/>
      <c r="L11" s="236"/>
      <c r="M11" s="236"/>
      <c r="N11" s="236"/>
      <c r="O11" s="236"/>
      <c r="P11" s="236"/>
      <c r="Q11" s="236"/>
      <c r="R11" s="236"/>
      <c r="S11" s="236"/>
      <c r="T11" s="236"/>
      <c r="U11" s="236"/>
      <c r="V11" s="236"/>
    </row>
    <row r="12" spans="1:22">
      <c r="A12" s="249">
        <v>6</v>
      </c>
      <c r="B12" s="248" t="s">
        <v>620</v>
      </c>
      <c r="C12" s="236"/>
      <c r="D12" s="236"/>
      <c r="E12" s="236"/>
      <c r="F12" s="236"/>
      <c r="G12" s="236"/>
      <c r="H12" s="236"/>
      <c r="I12" s="236"/>
      <c r="J12" s="236"/>
      <c r="K12" s="236"/>
      <c r="L12" s="236"/>
      <c r="M12" s="236"/>
      <c r="N12" s="236"/>
      <c r="O12" s="236"/>
      <c r="P12" s="236"/>
      <c r="Q12" s="236"/>
      <c r="R12" s="236"/>
      <c r="S12" s="236"/>
      <c r="T12" s="236"/>
      <c r="U12" s="236"/>
      <c r="V12" s="236"/>
    </row>
    <row r="13" spans="1:22">
      <c r="A13" s="249">
        <v>7</v>
      </c>
      <c r="B13" s="248" t="s">
        <v>621</v>
      </c>
      <c r="C13" s="236"/>
      <c r="D13" s="236"/>
      <c r="E13" s="236"/>
      <c r="F13" s="236"/>
      <c r="G13" s="236"/>
      <c r="H13" s="236"/>
      <c r="I13" s="236"/>
      <c r="J13" s="236"/>
      <c r="K13" s="236"/>
      <c r="L13" s="236"/>
      <c r="M13" s="236"/>
      <c r="N13" s="236"/>
      <c r="O13" s="236"/>
      <c r="P13" s="236"/>
      <c r="Q13" s="236"/>
      <c r="R13" s="236"/>
      <c r="S13" s="236"/>
      <c r="T13" s="236"/>
      <c r="U13" s="236"/>
      <c r="V13" s="236"/>
    </row>
    <row r="14" spans="1:22">
      <c r="A14" s="242">
        <v>7.1</v>
      </c>
      <c r="B14" s="241" t="s">
        <v>622</v>
      </c>
      <c r="C14" s="236"/>
      <c r="D14" s="236"/>
      <c r="E14" s="236"/>
      <c r="F14" s="236"/>
      <c r="G14" s="236"/>
      <c r="H14" s="236"/>
      <c r="I14" s="236"/>
      <c r="J14" s="236"/>
      <c r="K14" s="236"/>
      <c r="L14" s="236"/>
      <c r="M14" s="236"/>
      <c r="N14" s="236"/>
      <c r="O14" s="236"/>
      <c r="P14" s="236"/>
      <c r="Q14" s="236"/>
      <c r="R14" s="236"/>
      <c r="S14" s="236"/>
      <c r="T14" s="236"/>
      <c r="U14" s="236"/>
      <c r="V14" s="236"/>
    </row>
    <row r="15" spans="1:22" ht="24">
      <c r="A15" s="242">
        <v>7.2</v>
      </c>
      <c r="B15" s="241" t="s">
        <v>623</v>
      </c>
      <c r="C15" s="236"/>
      <c r="D15" s="236"/>
      <c r="E15" s="236"/>
      <c r="F15" s="236"/>
      <c r="G15" s="236"/>
      <c r="H15" s="236"/>
      <c r="I15" s="236"/>
      <c r="J15" s="236"/>
      <c r="K15" s="236"/>
      <c r="L15" s="236"/>
      <c r="M15" s="236"/>
      <c r="N15" s="236"/>
      <c r="O15" s="236"/>
      <c r="P15" s="236"/>
      <c r="Q15" s="236"/>
      <c r="R15" s="236"/>
      <c r="S15" s="236"/>
      <c r="T15" s="236"/>
      <c r="U15" s="236"/>
      <c r="V15" s="236"/>
    </row>
    <row r="16" spans="1:22">
      <c r="A16" s="242">
        <v>7.3</v>
      </c>
      <c r="B16" s="241" t="s">
        <v>624</v>
      </c>
      <c r="C16" s="236"/>
      <c r="D16" s="236"/>
      <c r="E16" s="236"/>
      <c r="F16" s="236"/>
      <c r="G16" s="236"/>
      <c r="H16" s="236"/>
      <c r="I16" s="236"/>
      <c r="J16" s="236"/>
      <c r="K16" s="236"/>
      <c r="L16" s="236"/>
      <c r="M16" s="236"/>
      <c r="N16" s="236"/>
      <c r="O16" s="236"/>
      <c r="P16" s="236"/>
      <c r="Q16" s="236"/>
      <c r="R16" s="236"/>
      <c r="S16" s="236"/>
      <c r="T16" s="236"/>
      <c r="U16" s="236"/>
      <c r="V16" s="236"/>
    </row>
    <row r="17" spans="1:22">
      <c r="A17" s="249">
        <v>8</v>
      </c>
      <c r="B17" s="248" t="s">
        <v>625</v>
      </c>
      <c r="C17" s="236"/>
      <c r="D17" s="236"/>
      <c r="E17" s="236"/>
      <c r="F17" s="236"/>
      <c r="G17" s="236"/>
      <c r="H17" s="236"/>
      <c r="I17" s="236"/>
      <c r="J17" s="236"/>
      <c r="K17" s="236"/>
      <c r="L17" s="236"/>
      <c r="M17" s="236"/>
      <c r="N17" s="236"/>
      <c r="O17" s="236"/>
      <c r="P17" s="236"/>
      <c r="Q17" s="236"/>
      <c r="R17" s="236"/>
      <c r="S17" s="236"/>
      <c r="T17" s="236"/>
      <c r="U17" s="236"/>
      <c r="V17" s="236"/>
    </row>
    <row r="18" spans="1:22">
      <c r="A18" s="247">
        <v>9</v>
      </c>
      <c r="B18" s="246" t="s">
        <v>626</v>
      </c>
      <c r="C18" s="245"/>
      <c r="D18" s="245"/>
      <c r="E18" s="245"/>
      <c r="F18" s="245"/>
      <c r="G18" s="245"/>
      <c r="H18" s="245"/>
      <c r="I18" s="245"/>
      <c r="J18" s="245"/>
      <c r="K18" s="245"/>
      <c r="L18" s="245"/>
      <c r="M18" s="245"/>
      <c r="N18" s="245"/>
      <c r="O18" s="245"/>
      <c r="P18" s="245"/>
      <c r="Q18" s="245"/>
      <c r="R18" s="245"/>
      <c r="S18" s="245"/>
      <c r="T18" s="245"/>
      <c r="U18" s="245"/>
      <c r="V18" s="245"/>
    </row>
    <row r="19" spans="1:22">
      <c r="A19" s="244">
        <v>10</v>
      </c>
      <c r="B19" s="243" t="s">
        <v>641</v>
      </c>
      <c r="C19" s="236"/>
      <c r="D19" s="236"/>
      <c r="E19" s="236"/>
      <c r="F19" s="236"/>
      <c r="G19" s="236"/>
      <c r="H19" s="236"/>
      <c r="I19" s="236"/>
      <c r="J19" s="236"/>
      <c r="K19" s="236"/>
      <c r="L19" s="236"/>
      <c r="M19" s="236"/>
      <c r="N19" s="236"/>
      <c r="O19" s="236"/>
      <c r="P19" s="236"/>
      <c r="Q19" s="236"/>
      <c r="R19" s="236"/>
      <c r="S19" s="236"/>
      <c r="T19" s="236"/>
      <c r="U19" s="236"/>
      <c r="V19" s="236"/>
    </row>
    <row r="20" spans="1:22" ht="24">
      <c r="A20" s="242">
        <v>10.1</v>
      </c>
      <c r="B20" s="241" t="s">
        <v>644</v>
      </c>
      <c r="C20" s="236"/>
      <c r="D20" s="236"/>
      <c r="E20" s="236"/>
      <c r="F20" s="236"/>
      <c r="G20" s="236"/>
      <c r="H20" s="236"/>
      <c r="I20" s="236"/>
      <c r="J20" s="236"/>
      <c r="K20" s="236"/>
      <c r="L20" s="236"/>
      <c r="M20" s="236"/>
      <c r="N20" s="236"/>
      <c r="O20" s="236"/>
      <c r="P20" s="236"/>
      <c r="Q20" s="236"/>
      <c r="R20" s="236"/>
      <c r="S20" s="236"/>
      <c r="T20" s="236"/>
      <c r="U20" s="236"/>
      <c r="V20" s="23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7"/>
  <sheetViews>
    <sheetView zoomScale="71" zoomScaleNormal="100" workbookViewId="0">
      <selection activeCell="B17" sqref="B17:C17"/>
    </sheetView>
  </sheetViews>
  <sheetFormatPr defaultColWidth="43.54296875" defaultRowHeight="12"/>
  <cols>
    <col min="1" max="1" width="8" style="62" customWidth="1"/>
    <col min="2" max="2" width="66.1796875" style="63" customWidth="1"/>
    <col min="3" max="3" width="131.453125" style="64" customWidth="1"/>
    <col min="4" max="5" width="10.1796875" style="55" customWidth="1"/>
    <col min="6" max="6" width="67.6328125" style="55" customWidth="1"/>
    <col min="7" max="16384" width="43.54296875" style="55"/>
  </cols>
  <sheetData>
    <row r="1" spans="1:3" ht="13" thickTop="1" thickBot="1">
      <c r="A1" s="892" t="s">
        <v>153</v>
      </c>
      <c r="B1" s="893"/>
      <c r="C1" s="894"/>
    </row>
    <row r="2" spans="1:3" ht="26.25" customHeight="1">
      <c r="A2" s="112"/>
      <c r="B2" s="895" t="s">
        <v>154</v>
      </c>
      <c r="C2" s="895"/>
    </row>
    <row r="3" spans="1:3" s="60" customFormat="1" ht="11.25" customHeight="1">
      <c r="A3" s="59"/>
      <c r="B3" s="895" t="s">
        <v>226</v>
      </c>
      <c r="C3" s="895"/>
    </row>
    <row r="4" spans="1:3" ht="12" customHeight="1" thickBot="1">
      <c r="A4" s="896" t="s">
        <v>230</v>
      </c>
      <c r="B4" s="897"/>
      <c r="C4" s="898"/>
    </row>
    <row r="5" spans="1:3" ht="12.5" thickTop="1">
      <c r="A5" s="56"/>
      <c r="B5" s="899" t="s">
        <v>155</v>
      </c>
      <c r="C5" s="900"/>
    </row>
    <row r="6" spans="1:3">
      <c r="A6" s="112"/>
      <c r="B6" s="901" t="s">
        <v>227</v>
      </c>
      <c r="C6" s="902"/>
    </row>
    <row r="7" spans="1:3">
      <c r="A7" s="112"/>
      <c r="B7" s="901" t="s">
        <v>156</v>
      </c>
      <c r="C7" s="902"/>
    </row>
    <row r="8" spans="1:3">
      <c r="A8" s="112"/>
      <c r="B8" s="901" t="s">
        <v>228</v>
      </c>
      <c r="C8" s="902"/>
    </row>
    <row r="9" spans="1:3">
      <c r="A9" s="112"/>
      <c r="B9" s="907" t="s">
        <v>229</v>
      </c>
      <c r="C9" s="908"/>
    </row>
    <row r="10" spans="1:3">
      <c r="A10" s="112"/>
      <c r="B10" s="905" t="s">
        <v>157</v>
      </c>
      <c r="C10" s="906" t="s">
        <v>157</v>
      </c>
    </row>
    <row r="11" spans="1:3">
      <c r="A11" s="112"/>
      <c r="B11" s="905" t="s">
        <v>158</v>
      </c>
      <c r="C11" s="906" t="s">
        <v>158</v>
      </c>
    </row>
    <row r="12" spans="1:3">
      <c r="A12" s="112"/>
      <c r="B12" s="905" t="s">
        <v>159</v>
      </c>
      <c r="C12" s="906" t="s">
        <v>159</v>
      </c>
    </row>
    <row r="13" spans="1:3">
      <c r="A13" s="112"/>
      <c r="B13" s="905" t="s">
        <v>160</v>
      </c>
      <c r="C13" s="906" t="s">
        <v>160</v>
      </c>
    </row>
    <row r="14" spans="1:3">
      <c r="A14" s="112"/>
      <c r="B14" s="905" t="s">
        <v>161</v>
      </c>
      <c r="C14" s="906" t="s">
        <v>161</v>
      </c>
    </row>
    <row r="15" spans="1:3" ht="21.75" customHeight="1">
      <c r="A15" s="112"/>
      <c r="B15" s="905" t="s">
        <v>162</v>
      </c>
      <c r="C15" s="906" t="s">
        <v>162</v>
      </c>
    </row>
    <row r="16" spans="1:3">
      <c r="A16" s="112"/>
      <c r="B16" s="905" t="s">
        <v>163</v>
      </c>
      <c r="C16" s="906" t="s">
        <v>164</v>
      </c>
    </row>
    <row r="17" spans="1:6">
      <c r="A17" s="112"/>
      <c r="B17" s="905" t="s">
        <v>165</v>
      </c>
      <c r="C17" s="906" t="s">
        <v>166</v>
      </c>
    </row>
    <row r="18" spans="1:6">
      <c r="A18" s="112"/>
      <c r="B18" s="905" t="s">
        <v>167</v>
      </c>
      <c r="C18" s="906" t="s">
        <v>168</v>
      </c>
    </row>
    <row r="19" spans="1:6">
      <c r="A19" s="297"/>
      <c r="B19" s="903" t="s">
        <v>169</v>
      </c>
      <c r="C19" s="904" t="s">
        <v>169</v>
      </c>
    </row>
    <row r="20" spans="1:6">
      <c r="A20" s="297"/>
      <c r="B20" s="903" t="s">
        <v>862</v>
      </c>
      <c r="C20" s="904" t="s">
        <v>170</v>
      </c>
    </row>
    <row r="21" spans="1:6">
      <c r="A21" s="112"/>
      <c r="B21" s="903" t="s">
        <v>864</v>
      </c>
      <c r="C21" s="904" t="s">
        <v>171</v>
      </c>
    </row>
    <row r="22" spans="1:6" ht="23.25" customHeight="1">
      <c r="A22" s="112"/>
      <c r="B22" s="905" t="s">
        <v>172</v>
      </c>
      <c r="C22" s="906" t="s">
        <v>173</v>
      </c>
      <c r="F22" s="296"/>
    </row>
    <row r="23" spans="1:6">
      <c r="A23" s="112"/>
      <c r="B23" s="905" t="s">
        <v>174</v>
      </c>
      <c r="C23" s="906" t="s">
        <v>174</v>
      </c>
    </row>
    <row r="24" spans="1:6">
      <c r="A24" s="112"/>
      <c r="B24" s="905" t="s">
        <v>175</v>
      </c>
      <c r="C24" s="906" t="s">
        <v>176</v>
      </c>
    </row>
    <row r="25" spans="1:6" ht="12.5" thickBot="1">
      <c r="A25" s="57"/>
      <c r="B25" s="914" t="s">
        <v>177</v>
      </c>
      <c r="C25" s="915"/>
    </row>
    <row r="26" spans="1:6" ht="13" thickTop="1" thickBot="1">
      <c r="A26" s="896" t="s">
        <v>766</v>
      </c>
      <c r="B26" s="897"/>
      <c r="C26" s="898"/>
    </row>
    <row r="27" spans="1:6" ht="13" thickTop="1" thickBot="1">
      <c r="A27" s="58"/>
      <c r="B27" s="916" t="s">
        <v>767</v>
      </c>
      <c r="C27" s="917"/>
    </row>
    <row r="28" spans="1:6" ht="13" thickTop="1" thickBot="1">
      <c r="A28" s="918" t="s">
        <v>231</v>
      </c>
      <c r="B28" s="919"/>
      <c r="C28" s="920"/>
    </row>
    <row r="29" spans="1:6" ht="12.5" thickTop="1">
      <c r="A29" s="56"/>
      <c r="B29" s="921" t="s">
        <v>919</v>
      </c>
      <c r="C29" s="922" t="s">
        <v>178</v>
      </c>
    </row>
    <row r="30" spans="1:6">
      <c r="A30" s="112"/>
      <c r="B30" s="909" t="s">
        <v>920</v>
      </c>
      <c r="C30" s="910" t="s">
        <v>179</v>
      </c>
    </row>
    <row r="31" spans="1:6">
      <c r="A31" s="112"/>
      <c r="B31" s="909" t="s">
        <v>921</v>
      </c>
      <c r="C31" s="910" t="s">
        <v>180</v>
      </c>
    </row>
    <row r="32" spans="1:6">
      <c r="A32" s="112"/>
      <c r="B32" s="909" t="s">
        <v>922</v>
      </c>
      <c r="C32" s="910" t="s">
        <v>181</v>
      </c>
    </row>
    <row r="33" spans="1:3">
      <c r="A33" s="112"/>
      <c r="B33" s="909" t="s">
        <v>923</v>
      </c>
      <c r="C33" s="910" t="s">
        <v>184</v>
      </c>
    </row>
    <row r="34" spans="1:3">
      <c r="A34" s="112"/>
      <c r="B34" s="909" t="s">
        <v>924</v>
      </c>
      <c r="C34" s="910" t="s">
        <v>182</v>
      </c>
    </row>
    <row r="35" spans="1:3">
      <c r="A35" s="112"/>
      <c r="B35" s="909" t="s">
        <v>925</v>
      </c>
      <c r="C35" s="910" t="s">
        <v>183</v>
      </c>
    </row>
    <row r="36" spans="1:3">
      <c r="A36" s="112"/>
      <c r="B36" s="911" t="s">
        <v>926</v>
      </c>
      <c r="C36" s="912"/>
    </row>
    <row r="37" spans="1:3" ht="24.75" customHeight="1">
      <c r="A37" s="112"/>
      <c r="B37" s="909" t="s">
        <v>768</v>
      </c>
      <c r="C37" s="910" t="s">
        <v>185</v>
      </c>
    </row>
    <row r="38" spans="1:3" ht="23.25" customHeight="1">
      <c r="A38" s="112"/>
      <c r="B38" s="909" t="s">
        <v>927</v>
      </c>
      <c r="C38" s="910" t="s">
        <v>186</v>
      </c>
    </row>
    <row r="39" spans="1:3" ht="23.25" customHeight="1">
      <c r="A39" s="129"/>
      <c r="B39" s="911" t="s">
        <v>928</v>
      </c>
      <c r="C39" s="913"/>
    </row>
    <row r="40" spans="1:3" ht="12" customHeight="1">
      <c r="A40" s="112"/>
      <c r="B40" s="909" t="s">
        <v>929</v>
      </c>
      <c r="C40" s="910"/>
    </row>
    <row r="41" spans="1:3" ht="12.5" thickBot="1">
      <c r="A41" s="918" t="s">
        <v>232</v>
      </c>
      <c r="B41" s="919"/>
      <c r="C41" s="920"/>
    </row>
    <row r="42" spans="1:3" ht="12.5" thickTop="1">
      <c r="A42" s="56"/>
      <c r="B42" s="899" t="s">
        <v>260</v>
      </c>
      <c r="C42" s="900" t="s">
        <v>187</v>
      </c>
    </row>
    <row r="43" spans="1:3">
      <c r="A43" s="112"/>
      <c r="B43" s="901" t="s">
        <v>259</v>
      </c>
      <c r="C43" s="902"/>
    </row>
    <row r="44" spans="1:3" ht="23.25" customHeight="1" thickBot="1">
      <c r="A44" s="57"/>
      <c r="B44" s="923" t="s">
        <v>188</v>
      </c>
      <c r="C44" s="924" t="s">
        <v>189</v>
      </c>
    </row>
    <row r="45" spans="1:3" ht="11.25" customHeight="1" thickTop="1" thickBot="1">
      <c r="A45" s="896" t="s">
        <v>233</v>
      </c>
      <c r="B45" s="897"/>
      <c r="C45" s="898"/>
    </row>
    <row r="46" spans="1:3" ht="26.25" customHeight="1" thickTop="1">
      <c r="A46" s="112"/>
      <c r="B46" s="901" t="s">
        <v>930</v>
      </c>
      <c r="C46" s="902"/>
    </row>
    <row r="47" spans="1:3" ht="12.5" thickBot="1">
      <c r="A47" s="896" t="s">
        <v>234</v>
      </c>
      <c r="B47" s="897"/>
      <c r="C47" s="898"/>
    </row>
    <row r="48" spans="1:3" ht="12.5" thickTop="1">
      <c r="A48" s="56"/>
      <c r="B48" s="899" t="s">
        <v>190</v>
      </c>
      <c r="C48" s="900" t="s">
        <v>190</v>
      </c>
    </row>
    <row r="49" spans="1:4" ht="11.25" customHeight="1">
      <c r="A49" s="112"/>
      <c r="B49" s="901" t="s">
        <v>191</v>
      </c>
      <c r="C49" s="902" t="s">
        <v>191</v>
      </c>
    </row>
    <row r="50" spans="1:4">
      <c r="A50" s="112"/>
      <c r="B50" s="901" t="s">
        <v>192</v>
      </c>
      <c r="C50" s="902" t="s">
        <v>192</v>
      </c>
    </row>
    <row r="51" spans="1:4" ht="11.25" customHeight="1">
      <c r="A51" s="112"/>
      <c r="B51" s="901" t="s">
        <v>770</v>
      </c>
      <c r="C51" s="902" t="s">
        <v>193</v>
      </c>
    </row>
    <row r="52" spans="1:4" ht="33.65" customHeight="1">
      <c r="A52" s="112"/>
      <c r="B52" s="901" t="s">
        <v>931</v>
      </c>
      <c r="C52" s="902" t="s">
        <v>194</v>
      </c>
    </row>
    <row r="53" spans="1:4" ht="11.25" customHeight="1">
      <c r="A53" s="112"/>
      <c r="B53" s="901" t="s">
        <v>932</v>
      </c>
      <c r="C53" s="902" t="s">
        <v>195</v>
      </c>
    </row>
    <row r="54" spans="1:4" ht="11.25" customHeight="1" thickBot="1">
      <c r="A54" s="896" t="s">
        <v>235</v>
      </c>
      <c r="B54" s="897"/>
      <c r="C54" s="898"/>
    </row>
    <row r="55" spans="1:4" ht="12.5" thickTop="1">
      <c r="A55" s="56"/>
      <c r="B55" s="899" t="s">
        <v>190</v>
      </c>
      <c r="C55" s="900" t="s">
        <v>190</v>
      </c>
    </row>
    <row r="56" spans="1:4">
      <c r="A56" s="112"/>
      <c r="B56" s="901" t="s">
        <v>196</v>
      </c>
      <c r="C56" s="902" t="s">
        <v>196</v>
      </c>
    </row>
    <row r="57" spans="1:4">
      <c r="A57" s="112"/>
      <c r="B57" s="901" t="s">
        <v>238</v>
      </c>
      <c r="C57" s="902" t="s">
        <v>197</v>
      </c>
    </row>
    <row r="58" spans="1:4">
      <c r="A58" s="112"/>
      <c r="B58" s="901" t="s">
        <v>873</v>
      </c>
      <c r="C58" s="902" t="s">
        <v>198</v>
      </c>
    </row>
    <row r="59" spans="1:4">
      <c r="A59" s="112"/>
      <c r="B59" s="901" t="s">
        <v>199</v>
      </c>
      <c r="C59" s="902" t="s">
        <v>199</v>
      </c>
    </row>
    <row r="60" spans="1:4">
      <c r="A60" s="112"/>
      <c r="B60" s="901" t="s">
        <v>200</v>
      </c>
      <c r="C60" s="902" t="s">
        <v>200</v>
      </c>
    </row>
    <row r="61" spans="1:4">
      <c r="A61" s="112"/>
      <c r="B61" s="901" t="s">
        <v>239</v>
      </c>
      <c r="C61" s="902" t="s">
        <v>201</v>
      </c>
    </row>
    <row r="62" spans="1:4">
      <c r="A62" s="112"/>
      <c r="B62" s="901" t="s">
        <v>898</v>
      </c>
      <c r="C62" s="902" t="s">
        <v>202</v>
      </c>
      <c r="D62" s="311"/>
    </row>
    <row r="63" spans="1:4" ht="12.5" thickBot="1">
      <c r="A63" s="57"/>
      <c r="B63" s="923" t="s">
        <v>203</v>
      </c>
      <c r="C63" s="924" t="s">
        <v>203</v>
      </c>
    </row>
    <row r="64" spans="1:4" ht="11.25" customHeight="1" thickTop="1">
      <c r="A64" s="929" t="s">
        <v>236</v>
      </c>
      <c r="B64" s="930"/>
      <c r="C64" s="931"/>
    </row>
    <row r="65" spans="1:3" ht="12.5" thickBot="1">
      <c r="A65" s="57"/>
      <c r="B65" s="923" t="s">
        <v>204</v>
      </c>
      <c r="C65" s="924" t="s">
        <v>204</v>
      </c>
    </row>
    <row r="66" spans="1:3" ht="11.25" customHeight="1" thickTop="1">
      <c r="A66" s="932"/>
      <c r="B66" s="933"/>
      <c r="C66" s="934"/>
    </row>
    <row r="67" spans="1:3" ht="12.5" thickBot="1">
      <c r="A67" s="57"/>
      <c r="B67" s="923"/>
      <c r="C67" s="924"/>
    </row>
    <row r="68" spans="1:3" ht="11.25" customHeight="1" thickTop="1" thickBot="1">
      <c r="A68" s="896" t="s">
        <v>237</v>
      </c>
      <c r="B68" s="897"/>
      <c r="C68" s="898"/>
    </row>
    <row r="69" spans="1:3" ht="12.5" thickTop="1">
      <c r="A69" s="56"/>
      <c r="B69" s="899" t="s">
        <v>205</v>
      </c>
      <c r="C69" s="900" t="s">
        <v>205</v>
      </c>
    </row>
    <row r="70" spans="1:3">
      <c r="A70" s="112"/>
      <c r="B70" s="901" t="s">
        <v>772</v>
      </c>
      <c r="C70" s="902" t="s">
        <v>206</v>
      </c>
    </row>
    <row r="71" spans="1:3">
      <c r="A71" s="112"/>
      <c r="B71" s="901" t="s">
        <v>207</v>
      </c>
      <c r="C71" s="902" t="s">
        <v>207</v>
      </c>
    </row>
    <row r="72" spans="1:3" ht="55" customHeight="1">
      <c r="A72" s="112"/>
      <c r="B72" s="925" t="s">
        <v>941</v>
      </c>
      <c r="C72" s="926" t="s">
        <v>208</v>
      </c>
    </row>
    <row r="73" spans="1:3" ht="33.75" customHeight="1">
      <c r="A73" s="112"/>
      <c r="B73" s="927" t="s">
        <v>240</v>
      </c>
      <c r="C73" s="928" t="s">
        <v>209</v>
      </c>
    </row>
    <row r="74" spans="1:3" ht="15.75" customHeight="1">
      <c r="A74" s="112"/>
      <c r="B74" s="927" t="s">
        <v>773</v>
      </c>
      <c r="C74" s="928" t="s">
        <v>210</v>
      </c>
    </row>
    <row r="75" spans="1:3">
      <c r="A75" s="112"/>
      <c r="B75" s="901" t="s">
        <v>211</v>
      </c>
      <c r="C75" s="902" t="s">
        <v>211</v>
      </c>
    </row>
    <row r="76" spans="1:3" ht="12.5" thickBot="1">
      <c r="A76" s="57"/>
      <c r="B76" s="923" t="s">
        <v>212</v>
      </c>
      <c r="C76" s="924" t="s">
        <v>212</v>
      </c>
    </row>
    <row r="77" spans="1:3" ht="12.5" thickTop="1">
      <c r="A77" s="929" t="s">
        <v>263</v>
      </c>
      <c r="B77" s="930"/>
      <c r="C77" s="931"/>
    </row>
    <row r="78" spans="1:3">
      <c r="A78" s="112"/>
      <c r="B78" s="901" t="s">
        <v>204</v>
      </c>
      <c r="C78" s="902"/>
    </row>
    <row r="79" spans="1:3">
      <c r="A79" s="112"/>
      <c r="B79" s="901" t="s">
        <v>261</v>
      </c>
      <c r="C79" s="902"/>
    </row>
    <row r="80" spans="1:3">
      <c r="A80" s="112"/>
      <c r="B80" s="901" t="s">
        <v>262</v>
      </c>
      <c r="C80" s="902"/>
    </row>
    <row r="81" spans="1:3">
      <c r="A81" s="929" t="s">
        <v>264</v>
      </c>
      <c r="B81" s="930"/>
      <c r="C81" s="931"/>
    </row>
    <row r="82" spans="1:3">
      <c r="A82" s="112"/>
      <c r="B82" s="901" t="s">
        <v>204</v>
      </c>
      <c r="C82" s="902"/>
    </row>
    <row r="83" spans="1:3">
      <c r="A83" s="112"/>
      <c r="B83" s="901" t="s">
        <v>265</v>
      </c>
      <c r="C83" s="902"/>
    </row>
    <row r="84" spans="1:3" ht="79.5" customHeight="1">
      <c r="A84" s="112"/>
      <c r="B84" s="901" t="s">
        <v>278</v>
      </c>
      <c r="C84" s="902"/>
    </row>
    <row r="85" spans="1:3">
      <c r="A85" s="112"/>
      <c r="B85" s="901"/>
      <c r="C85" s="902"/>
    </row>
    <row r="86" spans="1:3">
      <c r="A86" s="112"/>
      <c r="B86" s="901" t="s">
        <v>266</v>
      </c>
      <c r="C86" s="902"/>
    </row>
    <row r="87" spans="1:3" ht="5.4" customHeight="1">
      <c r="A87" s="112"/>
      <c r="B87" s="901" t="s">
        <v>267</v>
      </c>
      <c r="C87" s="902"/>
    </row>
    <row r="88" spans="1:3" hidden="1">
      <c r="A88" s="112"/>
      <c r="B88" s="901" t="s">
        <v>268</v>
      </c>
      <c r="C88" s="902"/>
    </row>
    <row r="89" spans="1:3">
      <c r="A89" s="929" t="s">
        <v>269</v>
      </c>
      <c r="B89" s="930"/>
      <c r="C89" s="931"/>
    </row>
    <row r="90" spans="1:3">
      <c r="A90" s="112"/>
      <c r="B90" s="901" t="s">
        <v>204</v>
      </c>
      <c r="C90" s="902"/>
    </row>
    <row r="91" spans="1:3">
      <c r="A91" s="112"/>
      <c r="B91" s="901" t="s">
        <v>271</v>
      </c>
      <c r="C91" s="902"/>
    </row>
    <row r="92" spans="1:3" ht="12" customHeight="1">
      <c r="A92" s="112"/>
      <c r="B92" s="901" t="s">
        <v>272</v>
      </c>
      <c r="C92" s="902"/>
    </row>
    <row r="93" spans="1:3">
      <c r="A93" s="112"/>
      <c r="B93" s="901" t="s">
        <v>273</v>
      </c>
      <c r="C93" s="902"/>
    </row>
    <row r="94" spans="1:3" ht="24.75" customHeight="1">
      <c r="A94" s="112"/>
      <c r="B94" s="909" t="s">
        <v>306</v>
      </c>
      <c r="C94" s="910"/>
    </row>
    <row r="95" spans="1:3" ht="24" customHeight="1">
      <c r="A95" s="112"/>
      <c r="B95" s="909" t="s">
        <v>307</v>
      </c>
      <c r="C95" s="910"/>
    </row>
    <row r="96" spans="1:3" ht="13.5" customHeight="1">
      <c r="A96" s="112"/>
      <c r="B96" s="909" t="s">
        <v>274</v>
      </c>
      <c r="C96" s="910"/>
    </row>
    <row r="97" spans="1:3" ht="11.25" customHeight="1" thickBot="1">
      <c r="A97" s="935" t="s">
        <v>302</v>
      </c>
      <c r="B97" s="936"/>
      <c r="C97" s="937"/>
    </row>
    <row r="98" spans="1:3" ht="13" thickTop="1" thickBot="1">
      <c r="A98" s="944" t="s">
        <v>213</v>
      </c>
      <c r="B98" s="944"/>
      <c r="C98" s="944"/>
    </row>
    <row r="99" spans="1:3">
      <c r="A99" s="72">
        <v>2</v>
      </c>
      <c r="B99" s="97" t="s">
        <v>282</v>
      </c>
      <c r="C99" s="97" t="s">
        <v>303</v>
      </c>
    </row>
    <row r="100" spans="1:3">
      <c r="A100" s="61">
        <v>3</v>
      </c>
      <c r="B100" s="98" t="s">
        <v>283</v>
      </c>
      <c r="C100" s="99" t="s">
        <v>304</v>
      </c>
    </row>
    <row r="101" spans="1:3">
      <c r="A101" s="61">
        <v>4</v>
      </c>
      <c r="B101" s="98" t="s">
        <v>284</v>
      </c>
      <c r="C101" s="99" t="s">
        <v>308</v>
      </c>
    </row>
    <row r="102" spans="1:3" ht="11.25" customHeight="1">
      <c r="A102" s="61">
        <v>5</v>
      </c>
      <c r="B102" s="98" t="s">
        <v>285</v>
      </c>
      <c r="C102" s="99" t="s">
        <v>305</v>
      </c>
    </row>
    <row r="103" spans="1:3" ht="12" customHeight="1">
      <c r="A103" s="61">
        <v>6</v>
      </c>
      <c r="B103" s="98" t="s">
        <v>300</v>
      </c>
      <c r="C103" s="99" t="s">
        <v>286</v>
      </c>
    </row>
    <row r="104" spans="1:3" ht="12" customHeight="1">
      <c r="A104" s="61">
        <v>7</v>
      </c>
      <c r="B104" s="98" t="s">
        <v>287</v>
      </c>
      <c r="C104" s="99" t="s">
        <v>301</v>
      </c>
    </row>
    <row r="105" spans="1:3">
      <c r="A105" s="61">
        <v>8</v>
      </c>
      <c r="B105" s="98" t="s">
        <v>292</v>
      </c>
      <c r="C105" s="99" t="s">
        <v>312</v>
      </c>
    </row>
    <row r="106" spans="1:3" ht="11.25" customHeight="1">
      <c r="A106" s="929" t="s">
        <v>275</v>
      </c>
      <c r="B106" s="930"/>
      <c r="C106" s="931"/>
    </row>
    <row r="107" spans="1:3" ht="12" customHeight="1">
      <c r="A107" s="112"/>
      <c r="B107" s="901" t="s">
        <v>204</v>
      </c>
      <c r="C107" s="902"/>
    </row>
    <row r="108" spans="1:3">
      <c r="A108" s="929" t="s">
        <v>422</v>
      </c>
      <c r="B108" s="930"/>
      <c r="C108" s="931"/>
    </row>
    <row r="109" spans="1:3" ht="12" customHeight="1">
      <c r="A109" s="112"/>
      <c r="B109" s="901" t="s">
        <v>424</v>
      </c>
      <c r="C109" s="902"/>
    </row>
    <row r="110" spans="1:3">
      <c r="A110" s="112"/>
      <c r="B110" s="901" t="s">
        <v>425</v>
      </c>
      <c r="C110" s="902"/>
    </row>
    <row r="111" spans="1:3">
      <c r="A111" s="112"/>
      <c r="B111" s="901" t="s">
        <v>423</v>
      </c>
      <c r="C111" s="902"/>
    </row>
    <row r="112" spans="1:3">
      <c r="A112" s="938" t="s">
        <v>648</v>
      </c>
      <c r="B112" s="938"/>
      <c r="C112" s="938"/>
    </row>
    <row r="113" spans="1:3">
      <c r="A113" s="939" t="s">
        <v>153</v>
      </c>
      <c r="B113" s="939"/>
      <c r="C113" s="939"/>
    </row>
    <row r="114" spans="1:3">
      <c r="A114" s="281">
        <v>1</v>
      </c>
      <c r="B114" s="940" t="s">
        <v>933</v>
      </c>
      <c r="C114" s="941"/>
    </row>
    <row r="115" spans="1:3">
      <c r="A115" s="281">
        <v>2</v>
      </c>
      <c r="B115" s="942" t="s">
        <v>934</v>
      </c>
      <c r="C115" s="943"/>
    </row>
    <row r="116" spans="1:3">
      <c r="A116" s="281">
        <v>3</v>
      </c>
      <c r="B116" s="940" t="s">
        <v>846</v>
      </c>
      <c r="C116" s="941"/>
    </row>
    <row r="117" spans="1:3">
      <c r="A117" s="281">
        <v>4</v>
      </c>
      <c r="B117" s="940" t="s">
        <v>845</v>
      </c>
      <c r="C117" s="941"/>
    </row>
    <row r="118" spans="1:3">
      <c r="A118" s="281">
        <v>5</v>
      </c>
      <c r="B118" s="314" t="s">
        <v>844</v>
      </c>
      <c r="C118" s="315"/>
    </row>
    <row r="119" spans="1:3">
      <c r="A119" s="281">
        <v>6</v>
      </c>
      <c r="B119" s="940" t="s">
        <v>869</v>
      </c>
      <c r="C119" s="941"/>
    </row>
    <row r="120" spans="1:3" ht="48.5" customHeight="1">
      <c r="A120" s="281">
        <v>7</v>
      </c>
      <c r="B120" s="940" t="s">
        <v>870</v>
      </c>
      <c r="C120" s="941"/>
    </row>
    <row r="121" spans="1:3">
      <c r="A121" s="258">
        <v>8</v>
      </c>
      <c r="B121" s="255" t="s">
        <v>564</v>
      </c>
      <c r="C121" s="278" t="s">
        <v>843</v>
      </c>
    </row>
    <row r="122" spans="1:3" ht="24">
      <c r="A122" s="281">
        <v>9.01</v>
      </c>
      <c r="B122" s="255" t="s">
        <v>451</v>
      </c>
      <c r="C122" s="316" t="s">
        <v>611</v>
      </c>
    </row>
    <row r="123" spans="1:3" ht="36">
      <c r="A123" s="281">
        <v>9.02</v>
      </c>
      <c r="B123" s="255" t="s">
        <v>452</v>
      </c>
      <c r="C123" s="316" t="s">
        <v>935</v>
      </c>
    </row>
    <row r="124" spans="1:3">
      <c r="A124" s="281">
        <v>9.0299999999999994</v>
      </c>
      <c r="B124" s="269" t="s">
        <v>781</v>
      </c>
      <c r="C124" s="269" t="s">
        <v>539</v>
      </c>
    </row>
    <row r="125" spans="1:3">
      <c r="A125" s="281">
        <v>9.0399999999999991</v>
      </c>
      <c r="B125" s="255" t="s">
        <v>453</v>
      </c>
      <c r="C125" s="269" t="s">
        <v>540</v>
      </c>
    </row>
    <row r="126" spans="1:3">
      <c r="A126" s="281">
        <v>9.0500000000000007</v>
      </c>
      <c r="B126" s="255" t="s">
        <v>454</v>
      </c>
      <c r="C126" s="269" t="s">
        <v>541</v>
      </c>
    </row>
    <row r="127" spans="1:3" ht="24">
      <c r="A127" s="281">
        <v>9.06</v>
      </c>
      <c r="B127" s="255" t="s">
        <v>455</v>
      </c>
      <c r="C127" s="269" t="s">
        <v>542</v>
      </c>
    </row>
    <row r="128" spans="1:3">
      <c r="A128" s="281">
        <v>9.07</v>
      </c>
      <c r="B128" s="283" t="s">
        <v>456</v>
      </c>
      <c r="C128" s="269" t="s">
        <v>543</v>
      </c>
    </row>
    <row r="129" spans="1:3" ht="24">
      <c r="A129" s="281">
        <v>9.08</v>
      </c>
      <c r="B129" s="255" t="s">
        <v>457</v>
      </c>
      <c r="C129" s="269" t="s">
        <v>544</v>
      </c>
    </row>
    <row r="130" spans="1:3" ht="24">
      <c r="A130" s="281">
        <v>9.09</v>
      </c>
      <c r="B130" s="255" t="s">
        <v>458</v>
      </c>
      <c r="C130" s="269" t="s">
        <v>545</v>
      </c>
    </row>
    <row r="131" spans="1:3">
      <c r="A131" s="282">
        <v>9.1</v>
      </c>
      <c r="B131" s="255" t="s">
        <v>459</v>
      </c>
      <c r="C131" s="269" t="s">
        <v>546</v>
      </c>
    </row>
    <row r="132" spans="1:3">
      <c r="A132" s="281">
        <v>9.11</v>
      </c>
      <c r="B132" s="255" t="s">
        <v>460</v>
      </c>
      <c r="C132" s="269" t="s">
        <v>547</v>
      </c>
    </row>
    <row r="133" spans="1:3">
      <c r="A133" s="281">
        <v>9.1199999999999992</v>
      </c>
      <c r="B133" s="255" t="s">
        <v>461</v>
      </c>
      <c r="C133" s="269" t="s">
        <v>548</v>
      </c>
    </row>
    <row r="134" spans="1:3">
      <c r="A134" s="281">
        <v>9.1300000000000008</v>
      </c>
      <c r="B134" s="255" t="s">
        <v>462</v>
      </c>
      <c r="C134" s="269" t="s">
        <v>549</v>
      </c>
    </row>
    <row r="135" spans="1:3">
      <c r="A135" s="281">
        <v>9.14</v>
      </c>
      <c r="B135" s="255" t="s">
        <v>463</v>
      </c>
      <c r="C135" s="269" t="s">
        <v>550</v>
      </c>
    </row>
    <row r="136" spans="1:3">
      <c r="A136" s="281">
        <v>9.15</v>
      </c>
      <c r="B136" s="255" t="s">
        <v>464</v>
      </c>
      <c r="C136" s="269" t="s">
        <v>551</v>
      </c>
    </row>
    <row r="137" spans="1:3">
      <c r="A137" s="281">
        <v>9.16</v>
      </c>
      <c r="B137" s="255" t="s">
        <v>465</v>
      </c>
      <c r="C137" s="269" t="s">
        <v>552</v>
      </c>
    </row>
    <row r="138" spans="1:3">
      <c r="A138" s="281">
        <v>9.17</v>
      </c>
      <c r="B138" s="269" t="s">
        <v>466</v>
      </c>
      <c r="C138" s="269" t="s">
        <v>553</v>
      </c>
    </row>
    <row r="139" spans="1:3" ht="24">
      <c r="A139" s="281">
        <v>9.18</v>
      </c>
      <c r="B139" s="255" t="s">
        <v>467</v>
      </c>
      <c r="C139" s="269" t="s">
        <v>554</v>
      </c>
    </row>
    <row r="140" spans="1:3">
      <c r="A140" s="281">
        <v>9.19</v>
      </c>
      <c r="B140" s="255" t="s">
        <v>468</v>
      </c>
      <c r="C140" s="269" t="s">
        <v>555</v>
      </c>
    </row>
    <row r="141" spans="1:3">
      <c r="A141" s="282">
        <v>9.1999999999999993</v>
      </c>
      <c r="B141" s="255" t="s">
        <v>469</v>
      </c>
      <c r="C141" s="269" t="s">
        <v>556</v>
      </c>
    </row>
    <row r="142" spans="1:3">
      <c r="A142" s="281">
        <v>9.2100000000000009</v>
      </c>
      <c r="B142" s="255" t="s">
        <v>470</v>
      </c>
      <c r="C142" s="269" t="s">
        <v>557</v>
      </c>
    </row>
    <row r="143" spans="1:3">
      <c r="A143" s="281">
        <v>9.2200000000000006</v>
      </c>
      <c r="B143" s="255" t="s">
        <v>471</v>
      </c>
      <c r="C143" s="269" t="s">
        <v>558</v>
      </c>
    </row>
    <row r="144" spans="1:3" ht="24">
      <c r="A144" s="281">
        <v>9.23</v>
      </c>
      <c r="B144" s="255" t="s">
        <v>472</v>
      </c>
      <c r="C144" s="269" t="s">
        <v>559</v>
      </c>
    </row>
    <row r="145" spans="1:3" ht="24">
      <c r="A145" s="281">
        <v>9.24</v>
      </c>
      <c r="B145" s="255" t="s">
        <v>473</v>
      </c>
      <c r="C145" s="269" t="s">
        <v>560</v>
      </c>
    </row>
    <row r="146" spans="1:3">
      <c r="A146" s="281">
        <v>9.2500000000000107</v>
      </c>
      <c r="B146" s="255" t="s">
        <v>474</v>
      </c>
      <c r="C146" s="269" t="s">
        <v>561</v>
      </c>
    </row>
    <row r="147" spans="1:3" ht="24">
      <c r="A147" s="281">
        <v>9.2600000000000193</v>
      </c>
      <c r="B147" s="255" t="s">
        <v>562</v>
      </c>
      <c r="C147" s="280" t="s">
        <v>563</v>
      </c>
    </row>
    <row r="148" spans="1:3" s="113" customFormat="1" ht="24">
      <c r="A148" s="281">
        <v>9.2700000000000298</v>
      </c>
      <c r="B148" s="255" t="s">
        <v>79</v>
      </c>
      <c r="C148" s="280" t="s">
        <v>612</v>
      </c>
    </row>
    <row r="149" spans="1:3" s="113" customFormat="1">
      <c r="A149" s="259"/>
      <c r="B149" s="946" t="s">
        <v>565</v>
      </c>
      <c r="C149" s="947"/>
    </row>
    <row r="150" spans="1:3" s="113" customFormat="1">
      <c r="A150" s="258">
        <v>1</v>
      </c>
      <c r="B150" s="948" t="s">
        <v>842</v>
      </c>
      <c r="C150" s="949"/>
    </row>
    <row r="151" spans="1:3" s="113" customFormat="1">
      <c r="A151" s="258">
        <v>2</v>
      </c>
      <c r="B151" s="948" t="s">
        <v>936</v>
      </c>
      <c r="C151" s="949"/>
    </row>
    <row r="152" spans="1:3" s="113" customFormat="1" ht="12" customHeight="1" thickBot="1">
      <c r="A152" s="258">
        <v>3</v>
      </c>
      <c r="B152" s="916" t="s">
        <v>610</v>
      </c>
      <c r="C152" s="917"/>
    </row>
    <row r="153" spans="1:3" s="113" customFormat="1" ht="12.5" thickTop="1">
      <c r="A153" s="259"/>
      <c r="B153" s="946" t="s">
        <v>566</v>
      </c>
      <c r="C153" s="947"/>
    </row>
    <row r="154" spans="1:3" s="113" customFormat="1">
      <c r="A154" s="258">
        <v>1</v>
      </c>
      <c r="B154" s="959" t="s">
        <v>841</v>
      </c>
      <c r="C154" s="960"/>
    </row>
    <row r="155" spans="1:3" s="113" customFormat="1">
      <c r="A155" s="258">
        <v>2</v>
      </c>
      <c r="B155" s="255" t="s">
        <v>779</v>
      </c>
      <c r="C155" s="298" t="s">
        <v>865</v>
      </c>
    </row>
    <row r="156" spans="1:3" ht="24">
      <c r="A156" s="258">
        <v>3</v>
      </c>
      <c r="B156" s="255" t="s">
        <v>778</v>
      </c>
      <c r="C156" s="278" t="s">
        <v>840</v>
      </c>
    </row>
    <row r="157" spans="1:3">
      <c r="A157" s="258">
        <v>4</v>
      </c>
      <c r="B157" s="255" t="s">
        <v>444</v>
      </c>
      <c r="C157" s="255" t="s">
        <v>858</v>
      </c>
    </row>
    <row r="158" spans="1:3" ht="25" customHeight="1">
      <c r="A158" s="259"/>
      <c r="B158" s="955" t="s">
        <v>567</v>
      </c>
      <c r="C158" s="956"/>
    </row>
    <row r="159" spans="1:3" ht="36">
      <c r="A159" s="258"/>
      <c r="B159" s="255" t="s">
        <v>830</v>
      </c>
      <c r="C159" s="299" t="s">
        <v>866</v>
      </c>
    </row>
    <row r="160" spans="1:3">
      <c r="A160" s="259"/>
      <c r="B160" s="955" t="s">
        <v>568</v>
      </c>
      <c r="C160" s="956"/>
    </row>
    <row r="161" spans="1:3" ht="39" customHeight="1">
      <c r="A161" s="259"/>
      <c r="B161" s="957" t="s">
        <v>839</v>
      </c>
      <c r="C161" s="958"/>
    </row>
    <row r="162" spans="1:3">
      <c r="A162" s="259" t="s">
        <v>569</v>
      </c>
      <c r="B162" s="279" t="s">
        <v>482</v>
      </c>
      <c r="C162" s="271" t="s">
        <v>570</v>
      </c>
    </row>
    <row r="163" spans="1:3">
      <c r="A163" s="259" t="s">
        <v>325</v>
      </c>
      <c r="B163" s="276" t="s">
        <v>483</v>
      </c>
      <c r="C163" s="278" t="s">
        <v>838</v>
      </c>
    </row>
    <row r="164" spans="1:3" ht="24">
      <c r="A164" s="259" t="s">
        <v>330</v>
      </c>
      <c r="B164" s="271" t="s">
        <v>484</v>
      </c>
      <c r="C164" s="278" t="s">
        <v>571</v>
      </c>
    </row>
    <row r="165" spans="1:3">
      <c r="A165" s="259" t="s">
        <v>572</v>
      </c>
      <c r="B165" s="276" t="s">
        <v>485</v>
      </c>
      <c r="C165" s="277" t="s">
        <v>573</v>
      </c>
    </row>
    <row r="166" spans="1:3" ht="24">
      <c r="A166" s="259" t="s">
        <v>574</v>
      </c>
      <c r="B166" s="276" t="s">
        <v>794</v>
      </c>
      <c r="C166" s="275" t="s">
        <v>837</v>
      </c>
    </row>
    <row r="167" spans="1:3" ht="24">
      <c r="A167" s="259" t="s">
        <v>331</v>
      </c>
      <c r="B167" s="276" t="s">
        <v>486</v>
      </c>
      <c r="C167" s="275" t="s">
        <v>576</v>
      </c>
    </row>
    <row r="168" spans="1:3" ht="24">
      <c r="A168" s="259" t="s">
        <v>575</v>
      </c>
      <c r="B168" s="273" t="s">
        <v>489</v>
      </c>
      <c r="C168" s="274" t="s">
        <v>583</v>
      </c>
    </row>
    <row r="169" spans="1:3" ht="24">
      <c r="A169" s="259" t="s">
        <v>577</v>
      </c>
      <c r="B169" s="273" t="s">
        <v>487</v>
      </c>
      <c r="C169" s="275" t="s">
        <v>579</v>
      </c>
    </row>
    <row r="170" spans="1:3" ht="26.5" customHeight="1">
      <c r="A170" s="259" t="s">
        <v>578</v>
      </c>
      <c r="B170" s="273" t="s">
        <v>488</v>
      </c>
      <c r="C170" s="274" t="s">
        <v>581</v>
      </c>
    </row>
    <row r="171" spans="1:3">
      <c r="A171" s="259" t="s">
        <v>580</v>
      </c>
      <c r="B171" s="253" t="s">
        <v>490</v>
      </c>
      <c r="C171" s="274" t="s">
        <v>585</v>
      </c>
    </row>
    <row r="172" spans="1:3" ht="24">
      <c r="A172" s="259" t="s">
        <v>582</v>
      </c>
      <c r="B172" s="321" t="s">
        <v>491</v>
      </c>
      <c r="C172" s="322" t="s">
        <v>586</v>
      </c>
    </row>
    <row r="173" spans="1:3">
      <c r="A173" s="259" t="s">
        <v>584</v>
      </c>
      <c r="B173" s="272" t="s">
        <v>492</v>
      </c>
      <c r="C173" s="271" t="s">
        <v>587</v>
      </c>
    </row>
    <row r="174" spans="1:3" ht="24">
      <c r="A174" s="259"/>
      <c r="B174" s="270" t="s">
        <v>836</v>
      </c>
      <c r="C174" s="269" t="s">
        <v>588</v>
      </c>
    </row>
    <row r="175" spans="1:3" ht="24">
      <c r="A175" s="259"/>
      <c r="B175" s="270" t="s">
        <v>835</v>
      </c>
      <c r="C175" s="269" t="s">
        <v>589</v>
      </c>
    </row>
    <row r="176" spans="1:3" ht="24">
      <c r="A176" s="259"/>
      <c r="B176" s="270" t="s">
        <v>834</v>
      </c>
      <c r="C176" s="269" t="s">
        <v>590</v>
      </c>
    </row>
    <row r="177" spans="1:3">
      <c r="A177" s="259"/>
      <c r="B177" s="946" t="s">
        <v>591</v>
      </c>
      <c r="C177" s="947"/>
    </row>
    <row r="178" spans="1:3">
      <c r="A178" s="259"/>
      <c r="B178" s="948" t="s">
        <v>937</v>
      </c>
      <c r="C178" s="949"/>
    </row>
    <row r="179" spans="1:3">
      <c r="A179" s="258">
        <v>1</v>
      </c>
      <c r="B179" s="269" t="s">
        <v>496</v>
      </c>
      <c r="C179" s="269" t="s">
        <v>496</v>
      </c>
    </row>
    <row r="180" spans="1:3" ht="24">
      <c r="A180" s="258">
        <v>2</v>
      </c>
      <c r="B180" s="269" t="s">
        <v>592</v>
      </c>
      <c r="C180" s="269" t="s">
        <v>593</v>
      </c>
    </row>
    <row r="181" spans="1:3">
      <c r="A181" s="258">
        <v>3</v>
      </c>
      <c r="B181" s="269" t="s">
        <v>498</v>
      </c>
      <c r="C181" s="269" t="s">
        <v>938</v>
      </c>
    </row>
    <row r="182" spans="1:3" ht="24">
      <c r="A182" s="258">
        <v>4</v>
      </c>
      <c r="B182" s="269" t="s">
        <v>499</v>
      </c>
      <c r="C182" s="269" t="s">
        <v>594</v>
      </c>
    </row>
    <row r="183" spans="1:3" ht="24">
      <c r="A183" s="258">
        <v>5</v>
      </c>
      <c r="B183" s="269" t="s">
        <v>500</v>
      </c>
      <c r="C183" s="269" t="s">
        <v>613</v>
      </c>
    </row>
    <row r="184" spans="1:3" ht="48">
      <c r="A184" s="258">
        <v>6</v>
      </c>
      <c r="B184" s="269" t="s">
        <v>501</v>
      </c>
      <c r="C184" s="269" t="s">
        <v>595</v>
      </c>
    </row>
    <row r="185" spans="1:3">
      <c r="A185" s="259"/>
      <c r="B185" s="946" t="s">
        <v>596</v>
      </c>
      <c r="C185" s="947"/>
    </row>
    <row r="186" spans="1:3">
      <c r="A186" s="259"/>
      <c r="B186" s="950" t="s">
        <v>833</v>
      </c>
      <c r="C186" s="951"/>
    </row>
    <row r="187" spans="1:3" ht="24">
      <c r="A187" s="259">
        <v>1.1000000000000001</v>
      </c>
      <c r="B187" s="268" t="s">
        <v>506</v>
      </c>
      <c r="C187" s="316" t="s">
        <v>597</v>
      </c>
    </row>
    <row r="188" spans="1:3" s="334" customFormat="1">
      <c r="A188" s="332" t="s">
        <v>130</v>
      </c>
      <c r="B188" s="333" t="s">
        <v>507</v>
      </c>
      <c r="C188" s="327" t="s">
        <v>598</v>
      </c>
    </row>
    <row r="189" spans="1:3">
      <c r="A189" s="259" t="s">
        <v>508</v>
      </c>
      <c r="B189" s="267" t="s">
        <v>509</v>
      </c>
      <c r="C189" s="952" t="s">
        <v>832</v>
      </c>
    </row>
    <row r="190" spans="1:3">
      <c r="A190" s="259" t="s">
        <v>510</v>
      </c>
      <c r="B190" s="267" t="s">
        <v>511</v>
      </c>
      <c r="C190" s="952"/>
    </row>
    <row r="191" spans="1:3">
      <c r="A191" s="259" t="s">
        <v>512</v>
      </c>
      <c r="B191" s="267" t="s">
        <v>513</v>
      </c>
      <c r="C191" s="952"/>
    </row>
    <row r="192" spans="1:3">
      <c r="A192" s="259" t="s">
        <v>514</v>
      </c>
      <c r="B192" s="267" t="s">
        <v>515</v>
      </c>
      <c r="C192" s="952"/>
    </row>
    <row r="193" spans="1:4" ht="25.5" customHeight="1">
      <c r="A193" s="259">
        <v>1.2</v>
      </c>
      <c r="B193" s="266" t="s">
        <v>808</v>
      </c>
      <c r="C193" s="252" t="s">
        <v>867</v>
      </c>
    </row>
    <row r="194" spans="1:4" ht="24">
      <c r="A194" s="259" t="s">
        <v>517</v>
      </c>
      <c r="B194" s="261" t="s">
        <v>518</v>
      </c>
      <c r="C194" s="264" t="s">
        <v>599</v>
      </c>
    </row>
    <row r="195" spans="1:4" ht="24">
      <c r="A195" s="259" t="s">
        <v>519</v>
      </c>
      <c r="B195" s="265" t="s">
        <v>520</v>
      </c>
      <c r="C195" s="264" t="s">
        <v>600</v>
      </c>
    </row>
    <row r="196" spans="1:4" ht="26" customHeight="1">
      <c r="A196" s="259" t="s">
        <v>521</v>
      </c>
      <c r="B196" s="263" t="s">
        <v>522</v>
      </c>
      <c r="C196" s="252" t="s">
        <v>601</v>
      </c>
    </row>
    <row r="197" spans="1:4" ht="24">
      <c r="A197" s="259" t="s">
        <v>523</v>
      </c>
      <c r="B197" s="262" t="s">
        <v>524</v>
      </c>
      <c r="C197" s="252" t="s">
        <v>602</v>
      </c>
      <c r="D197" s="114"/>
    </row>
    <row r="198" spans="1:4" ht="12.5">
      <c r="A198" s="259">
        <v>1.4</v>
      </c>
      <c r="B198" s="261" t="s">
        <v>609</v>
      </c>
      <c r="C198" s="260" t="s">
        <v>603</v>
      </c>
      <c r="D198" s="115"/>
    </row>
    <row r="199" spans="1:4" ht="24">
      <c r="A199" s="259">
        <v>1.5</v>
      </c>
      <c r="B199" s="261" t="s">
        <v>917</v>
      </c>
      <c r="C199" s="260" t="s">
        <v>603</v>
      </c>
      <c r="D199" s="116"/>
    </row>
    <row r="200" spans="1:4" ht="12.5">
      <c r="A200" s="259"/>
      <c r="B200" s="938" t="s">
        <v>604</v>
      </c>
      <c r="C200" s="938"/>
      <c r="D200" s="116"/>
    </row>
    <row r="201" spans="1:4" ht="12.5">
      <c r="A201" s="259"/>
      <c r="B201" s="950" t="s">
        <v>831</v>
      </c>
      <c r="C201" s="950"/>
      <c r="D201" s="116"/>
    </row>
    <row r="202" spans="1:4" ht="12.5">
      <c r="A202" s="258"/>
      <c r="B202" s="255" t="s">
        <v>830</v>
      </c>
      <c r="C202" s="323" t="s">
        <v>865</v>
      </c>
      <c r="D202" s="116"/>
    </row>
    <row r="203" spans="1:4" ht="12.5">
      <c r="A203" s="259"/>
      <c r="B203" s="938" t="s">
        <v>605</v>
      </c>
      <c r="C203" s="938"/>
      <c r="D203" s="117"/>
    </row>
    <row r="204" spans="1:4" ht="12.5">
      <c r="A204" s="258"/>
      <c r="B204" s="953" t="s">
        <v>829</v>
      </c>
      <c r="C204" s="953"/>
      <c r="D204" s="118"/>
    </row>
    <row r="205" spans="1:4" ht="12.5">
      <c r="B205" s="938" t="s">
        <v>638</v>
      </c>
      <c r="C205" s="938"/>
      <c r="D205" s="119"/>
    </row>
    <row r="206" spans="1:4" ht="24">
      <c r="A206" s="254">
        <v>1</v>
      </c>
      <c r="B206" s="255" t="s">
        <v>615</v>
      </c>
      <c r="C206" s="252" t="s">
        <v>627</v>
      </c>
      <c r="D206" s="118"/>
    </row>
    <row r="207" spans="1:4" ht="18" customHeight="1">
      <c r="A207" s="254">
        <v>2</v>
      </c>
      <c r="B207" s="255" t="s">
        <v>616</v>
      </c>
      <c r="C207" s="252" t="s">
        <v>628</v>
      </c>
      <c r="D207" s="119"/>
    </row>
    <row r="208" spans="1:4" ht="24">
      <c r="A208" s="254">
        <v>3</v>
      </c>
      <c r="B208" s="255" t="s">
        <v>617</v>
      </c>
      <c r="C208" s="255" t="s">
        <v>629</v>
      </c>
      <c r="D208" s="120"/>
    </row>
    <row r="209" spans="1:4" ht="12.5">
      <c r="A209" s="254">
        <v>4</v>
      </c>
      <c r="B209" s="255" t="s">
        <v>618</v>
      </c>
      <c r="C209" s="255" t="s">
        <v>630</v>
      </c>
      <c r="D209" s="120"/>
    </row>
    <row r="210" spans="1:4">
      <c r="A210" s="254">
        <v>5</v>
      </c>
      <c r="B210" s="255" t="s">
        <v>619</v>
      </c>
      <c r="C210" s="255" t="s">
        <v>631</v>
      </c>
    </row>
    <row r="211" spans="1:4" ht="24.5" customHeight="1">
      <c r="A211" s="254">
        <v>6</v>
      </c>
      <c r="B211" s="255" t="s">
        <v>620</v>
      </c>
      <c r="C211" s="255" t="s">
        <v>632</v>
      </c>
    </row>
    <row r="212" spans="1:4" ht="24">
      <c r="A212" s="254">
        <v>7</v>
      </c>
      <c r="B212" s="255" t="s">
        <v>621</v>
      </c>
      <c r="C212" s="255" t="s">
        <v>939</v>
      </c>
    </row>
    <row r="213" spans="1:4">
      <c r="A213" s="254">
        <v>7.1</v>
      </c>
      <c r="B213" s="257" t="s">
        <v>622</v>
      </c>
      <c r="C213" s="255" t="s">
        <v>633</v>
      </c>
    </row>
    <row r="214" spans="1:4">
      <c r="A214" s="254">
        <v>7.2</v>
      </c>
      <c r="B214" s="257" t="s">
        <v>623</v>
      </c>
      <c r="C214" s="255" t="s">
        <v>634</v>
      </c>
    </row>
    <row r="215" spans="1:4">
      <c r="A215" s="254">
        <v>7.3</v>
      </c>
      <c r="B215" s="256" t="s">
        <v>624</v>
      </c>
      <c r="C215" s="255" t="s">
        <v>635</v>
      </c>
    </row>
    <row r="216" spans="1:4" ht="39.5" customHeight="1">
      <c r="A216" s="254">
        <v>8</v>
      </c>
      <c r="B216" s="255" t="s">
        <v>625</v>
      </c>
      <c r="C216" s="252" t="s">
        <v>636</v>
      </c>
    </row>
    <row r="217" spans="1:4">
      <c r="A217" s="254">
        <v>9</v>
      </c>
      <c r="B217" s="255" t="s">
        <v>626</v>
      </c>
      <c r="C217" s="252" t="s">
        <v>637</v>
      </c>
    </row>
    <row r="218" spans="1:4">
      <c r="A218" s="292">
        <v>10.1</v>
      </c>
      <c r="B218" s="293" t="s">
        <v>645</v>
      </c>
      <c r="C218" s="284" t="s">
        <v>646</v>
      </c>
    </row>
    <row r="219" spans="1:4">
      <c r="A219" s="954"/>
      <c r="B219" s="294" t="s">
        <v>821</v>
      </c>
      <c r="C219" s="252" t="s">
        <v>828</v>
      </c>
    </row>
    <row r="220" spans="1:4">
      <c r="A220" s="954"/>
      <c r="B220" s="253" t="s">
        <v>505</v>
      </c>
      <c r="C220" s="252" t="s">
        <v>827</v>
      </c>
    </row>
    <row r="221" spans="1:4">
      <c r="A221" s="954"/>
      <c r="B221" s="253" t="s">
        <v>820</v>
      </c>
      <c r="C221" s="252" t="s">
        <v>940</v>
      </c>
    </row>
    <row r="222" spans="1:4">
      <c r="A222" s="954"/>
      <c r="B222" s="253" t="s">
        <v>639</v>
      </c>
      <c r="C222" s="252" t="s">
        <v>826</v>
      </c>
    </row>
    <row r="223" spans="1:4" ht="24">
      <c r="A223" s="954"/>
      <c r="B223" s="253" t="s">
        <v>643</v>
      </c>
      <c r="C223" s="316" t="s">
        <v>825</v>
      </c>
    </row>
    <row r="224" spans="1:4" ht="36">
      <c r="A224" s="954"/>
      <c r="B224" s="253" t="s">
        <v>642</v>
      </c>
      <c r="C224" s="252" t="s">
        <v>824</v>
      </c>
    </row>
    <row r="225" spans="1:3">
      <c r="A225" s="954"/>
      <c r="B225" s="253" t="s">
        <v>859</v>
      </c>
      <c r="C225" s="252" t="s">
        <v>823</v>
      </c>
    </row>
    <row r="226" spans="1:3" ht="24">
      <c r="A226" s="954"/>
      <c r="B226" s="253" t="s">
        <v>860</v>
      </c>
      <c r="C226" s="252" t="s">
        <v>822</v>
      </c>
    </row>
    <row r="227" spans="1:3" ht="12.5">
      <c r="A227" s="285"/>
      <c r="B227" s="286"/>
      <c r="C227" s="287"/>
    </row>
    <row r="228" spans="1:3" ht="12.5">
      <c r="A228" s="285"/>
      <c r="B228" s="287"/>
      <c r="C228" s="288"/>
    </row>
    <row r="229" spans="1:3" ht="12.5">
      <c r="A229" s="285"/>
      <c r="B229" s="287"/>
      <c r="C229" s="288"/>
    </row>
    <row r="230" spans="1:3" ht="12.5">
      <c r="A230" s="285"/>
      <c r="B230" s="289"/>
      <c r="C230" s="288"/>
    </row>
    <row r="231" spans="1:3">
      <c r="A231" s="945"/>
      <c r="B231" s="290"/>
      <c r="C231" s="288"/>
    </row>
    <row r="232" spans="1:3">
      <c r="A232" s="945"/>
      <c r="B232" s="290"/>
      <c r="C232" s="288"/>
    </row>
    <row r="233" spans="1:3">
      <c r="A233" s="945"/>
      <c r="B233" s="290"/>
      <c r="C233" s="288"/>
    </row>
    <row r="234" spans="1:3">
      <c r="A234" s="945"/>
      <c r="B234" s="290"/>
      <c r="C234" s="291"/>
    </row>
    <row r="235" spans="1:3" ht="40.5" customHeight="1">
      <c r="A235" s="945"/>
      <c r="B235" s="290"/>
      <c r="C235" s="288"/>
    </row>
    <row r="236" spans="1:3" ht="24" customHeight="1">
      <c r="A236" s="945"/>
      <c r="B236" s="290"/>
      <c r="C236" s="288"/>
    </row>
    <row r="237" spans="1:3">
      <c r="A237" s="945"/>
      <c r="B237" s="290"/>
      <c r="C237" s="288"/>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zoomScale="62" zoomScaleNormal="80" workbookViewId="0">
      <selection activeCell="B19" sqref="B19"/>
    </sheetView>
  </sheetViews>
  <sheetFormatPr defaultRowHeight="14.5"/>
  <cols>
    <col min="1" max="1" width="11.54296875" style="346" bestFit="1" customWidth="1"/>
    <col min="2" max="2" width="66.6328125" style="346" customWidth="1"/>
    <col min="3" max="8" width="17.81640625" style="346" customWidth="1"/>
  </cols>
  <sheetData>
    <row r="1" spans="1:8">
      <c r="A1" s="15" t="s">
        <v>872</v>
      </c>
      <c r="B1" s="347">
        <f>Info!C2</f>
        <v>0</v>
      </c>
      <c r="C1" s="16"/>
      <c r="D1" s="30"/>
      <c r="E1" s="30"/>
      <c r="F1" s="30"/>
      <c r="G1" s="30"/>
    </row>
    <row r="2" spans="1:8">
      <c r="A2" s="15" t="s">
        <v>88</v>
      </c>
      <c r="B2" s="413">
        <f>'1. key ratios'!B2</f>
        <v>45747</v>
      </c>
      <c r="C2" s="349"/>
      <c r="D2" s="350"/>
      <c r="E2" s="350"/>
      <c r="F2" s="350"/>
      <c r="G2" s="350"/>
      <c r="H2" s="373"/>
    </row>
    <row r="3" spans="1:8">
      <c r="A3" s="15"/>
      <c r="B3" s="16"/>
      <c r="C3" s="349"/>
      <c r="D3" s="350"/>
      <c r="E3" s="350"/>
      <c r="F3" s="350"/>
      <c r="G3" s="350"/>
      <c r="H3" s="373"/>
    </row>
    <row r="4" spans="1:8">
      <c r="A4" s="787" t="s">
        <v>25</v>
      </c>
      <c r="B4" s="785" t="s">
        <v>135</v>
      </c>
      <c r="C4" s="783" t="s">
        <v>93</v>
      </c>
      <c r="D4" s="783"/>
      <c r="E4" s="783"/>
      <c r="F4" s="783" t="s">
        <v>94</v>
      </c>
      <c r="G4" s="783"/>
      <c r="H4" s="784"/>
    </row>
    <row r="5" spans="1:8" ht="15.5" customHeight="1">
      <c r="A5" s="788"/>
      <c r="B5" s="786"/>
      <c r="C5" s="123" t="s">
        <v>26</v>
      </c>
      <c r="D5" s="123" t="s">
        <v>70</v>
      </c>
      <c r="E5" s="123" t="s">
        <v>59</v>
      </c>
      <c r="F5" s="123" t="s">
        <v>26</v>
      </c>
      <c r="G5" s="123" t="s">
        <v>70</v>
      </c>
      <c r="H5" s="123" t="s">
        <v>59</v>
      </c>
    </row>
    <row r="6" spans="1:8">
      <c r="A6" s="414">
        <v>1</v>
      </c>
      <c r="B6" s="415" t="s">
        <v>700</v>
      </c>
      <c r="C6" s="395">
        <f>SUM(C7:C12)</f>
        <v>0</v>
      </c>
      <c r="D6" s="395">
        <f>SUM(D7:D12)</f>
        <v>0</v>
      </c>
      <c r="E6" s="396">
        <f>C6+D6</f>
        <v>0</v>
      </c>
      <c r="F6" s="395">
        <f>SUM(F7:F12)</f>
        <v>0</v>
      </c>
      <c r="G6" s="395">
        <f>SUM(G7:G12)</f>
        <v>0</v>
      </c>
      <c r="H6" s="396">
        <f>F6+G6</f>
        <v>0</v>
      </c>
    </row>
    <row r="7" spans="1:8">
      <c r="A7" s="414">
        <v>1.1000000000000001</v>
      </c>
      <c r="B7" s="416" t="s">
        <v>654</v>
      </c>
      <c r="C7" s="395"/>
      <c r="D7" s="395"/>
      <c r="E7" s="396">
        <f t="shared" ref="E7:E45" si="0">C7+D7</f>
        <v>0</v>
      </c>
      <c r="F7" s="395"/>
      <c r="G7" s="395"/>
      <c r="H7" s="396">
        <f t="shared" ref="H7:H44" si="1">F7+G7</f>
        <v>0</v>
      </c>
    </row>
    <row r="8" spans="1:8" ht="24">
      <c r="A8" s="414">
        <v>1.2</v>
      </c>
      <c r="B8" s="416" t="s">
        <v>701</v>
      </c>
      <c r="C8" s="395"/>
      <c r="D8" s="395"/>
      <c r="E8" s="396">
        <f t="shared" si="0"/>
        <v>0</v>
      </c>
      <c r="F8" s="395"/>
      <c r="G8" s="395"/>
      <c r="H8" s="396">
        <f t="shared" si="1"/>
        <v>0</v>
      </c>
    </row>
    <row r="9" spans="1:8" ht="21.5" customHeight="1">
      <c r="A9" s="414">
        <v>1.3</v>
      </c>
      <c r="B9" s="408" t="s">
        <v>702</v>
      </c>
      <c r="C9" s="395"/>
      <c r="D9" s="395"/>
      <c r="E9" s="396">
        <f t="shared" si="0"/>
        <v>0</v>
      </c>
      <c r="F9" s="395"/>
      <c r="G9" s="395"/>
      <c r="H9" s="396">
        <f t="shared" si="1"/>
        <v>0</v>
      </c>
    </row>
    <row r="10" spans="1:8" ht="24">
      <c r="A10" s="414">
        <v>1.4</v>
      </c>
      <c r="B10" s="408" t="s">
        <v>658</v>
      </c>
      <c r="C10" s="395"/>
      <c r="D10" s="395"/>
      <c r="E10" s="396">
        <f t="shared" si="0"/>
        <v>0</v>
      </c>
      <c r="F10" s="395"/>
      <c r="G10" s="395"/>
      <c r="H10" s="396">
        <f t="shared" si="1"/>
        <v>0</v>
      </c>
    </row>
    <row r="11" spans="1:8">
      <c r="A11" s="414">
        <v>1.5</v>
      </c>
      <c r="B11" s="408" t="s">
        <v>661</v>
      </c>
      <c r="C11" s="395"/>
      <c r="D11" s="395"/>
      <c r="E11" s="396">
        <f t="shared" si="0"/>
        <v>0</v>
      </c>
      <c r="F11" s="395"/>
      <c r="G11" s="395"/>
      <c r="H11" s="396">
        <f t="shared" si="1"/>
        <v>0</v>
      </c>
    </row>
    <row r="12" spans="1:8">
      <c r="A12" s="414">
        <v>1.6</v>
      </c>
      <c r="B12" s="417" t="s">
        <v>79</v>
      </c>
      <c r="C12" s="395"/>
      <c r="D12" s="395"/>
      <c r="E12" s="396">
        <f t="shared" si="0"/>
        <v>0</v>
      </c>
      <c r="F12" s="395"/>
      <c r="G12" s="395"/>
      <c r="H12" s="396">
        <f t="shared" si="1"/>
        <v>0</v>
      </c>
    </row>
    <row r="13" spans="1:8">
      <c r="A13" s="414">
        <v>2</v>
      </c>
      <c r="B13" s="418" t="s">
        <v>703</v>
      </c>
      <c r="C13" s="395">
        <f>SUM(C14:C17)</f>
        <v>0</v>
      </c>
      <c r="D13" s="395">
        <f>SUM(D14:D17)</f>
        <v>0</v>
      </c>
      <c r="E13" s="396">
        <f t="shared" si="0"/>
        <v>0</v>
      </c>
      <c r="F13" s="395">
        <f>SUM(F14:F17)</f>
        <v>0</v>
      </c>
      <c r="G13" s="395">
        <f>SUM(G14:G17)</f>
        <v>0</v>
      </c>
      <c r="H13" s="396">
        <f t="shared" si="1"/>
        <v>0</v>
      </c>
    </row>
    <row r="14" spans="1:8">
      <c r="A14" s="414">
        <v>2.1</v>
      </c>
      <c r="B14" s="408" t="s">
        <v>704</v>
      </c>
      <c r="C14" s="395"/>
      <c r="D14" s="395"/>
      <c r="E14" s="396">
        <f t="shared" si="0"/>
        <v>0</v>
      </c>
      <c r="F14" s="395"/>
      <c r="G14" s="395"/>
      <c r="H14" s="396">
        <f t="shared" si="1"/>
        <v>0</v>
      </c>
    </row>
    <row r="15" spans="1:8" ht="24.5" customHeight="1">
      <c r="A15" s="414">
        <v>2.2000000000000002</v>
      </c>
      <c r="B15" s="408" t="s">
        <v>705</v>
      </c>
      <c r="C15" s="395"/>
      <c r="D15" s="395"/>
      <c r="E15" s="396">
        <f t="shared" si="0"/>
        <v>0</v>
      </c>
      <c r="F15" s="395"/>
      <c r="G15" s="395"/>
      <c r="H15" s="396">
        <f t="shared" si="1"/>
        <v>0</v>
      </c>
    </row>
    <row r="16" spans="1:8" ht="20.5" customHeight="1">
      <c r="A16" s="414">
        <v>2.2999999999999998</v>
      </c>
      <c r="B16" s="408" t="s">
        <v>706</v>
      </c>
      <c r="C16" s="395"/>
      <c r="D16" s="395"/>
      <c r="E16" s="396">
        <f t="shared" si="0"/>
        <v>0</v>
      </c>
      <c r="F16" s="395"/>
      <c r="G16" s="395"/>
      <c r="H16" s="396">
        <f t="shared" si="1"/>
        <v>0</v>
      </c>
    </row>
    <row r="17" spans="1:8">
      <c r="A17" s="414">
        <v>2.4</v>
      </c>
      <c r="B17" s="408" t="s">
        <v>707</v>
      </c>
      <c r="C17" s="395"/>
      <c r="D17" s="395"/>
      <c r="E17" s="396">
        <f t="shared" si="0"/>
        <v>0</v>
      </c>
      <c r="F17" s="395"/>
      <c r="G17" s="395"/>
      <c r="H17" s="396">
        <f t="shared" si="1"/>
        <v>0</v>
      </c>
    </row>
    <row r="18" spans="1:8">
      <c r="A18" s="414">
        <v>3</v>
      </c>
      <c r="B18" s="418" t="s">
        <v>708</v>
      </c>
      <c r="C18" s="395"/>
      <c r="D18" s="395"/>
      <c r="E18" s="396">
        <f t="shared" si="0"/>
        <v>0</v>
      </c>
      <c r="F18" s="395"/>
      <c r="G18" s="395"/>
      <c r="H18" s="396">
        <f t="shared" si="1"/>
        <v>0</v>
      </c>
    </row>
    <row r="19" spans="1:8">
      <c r="A19" s="414">
        <v>4</v>
      </c>
      <c r="B19" s="418" t="s">
        <v>709</v>
      </c>
      <c r="C19" s="395"/>
      <c r="D19" s="395"/>
      <c r="E19" s="396">
        <f t="shared" si="0"/>
        <v>0</v>
      </c>
      <c r="F19" s="395"/>
      <c r="G19" s="395"/>
      <c r="H19" s="396">
        <f t="shared" si="1"/>
        <v>0</v>
      </c>
    </row>
    <row r="20" spans="1:8">
      <c r="A20" s="414">
        <v>5</v>
      </c>
      <c r="B20" s="418" t="s">
        <v>710</v>
      </c>
      <c r="C20" s="395"/>
      <c r="D20" s="395"/>
      <c r="E20" s="396">
        <f t="shared" si="0"/>
        <v>0</v>
      </c>
      <c r="F20" s="395"/>
      <c r="G20" s="395"/>
      <c r="H20" s="396">
        <f t="shared" si="1"/>
        <v>0</v>
      </c>
    </row>
    <row r="21" spans="1:8" ht="38.5" customHeight="1">
      <c r="A21" s="414">
        <v>6</v>
      </c>
      <c r="B21" s="418" t="s">
        <v>711</v>
      </c>
      <c r="C21" s="395"/>
      <c r="D21" s="395"/>
      <c r="E21" s="396">
        <f t="shared" si="0"/>
        <v>0</v>
      </c>
      <c r="F21" s="395"/>
      <c r="G21" s="395"/>
      <c r="H21" s="396">
        <f t="shared" si="1"/>
        <v>0</v>
      </c>
    </row>
    <row r="22" spans="1:8" ht="27.5" customHeight="1">
      <c r="A22" s="414">
        <v>7</v>
      </c>
      <c r="B22" s="418" t="s">
        <v>712</v>
      </c>
      <c r="C22" s="395"/>
      <c r="D22" s="395"/>
      <c r="E22" s="396">
        <f t="shared" si="0"/>
        <v>0</v>
      </c>
      <c r="F22" s="395"/>
      <c r="G22" s="395"/>
      <c r="H22" s="396">
        <f t="shared" si="1"/>
        <v>0</v>
      </c>
    </row>
    <row r="23" spans="1:8" ht="37" customHeight="1">
      <c r="A23" s="414">
        <v>8</v>
      </c>
      <c r="B23" s="419" t="s">
        <v>713</v>
      </c>
      <c r="C23" s="395"/>
      <c r="D23" s="395"/>
      <c r="E23" s="396">
        <f t="shared" si="0"/>
        <v>0</v>
      </c>
      <c r="F23" s="395"/>
      <c r="G23" s="395"/>
      <c r="H23" s="396">
        <f t="shared" si="1"/>
        <v>0</v>
      </c>
    </row>
    <row r="24" spans="1:8" ht="34.5" customHeight="1">
      <c r="A24" s="414">
        <v>9</v>
      </c>
      <c r="B24" s="419" t="s">
        <v>714</v>
      </c>
      <c r="C24" s="395"/>
      <c r="D24" s="395"/>
      <c r="E24" s="396">
        <f t="shared" si="0"/>
        <v>0</v>
      </c>
      <c r="F24" s="395"/>
      <c r="G24" s="395"/>
      <c r="H24" s="396">
        <f t="shared" si="1"/>
        <v>0</v>
      </c>
    </row>
    <row r="25" spans="1:8">
      <c r="A25" s="414">
        <v>10</v>
      </c>
      <c r="B25" s="418" t="s">
        <v>715</v>
      </c>
      <c r="C25" s="395"/>
      <c r="D25" s="395"/>
      <c r="E25" s="396">
        <f t="shared" si="0"/>
        <v>0</v>
      </c>
      <c r="F25" s="395"/>
      <c r="G25" s="395"/>
      <c r="H25" s="396">
        <f t="shared" si="1"/>
        <v>0</v>
      </c>
    </row>
    <row r="26" spans="1:8" ht="27" customHeight="1">
      <c r="A26" s="414">
        <v>11</v>
      </c>
      <c r="B26" s="420" t="s">
        <v>716</v>
      </c>
      <c r="C26" s="395"/>
      <c r="D26" s="395"/>
      <c r="E26" s="396">
        <f t="shared" si="0"/>
        <v>0</v>
      </c>
      <c r="F26" s="395"/>
      <c r="G26" s="395"/>
      <c r="H26" s="396">
        <f t="shared" si="1"/>
        <v>0</v>
      </c>
    </row>
    <row r="27" spans="1:8">
      <c r="A27" s="414">
        <v>12</v>
      </c>
      <c r="B27" s="418" t="s">
        <v>717</v>
      </c>
      <c r="C27" s="395"/>
      <c r="D27" s="395"/>
      <c r="E27" s="396">
        <f t="shared" si="0"/>
        <v>0</v>
      </c>
      <c r="F27" s="395"/>
      <c r="G27" s="395"/>
      <c r="H27" s="396">
        <f t="shared" si="1"/>
        <v>0</v>
      </c>
    </row>
    <row r="28" spans="1:8">
      <c r="A28" s="414">
        <v>13</v>
      </c>
      <c r="B28" s="421" t="s">
        <v>718</v>
      </c>
      <c r="C28" s="395"/>
      <c r="D28" s="395"/>
      <c r="E28" s="396">
        <f t="shared" si="0"/>
        <v>0</v>
      </c>
      <c r="F28" s="395"/>
      <c r="G28" s="395"/>
      <c r="H28" s="396">
        <f t="shared" si="1"/>
        <v>0</v>
      </c>
    </row>
    <row r="29" spans="1:8">
      <c r="A29" s="414">
        <v>14</v>
      </c>
      <c r="B29" s="422" t="s">
        <v>719</v>
      </c>
      <c r="C29" s="395">
        <f>SUM(C30:C31)</f>
        <v>0</v>
      </c>
      <c r="D29" s="395">
        <f>SUM(D30:D31)</f>
        <v>0</v>
      </c>
      <c r="E29" s="396">
        <f t="shared" si="0"/>
        <v>0</v>
      </c>
      <c r="F29" s="395">
        <f>SUM(F30:F31)</f>
        <v>0</v>
      </c>
      <c r="G29" s="395">
        <f>SUM(G30:G31)</f>
        <v>0</v>
      </c>
      <c r="H29" s="396">
        <f t="shared" si="1"/>
        <v>0</v>
      </c>
    </row>
    <row r="30" spans="1:8">
      <c r="A30" s="414">
        <v>14.1</v>
      </c>
      <c r="B30" s="390" t="s">
        <v>720</v>
      </c>
      <c r="C30" s="395"/>
      <c r="D30" s="395"/>
      <c r="E30" s="396">
        <f t="shared" si="0"/>
        <v>0</v>
      </c>
      <c r="F30" s="395"/>
      <c r="G30" s="395"/>
      <c r="H30" s="396">
        <f t="shared" si="1"/>
        <v>0</v>
      </c>
    </row>
    <row r="31" spans="1:8">
      <c r="A31" s="414">
        <v>14.2</v>
      </c>
      <c r="B31" s="390" t="s">
        <v>721</v>
      </c>
      <c r="C31" s="395"/>
      <c r="D31" s="395"/>
      <c r="E31" s="396">
        <f t="shared" si="0"/>
        <v>0</v>
      </c>
      <c r="F31" s="395"/>
      <c r="G31" s="395"/>
      <c r="H31" s="396">
        <f t="shared" si="1"/>
        <v>0</v>
      </c>
    </row>
    <row r="32" spans="1:8">
      <c r="A32" s="414">
        <v>15</v>
      </c>
      <c r="B32" s="423" t="s">
        <v>722</v>
      </c>
      <c r="C32" s="395"/>
      <c r="D32" s="395"/>
      <c r="E32" s="396">
        <f t="shared" si="0"/>
        <v>0</v>
      </c>
      <c r="F32" s="395"/>
      <c r="G32" s="395"/>
      <c r="H32" s="396">
        <f t="shared" si="1"/>
        <v>0</v>
      </c>
    </row>
    <row r="33" spans="1:8" ht="22.5" customHeight="1">
      <c r="A33" s="414">
        <v>16</v>
      </c>
      <c r="B33" s="384" t="s">
        <v>723</v>
      </c>
      <c r="C33" s="395"/>
      <c r="D33" s="395"/>
      <c r="E33" s="396">
        <f t="shared" si="0"/>
        <v>0</v>
      </c>
      <c r="F33" s="395"/>
      <c r="G33" s="395"/>
      <c r="H33" s="396">
        <f t="shared" si="1"/>
        <v>0</v>
      </c>
    </row>
    <row r="34" spans="1:8">
      <c r="A34" s="414">
        <v>17</v>
      </c>
      <c r="B34" s="418" t="s">
        <v>724</v>
      </c>
      <c r="C34" s="395">
        <f>SUM(C35:C36)</f>
        <v>0</v>
      </c>
      <c r="D34" s="395">
        <f>SUM(D35:D36)</f>
        <v>0</v>
      </c>
      <c r="E34" s="396">
        <f t="shared" si="0"/>
        <v>0</v>
      </c>
      <c r="F34" s="395">
        <f>SUM(F35:F36)</f>
        <v>0</v>
      </c>
      <c r="G34" s="395">
        <f>SUM(G35:G36)</f>
        <v>0</v>
      </c>
      <c r="H34" s="396">
        <f t="shared" si="1"/>
        <v>0</v>
      </c>
    </row>
    <row r="35" spans="1:8">
      <c r="A35" s="414">
        <v>17.100000000000001</v>
      </c>
      <c r="B35" s="424" t="s">
        <v>725</v>
      </c>
      <c r="C35" s="395"/>
      <c r="D35" s="395"/>
      <c r="E35" s="396">
        <f t="shared" si="0"/>
        <v>0</v>
      </c>
      <c r="F35" s="395"/>
      <c r="G35" s="395"/>
      <c r="H35" s="396">
        <f t="shared" si="1"/>
        <v>0</v>
      </c>
    </row>
    <row r="36" spans="1:8">
      <c r="A36" s="414">
        <v>17.2</v>
      </c>
      <c r="B36" s="390" t="s">
        <v>726</v>
      </c>
      <c r="C36" s="395"/>
      <c r="D36" s="395"/>
      <c r="E36" s="396">
        <f t="shared" si="0"/>
        <v>0</v>
      </c>
      <c r="F36" s="395"/>
      <c r="G36" s="395"/>
      <c r="H36" s="396">
        <f t="shared" si="1"/>
        <v>0</v>
      </c>
    </row>
    <row r="37" spans="1:8" ht="41.5" customHeight="1">
      <c r="A37" s="414">
        <v>18</v>
      </c>
      <c r="B37" s="425" t="s">
        <v>727</v>
      </c>
      <c r="C37" s="395">
        <f>SUM(C38:C39)</f>
        <v>0</v>
      </c>
      <c r="D37" s="395">
        <f>SUM(D38:D39)</f>
        <v>0</v>
      </c>
      <c r="E37" s="396">
        <f t="shared" si="0"/>
        <v>0</v>
      </c>
      <c r="F37" s="395">
        <f>SUM(F38:F39)</f>
        <v>0</v>
      </c>
      <c r="G37" s="426">
        <f>SUM(G38:G39)</f>
        <v>0</v>
      </c>
      <c r="H37" s="396">
        <f t="shared" si="1"/>
        <v>0</v>
      </c>
    </row>
    <row r="38" spans="1:8" ht="24">
      <c r="A38" s="414">
        <v>18.100000000000001</v>
      </c>
      <c r="B38" s="408" t="s">
        <v>728</v>
      </c>
      <c r="C38" s="395"/>
      <c r="D38" s="395"/>
      <c r="E38" s="396">
        <f t="shared" si="0"/>
        <v>0</v>
      </c>
      <c r="F38" s="395"/>
      <c r="G38" s="395"/>
      <c r="H38" s="396">
        <f t="shared" si="1"/>
        <v>0</v>
      </c>
    </row>
    <row r="39" spans="1:8">
      <c r="A39" s="414">
        <v>18.2</v>
      </c>
      <c r="B39" s="408" t="s">
        <v>729</v>
      </c>
      <c r="C39" s="395"/>
      <c r="D39" s="395"/>
      <c r="E39" s="396">
        <f t="shared" si="0"/>
        <v>0</v>
      </c>
      <c r="F39" s="395"/>
      <c r="G39" s="395"/>
      <c r="H39" s="396">
        <f t="shared" si="1"/>
        <v>0</v>
      </c>
    </row>
    <row r="40" spans="1:8" ht="24.5" customHeight="1">
      <c r="A40" s="414">
        <v>19</v>
      </c>
      <c r="B40" s="425" t="s">
        <v>730</v>
      </c>
      <c r="C40" s="395"/>
      <c r="D40" s="395"/>
      <c r="E40" s="396">
        <f t="shared" si="0"/>
        <v>0</v>
      </c>
      <c r="F40" s="395"/>
      <c r="G40" s="395"/>
      <c r="H40" s="396">
        <f t="shared" si="1"/>
        <v>0</v>
      </c>
    </row>
    <row r="41" spans="1:8" ht="25" customHeight="1">
      <c r="A41" s="414">
        <v>20</v>
      </c>
      <c r="B41" s="425" t="s">
        <v>731</v>
      </c>
      <c r="C41" s="395"/>
      <c r="D41" s="395"/>
      <c r="E41" s="396">
        <f t="shared" si="0"/>
        <v>0</v>
      </c>
      <c r="F41" s="395"/>
      <c r="G41" s="395"/>
      <c r="H41" s="396">
        <f t="shared" si="1"/>
        <v>0</v>
      </c>
    </row>
    <row r="42" spans="1:8" ht="33" customHeight="1">
      <c r="A42" s="414">
        <v>21</v>
      </c>
      <c r="B42" s="427" t="s">
        <v>732</v>
      </c>
      <c r="C42" s="395"/>
      <c r="D42" s="395"/>
      <c r="E42" s="396">
        <f t="shared" si="0"/>
        <v>0</v>
      </c>
      <c r="F42" s="395"/>
      <c r="G42" s="395"/>
      <c r="H42" s="396">
        <f t="shared" si="1"/>
        <v>0</v>
      </c>
    </row>
    <row r="43" spans="1:8">
      <c r="A43" s="414">
        <v>22</v>
      </c>
      <c r="B43" s="428" t="s">
        <v>733</v>
      </c>
      <c r="C43" s="395">
        <f>SUM(C6,C13,C18,C19,C20,C21,C22,C23,C24,C25,C26,C27,C28,C29,C32,C33,C34,C37,C40,C41,C42)</f>
        <v>0</v>
      </c>
      <c r="D43" s="395">
        <f>SUM(D6,D13,D18,D19,D20,D21,D22,D23,D24,D25,D26,D27,D28,D29,D32,D33,D34,D37,D40,D41,D42)</f>
        <v>0</v>
      </c>
      <c r="E43" s="396">
        <f t="shared" si="0"/>
        <v>0</v>
      </c>
      <c r="F43" s="395">
        <f>SUM(F6,F13,F18,F19,F20,F21,F22,F23,F24,F25,F26,F27,F28,F29,F32,F33,F34,F37,F40,F41,F42)</f>
        <v>0</v>
      </c>
      <c r="G43" s="395">
        <f>SUM(G6,G13,G18,G19,G20,G21,G22,G23,G24,G25,G26,G27,G28,G29,G32,G33,G34,G37,G40,G41,G42)</f>
        <v>0</v>
      </c>
      <c r="H43" s="396">
        <f t="shared" si="1"/>
        <v>0</v>
      </c>
    </row>
    <row r="44" spans="1:8">
      <c r="A44" s="414">
        <v>23</v>
      </c>
      <c r="B44" s="428" t="s">
        <v>734</v>
      </c>
      <c r="C44" s="395"/>
      <c r="D44" s="395"/>
      <c r="E44" s="396">
        <f t="shared" si="0"/>
        <v>0</v>
      </c>
      <c r="F44" s="395"/>
      <c r="G44" s="395"/>
      <c r="H44" s="396">
        <f t="shared" si="1"/>
        <v>0</v>
      </c>
    </row>
    <row r="45" spans="1:8">
      <c r="A45" s="414">
        <v>24</v>
      </c>
      <c r="B45" s="428" t="s">
        <v>735</v>
      </c>
      <c r="C45" s="429">
        <f>C43+C44</f>
        <v>0</v>
      </c>
      <c r="D45" s="429">
        <f>D43+D44</f>
        <v>0</v>
      </c>
      <c r="E45" s="396">
        <f t="shared" si="0"/>
        <v>0</v>
      </c>
      <c r="F45" s="429">
        <f>F43+F44</f>
        <v>0</v>
      </c>
      <c r="G45" s="429">
        <f>G43+G44</f>
        <v>0</v>
      </c>
      <c r="H45" s="396">
        <f>F45+G45</f>
        <v>0</v>
      </c>
    </row>
  </sheetData>
  <mergeCells count="4">
    <mergeCell ref="B4:B5"/>
    <mergeCell ref="C4:E4"/>
    <mergeCell ref="F4:H4"/>
    <mergeCell ref="A4:A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57" zoomScaleNormal="80" workbookViewId="0">
      <selection activeCell="B33" sqref="B33"/>
    </sheetView>
  </sheetViews>
  <sheetFormatPr defaultRowHeight="14.5"/>
  <cols>
    <col min="1" max="1" width="11.54296875" style="440" bestFit="1" customWidth="1"/>
    <col min="2" max="2" width="87.6328125" style="441" bestFit="1" customWidth="1"/>
    <col min="3" max="8" width="12.81640625" style="346" customWidth="1"/>
  </cols>
  <sheetData>
    <row r="1" spans="1:8">
      <c r="A1" s="318" t="s">
        <v>872</v>
      </c>
      <c r="B1" s="430">
        <f>Info!C2</f>
        <v>0</v>
      </c>
      <c r="C1" s="16"/>
      <c r="D1" s="30"/>
      <c r="E1" s="30"/>
      <c r="F1" s="30"/>
      <c r="G1" s="30"/>
    </row>
    <row r="2" spans="1:8">
      <c r="A2" s="318" t="s">
        <v>88</v>
      </c>
      <c r="B2" s="431">
        <f>'1. key ratios'!B2</f>
        <v>45747</v>
      </c>
      <c r="C2" s="349"/>
      <c r="D2" s="350"/>
      <c r="E2" s="350"/>
      <c r="F2" s="350"/>
      <c r="G2" s="350"/>
      <c r="H2" s="373"/>
    </row>
    <row r="3" spans="1:8">
      <c r="A3" s="318"/>
      <c r="B3" s="432"/>
      <c r="C3" s="349"/>
      <c r="D3" s="350"/>
      <c r="E3" s="350"/>
      <c r="F3" s="350"/>
      <c r="G3" s="350"/>
      <c r="H3" s="373"/>
    </row>
    <row r="4" spans="1:8">
      <c r="A4" s="789" t="s">
        <v>25</v>
      </c>
      <c r="B4" s="790" t="s">
        <v>124</v>
      </c>
      <c r="C4" s="791" t="s">
        <v>93</v>
      </c>
      <c r="D4" s="791"/>
      <c r="E4" s="791"/>
      <c r="F4" s="791" t="s">
        <v>94</v>
      </c>
      <c r="G4" s="791"/>
      <c r="H4" s="792"/>
    </row>
    <row r="5" spans="1:8">
      <c r="A5" s="789"/>
      <c r="B5" s="790"/>
      <c r="C5" s="123" t="s">
        <v>26</v>
      </c>
      <c r="D5" s="123" t="s">
        <v>70</v>
      </c>
      <c r="E5" s="123" t="s">
        <v>59</v>
      </c>
      <c r="F5" s="123" t="s">
        <v>26</v>
      </c>
      <c r="G5" s="123" t="s">
        <v>70</v>
      </c>
      <c r="H5" s="124" t="s">
        <v>59</v>
      </c>
    </row>
    <row r="6" spans="1:8">
      <c r="A6" s="433">
        <v>1</v>
      </c>
      <c r="B6" s="434" t="s">
        <v>736</v>
      </c>
      <c r="C6" s="125"/>
      <c r="D6" s="125"/>
      <c r="E6" s="126">
        <f t="shared" ref="E6:E43" si="0">C6+D6</f>
        <v>0</v>
      </c>
      <c r="F6" s="125"/>
      <c r="G6" s="125"/>
      <c r="H6" s="127">
        <f t="shared" ref="H6:H43" si="1">F6+G6</f>
        <v>0</v>
      </c>
    </row>
    <row r="7" spans="1:8" ht="27">
      <c r="A7" s="433">
        <v>2</v>
      </c>
      <c r="B7" s="434" t="s">
        <v>905</v>
      </c>
      <c r="C7" s="125"/>
      <c r="D7" s="125"/>
      <c r="E7" s="126">
        <f t="shared" si="0"/>
        <v>0</v>
      </c>
      <c r="F7" s="125"/>
      <c r="G7" s="125"/>
      <c r="H7" s="127">
        <f t="shared" si="1"/>
        <v>0</v>
      </c>
    </row>
    <row r="8" spans="1:8">
      <c r="A8" s="433">
        <v>3</v>
      </c>
      <c r="B8" s="434" t="s">
        <v>906</v>
      </c>
      <c r="C8" s="125">
        <f>C9+C10</f>
        <v>0</v>
      </c>
      <c r="D8" s="125">
        <f>D9+D10</f>
        <v>0</v>
      </c>
      <c r="E8" s="126">
        <f t="shared" si="0"/>
        <v>0</v>
      </c>
      <c r="F8" s="125">
        <f>F9+F10</f>
        <v>0</v>
      </c>
      <c r="G8" s="125">
        <f>G9+G10</f>
        <v>0</v>
      </c>
      <c r="H8" s="127">
        <f t="shared" si="1"/>
        <v>0</v>
      </c>
    </row>
    <row r="9" spans="1:8">
      <c r="A9" s="433">
        <v>3.1</v>
      </c>
      <c r="B9" s="435" t="s">
        <v>737</v>
      </c>
      <c r="C9" s="125"/>
      <c r="D9" s="125"/>
      <c r="E9" s="126">
        <f t="shared" si="0"/>
        <v>0</v>
      </c>
      <c r="F9" s="125"/>
      <c r="G9" s="125"/>
      <c r="H9" s="127">
        <f t="shared" si="1"/>
        <v>0</v>
      </c>
    </row>
    <row r="10" spans="1:8">
      <c r="A10" s="433">
        <v>3.2</v>
      </c>
      <c r="B10" s="435" t="s">
        <v>738</v>
      </c>
      <c r="C10" s="125"/>
      <c r="D10" s="125"/>
      <c r="E10" s="126">
        <f t="shared" si="0"/>
        <v>0</v>
      </c>
      <c r="F10" s="125"/>
      <c r="G10" s="125"/>
      <c r="H10" s="127">
        <f t="shared" si="1"/>
        <v>0</v>
      </c>
    </row>
    <row r="11" spans="1:8" ht="27">
      <c r="A11" s="433">
        <v>4</v>
      </c>
      <c r="B11" s="434" t="s">
        <v>949</v>
      </c>
      <c r="C11" s="125">
        <f>C12+C13</f>
        <v>0</v>
      </c>
      <c r="D11" s="125">
        <f>D12+D13</f>
        <v>0</v>
      </c>
      <c r="E11" s="126">
        <f t="shared" si="0"/>
        <v>0</v>
      </c>
      <c r="F11" s="125">
        <f>F12+F13</f>
        <v>0</v>
      </c>
      <c r="G11" s="125">
        <f>G12+G13</f>
        <v>0</v>
      </c>
      <c r="H11" s="127">
        <f t="shared" si="1"/>
        <v>0</v>
      </c>
    </row>
    <row r="12" spans="1:8">
      <c r="A12" s="433">
        <v>4.0999999999999996</v>
      </c>
      <c r="B12" s="435" t="s">
        <v>907</v>
      </c>
      <c r="C12" s="125"/>
      <c r="D12" s="125"/>
      <c r="E12" s="126">
        <f t="shared" si="0"/>
        <v>0</v>
      </c>
      <c r="F12" s="125"/>
      <c r="G12" s="125"/>
      <c r="H12" s="127">
        <f t="shared" si="1"/>
        <v>0</v>
      </c>
    </row>
    <row r="13" spans="1:8">
      <c r="A13" s="433">
        <v>4.2</v>
      </c>
      <c r="B13" s="435" t="s">
        <v>908</v>
      </c>
      <c r="C13" s="125"/>
      <c r="D13" s="125"/>
      <c r="E13" s="126">
        <f t="shared" si="0"/>
        <v>0</v>
      </c>
      <c r="F13" s="125"/>
      <c r="G13" s="125"/>
      <c r="H13" s="127">
        <f t="shared" si="1"/>
        <v>0</v>
      </c>
    </row>
    <row r="14" spans="1:8">
      <c r="A14" s="433">
        <v>5</v>
      </c>
      <c r="B14" s="436" t="s">
        <v>739</v>
      </c>
      <c r="C14" s="125">
        <f>C15+C16+C17+C23+C24+C25+C26</f>
        <v>0</v>
      </c>
      <c r="D14" s="125">
        <f>D15+D16+D17+D23+D24+D25+D26</f>
        <v>0</v>
      </c>
      <c r="E14" s="126">
        <f t="shared" si="0"/>
        <v>0</v>
      </c>
      <c r="F14" s="125">
        <f>F15+F16+F17+F23+F24+F25+F26</f>
        <v>0</v>
      </c>
      <c r="G14" s="125">
        <f>G15+G16+G17+G23+G24+G25+G26</f>
        <v>0</v>
      </c>
      <c r="H14" s="127">
        <f t="shared" si="1"/>
        <v>0</v>
      </c>
    </row>
    <row r="15" spans="1:8">
      <c r="A15" s="433">
        <v>5.0999999999999996</v>
      </c>
      <c r="B15" s="437" t="s">
        <v>740</v>
      </c>
      <c r="C15" s="125"/>
      <c r="D15" s="125"/>
      <c r="E15" s="126">
        <f t="shared" si="0"/>
        <v>0</v>
      </c>
      <c r="F15" s="125"/>
      <c r="G15" s="125"/>
      <c r="H15" s="127">
        <f t="shared" si="1"/>
        <v>0</v>
      </c>
    </row>
    <row r="16" spans="1:8">
      <c r="A16" s="433">
        <v>5.2</v>
      </c>
      <c r="B16" s="437" t="s">
        <v>741</v>
      </c>
      <c r="C16" s="125"/>
      <c r="D16" s="125"/>
      <c r="E16" s="126">
        <f t="shared" si="0"/>
        <v>0</v>
      </c>
      <c r="F16" s="125"/>
      <c r="G16" s="125"/>
      <c r="H16" s="127">
        <f t="shared" si="1"/>
        <v>0</v>
      </c>
    </row>
    <row r="17" spans="1:8">
      <c r="A17" s="433">
        <v>5.3</v>
      </c>
      <c r="B17" s="437" t="s">
        <v>742</v>
      </c>
      <c r="C17" s="125">
        <f>C18+C19+C20+C21+C22</f>
        <v>0</v>
      </c>
      <c r="D17" s="125">
        <f>D18+D19+D20+D21+D22</f>
        <v>0</v>
      </c>
      <c r="E17" s="126">
        <f t="shared" si="0"/>
        <v>0</v>
      </c>
      <c r="F17" s="125"/>
      <c r="G17" s="125"/>
      <c r="H17" s="127">
        <f t="shared" si="1"/>
        <v>0</v>
      </c>
    </row>
    <row r="18" spans="1:8">
      <c r="A18" s="433" t="s">
        <v>146</v>
      </c>
      <c r="B18" s="438" t="s">
        <v>743</v>
      </c>
      <c r="C18" s="125"/>
      <c r="D18" s="125"/>
      <c r="E18" s="126">
        <f t="shared" si="0"/>
        <v>0</v>
      </c>
      <c r="F18" s="125"/>
      <c r="G18" s="125"/>
      <c r="H18" s="127">
        <f t="shared" si="1"/>
        <v>0</v>
      </c>
    </row>
    <row r="19" spans="1:8">
      <c r="A19" s="433" t="s">
        <v>147</v>
      </c>
      <c r="B19" s="438" t="s">
        <v>744</v>
      </c>
      <c r="C19" s="125"/>
      <c r="D19" s="125"/>
      <c r="E19" s="126">
        <f t="shared" si="0"/>
        <v>0</v>
      </c>
      <c r="F19" s="125"/>
      <c r="G19" s="125"/>
      <c r="H19" s="127">
        <f t="shared" si="1"/>
        <v>0</v>
      </c>
    </row>
    <row r="20" spans="1:8">
      <c r="A20" s="433" t="s">
        <v>148</v>
      </c>
      <c r="B20" s="438" t="s">
        <v>745</v>
      </c>
      <c r="C20" s="125"/>
      <c r="D20" s="125"/>
      <c r="E20" s="126">
        <f t="shared" si="0"/>
        <v>0</v>
      </c>
      <c r="F20" s="125"/>
      <c r="G20" s="125"/>
      <c r="H20" s="127">
        <f t="shared" si="1"/>
        <v>0</v>
      </c>
    </row>
    <row r="21" spans="1:8">
      <c r="A21" s="433" t="s">
        <v>149</v>
      </c>
      <c r="B21" s="438" t="s">
        <v>746</v>
      </c>
      <c r="C21" s="125"/>
      <c r="D21" s="125"/>
      <c r="E21" s="126">
        <f t="shared" si="0"/>
        <v>0</v>
      </c>
      <c r="F21" s="125"/>
      <c r="G21" s="125"/>
      <c r="H21" s="127">
        <f t="shared" si="1"/>
        <v>0</v>
      </c>
    </row>
    <row r="22" spans="1:8">
      <c r="A22" s="433" t="s">
        <v>150</v>
      </c>
      <c r="B22" s="438" t="s">
        <v>474</v>
      </c>
      <c r="C22" s="125"/>
      <c r="D22" s="125"/>
      <c r="E22" s="126">
        <f t="shared" si="0"/>
        <v>0</v>
      </c>
      <c r="F22" s="125"/>
      <c r="G22" s="125"/>
      <c r="H22" s="127">
        <f t="shared" si="1"/>
        <v>0</v>
      </c>
    </row>
    <row r="23" spans="1:8">
      <c r="A23" s="433">
        <v>5.4</v>
      </c>
      <c r="B23" s="437" t="s">
        <v>747</v>
      </c>
      <c r="C23" s="125"/>
      <c r="D23" s="125"/>
      <c r="E23" s="126">
        <f t="shared" si="0"/>
        <v>0</v>
      </c>
      <c r="F23" s="125"/>
      <c r="G23" s="125"/>
      <c r="H23" s="127">
        <f t="shared" si="1"/>
        <v>0</v>
      </c>
    </row>
    <row r="24" spans="1:8">
      <c r="A24" s="433">
        <v>5.5</v>
      </c>
      <c r="B24" s="437" t="s">
        <v>748</v>
      </c>
      <c r="C24" s="125"/>
      <c r="D24" s="125"/>
      <c r="E24" s="126">
        <f t="shared" si="0"/>
        <v>0</v>
      </c>
      <c r="F24" s="125"/>
      <c r="G24" s="125"/>
      <c r="H24" s="127">
        <f t="shared" si="1"/>
        <v>0</v>
      </c>
    </row>
    <row r="25" spans="1:8">
      <c r="A25" s="433">
        <v>5.6</v>
      </c>
      <c r="B25" s="437" t="s">
        <v>749</v>
      </c>
      <c r="C25" s="125"/>
      <c r="D25" s="125"/>
      <c r="E25" s="126">
        <f t="shared" si="0"/>
        <v>0</v>
      </c>
      <c r="F25" s="125"/>
      <c r="G25" s="125"/>
      <c r="H25" s="127">
        <f t="shared" si="1"/>
        <v>0</v>
      </c>
    </row>
    <row r="26" spans="1:8">
      <c r="A26" s="433">
        <v>5.7</v>
      </c>
      <c r="B26" s="437" t="s">
        <v>474</v>
      </c>
      <c r="C26" s="125"/>
      <c r="D26" s="125"/>
      <c r="E26" s="126">
        <f t="shared" si="0"/>
        <v>0</v>
      </c>
      <c r="F26" s="125"/>
      <c r="G26" s="125"/>
      <c r="H26" s="127">
        <f t="shared" si="1"/>
        <v>0</v>
      </c>
    </row>
    <row r="27" spans="1:8">
      <c r="A27" s="433">
        <v>6</v>
      </c>
      <c r="B27" s="436" t="s">
        <v>750</v>
      </c>
      <c r="C27" s="125"/>
      <c r="D27" s="125"/>
      <c r="E27" s="126">
        <f t="shared" si="0"/>
        <v>0</v>
      </c>
      <c r="F27" s="125"/>
      <c r="G27" s="125"/>
      <c r="H27" s="127">
        <f t="shared" si="1"/>
        <v>0</v>
      </c>
    </row>
    <row r="28" spans="1:8">
      <c r="A28" s="433">
        <v>7</v>
      </c>
      <c r="B28" s="436" t="s">
        <v>751</v>
      </c>
      <c r="C28" s="125"/>
      <c r="D28" s="125"/>
      <c r="E28" s="126">
        <f t="shared" si="0"/>
        <v>0</v>
      </c>
      <c r="F28" s="125"/>
      <c r="G28" s="125"/>
      <c r="H28" s="127">
        <f t="shared" si="1"/>
        <v>0</v>
      </c>
    </row>
    <row r="29" spans="1:8">
      <c r="A29" s="433">
        <v>8</v>
      </c>
      <c r="B29" s="436" t="s">
        <v>752</v>
      </c>
      <c r="C29" s="125"/>
      <c r="D29" s="125"/>
      <c r="E29" s="126">
        <f t="shared" si="0"/>
        <v>0</v>
      </c>
      <c r="F29" s="125"/>
      <c r="G29" s="125"/>
      <c r="H29" s="127">
        <f t="shared" si="1"/>
        <v>0</v>
      </c>
    </row>
    <row r="30" spans="1:8">
      <c r="A30" s="433">
        <v>9</v>
      </c>
      <c r="B30" s="434" t="s">
        <v>151</v>
      </c>
      <c r="C30" s="125">
        <f>C31+C32+C33+C34+C35+C36+C37</f>
        <v>0</v>
      </c>
      <c r="D30" s="125">
        <f>D31+D32+D33+D34+D35+D36+D37</f>
        <v>0</v>
      </c>
      <c r="E30" s="126">
        <f t="shared" si="0"/>
        <v>0</v>
      </c>
      <c r="F30" s="125">
        <f>F31+F32+F33+F34+F35+F36+F37</f>
        <v>0</v>
      </c>
      <c r="G30" s="125">
        <f>G31+G32+G33+G34+G35+G36+G37</f>
        <v>0</v>
      </c>
      <c r="H30" s="127">
        <f t="shared" si="1"/>
        <v>0</v>
      </c>
    </row>
    <row r="31" spans="1:8" ht="27">
      <c r="A31" s="433">
        <v>9.1</v>
      </c>
      <c r="B31" s="435" t="s">
        <v>753</v>
      </c>
      <c r="C31" s="125"/>
      <c r="D31" s="125"/>
      <c r="E31" s="126">
        <f t="shared" si="0"/>
        <v>0</v>
      </c>
      <c r="F31" s="125"/>
      <c r="G31" s="125"/>
      <c r="H31" s="127">
        <f t="shared" si="1"/>
        <v>0</v>
      </c>
    </row>
    <row r="32" spans="1:8" ht="27">
      <c r="A32" s="433">
        <v>9.1999999999999993</v>
      </c>
      <c r="B32" s="435" t="s">
        <v>754</v>
      </c>
      <c r="C32" s="125"/>
      <c r="D32" s="125"/>
      <c r="E32" s="126">
        <f t="shared" si="0"/>
        <v>0</v>
      </c>
      <c r="F32" s="125"/>
      <c r="G32" s="125"/>
      <c r="H32" s="127">
        <f t="shared" si="1"/>
        <v>0</v>
      </c>
    </row>
    <row r="33" spans="1:8">
      <c r="A33" s="433">
        <v>9.3000000000000007</v>
      </c>
      <c r="B33" s="435" t="s">
        <v>755</v>
      </c>
      <c r="C33" s="125"/>
      <c r="D33" s="125"/>
      <c r="E33" s="126">
        <f t="shared" si="0"/>
        <v>0</v>
      </c>
      <c r="F33" s="125"/>
      <c r="G33" s="125"/>
      <c r="H33" s="127">
        <f t="shared" si="1"/>
        <v>0</v>
      </c>
    </row>
    <row r="34" spans="1:8">
      <c r="A34" s="433">
        <v>9.4</v>
      </c>
      <c r="B34" s="435" t="s">
        <v>756</v>
      </c>
      <c r="C34" s="125"/>
      <c r="D34" s="125"/>
      <c r="E34" s="126">
        <f t="shared" si="0"/>
        <v>0</v>
      </c>
      <c r="F34" s="125"/>
      <c r="G34" s="125"/>
      <c r="H34" s="127">
        <f t="shared" si="1"/>
        <v>0</v>
      </c>
    </row>
    <row r="35" spans="1:8">
      <c r="A35" s="433">
        <v>9.5</v>
      </c>
      <c r="B35" s="435" t="s">
        <v>757</v>
      </c>
      <c r="C35" s="125"/>
      <c r="D35" s="125"/>
      <c r="E35" s="126">
        <f t="shared" si="0"/>
        <v>0</v>
      </c>
      <c r="F35" s="125"/>
      <c r="G35" s="125"/>
      <c r="H35" s="127">
        <f t="shared" si="1"/>
        <v>0</v>
      </c>
    </row>
    <row r="36" spans="1:8" ht="27">
      <c r="A36" s="433">
        <v>9.6</v>
      </c>
      <c r="B36" s="435" t="s">
        <v>758</v>
      </c>
      <c r="C36" s="125"/>
      <c r="D36" s="125"/>
      <c r="E36" s="126">
        <f t="shared" si="0"/>
        <v>0</v>
      </c>
      <c r="F36" s="125"/>
      <c r="G36" s="125"/>
      <c r="H36" s="127">
        <f t="shared" si="1"/>
        <v>0</v>
      </c>
    </row>
    <row r="37" spans="1:8" ht="27">
      <c r="A37" s="433">
        <v>9.6999999999999993</v>
      </c>
      <c r="B37" s="435" t="s">
        <v>759</v>
      </c>
      <c r="C37" s="125"/>
      <c r="D37" s="125"/>
      <c r="E37" s="126">
        <f t="shared" si="0"/>
        <v>0</v>
      </c>
      <c r="F37" s="125"/>
      <c r="G37" s="125"/>
      <c r="H37" s="127">
        <f t="shared" si="1"/>
        <v>0</v>
      </c>
    </row>
    <row r="38" spans="1:8">
      <c r="A38" s="433">
        <v>10</v>
      </c>
      <c r="B38" s="439" t="s">
        <v>760</v>
      </c>
      <c r="C38" s="300">
        <f>C41+C42</f>
        <v>0</v>
      </c>
      <c r="D38" s="300">
        <f>D41+D42</f>
        <v>0</v>
      </c>
      <c r="E38" s="126">
        <f t="shared" si="0"/>
        <v>0</v>
      </c>
      <c r="F38" s="300">
        <f>F41+F42</f>
        <v>0</v>
      </c>
      <c r="G38" s="300">
        <f>G41+G42</f>
        <v>0</v>
      </c>
      <c r="H38" s="127">
        <f t="shared" si="1"/>
        <v>0</v>
      </c>
    </row>
    <row r="39" spans="1:8">
      <c r="A39" s="433">
        <v>10.1</v>
      </c>
      <c r="B39" s="435" t="s">
        <v>761</v>
      </c>
      <c r="C39" s="125"/>
      <c r="D39" s="125"/>
      <c r="E39" s="126">
        <f t="shared" si="0"/>
        <v>0</v>
      </c>
      <c r="F39" s="125"/>
      <c r="G39" s="125"/>
      <c r="H39" s="127">
        <f t="shared" si="1"/>
        <v>0</v>
      </c>
    </row>
    <row r="40" spans="1:8" ht="27">
      <c r="A40" s="433">
        <v>10.199999999999999</v>
      </c>
      <c r="B40" s="435" t="s">
        <v>762</v>
      </c>
      <c r="C40" s="125"/>
      <c r="D40" s="125"/>
      <c r="E40" s="126">
        <f t="shared" si="0"/>
        <v>0</v>
      </c>
      <c r="F40" s="125"/>
      <c r="G40" s="125"/>
      <c r="H40" s="127">
        <f t="shared" si="1"/>
        <v>0</v>
      </c>
    </row>
    <row r="41" spans="1:8" ht="27">
      <c r="A41" s="433">
        <v>10.3</v>
      </c>
      <c r="B41" s="435" t="s">
        <v>763</v>
      </c>
      <c r="C41" s="125"/>
      <c r="D41" s="125"/>
      <c r="E41" s="126">
        <f t="shared" si="0"/>
        <v>0</v>
      </c>
      <c r="F41" s="125"/>
      <c r="G41" s="125"/>
      <c r="H41" s="127">
        <f t="shared" si="1"/>
        <v>0</v>
      </c>
    </row>
    <row r="42" spans="1:8" ht="27">
      <c r="A42" s="433">
        <v>10.4</v>
      </c>
      <c r="B42" s="435" t="s">
        <v>764</v>
      </c>
      <c r="C42" s="125"/>
      <c r="D42" s="125"/>
      <c r="E42" s="126">
        <f t="shared" si="0"/>
        <v>0</v>
      </c>
      <c r="F42" s="125"/>
      <c r="G42" s="125"/>
      <c r="H42" s="127">
        <f t="shared" si="1"/>
        <v>0</v>
      </c>
    </row>
    <row r="43" spans="1:8">
      <c r="A43" s="433">
        <v>11</v>
      </c>
      <c r="B43" s="436" t="s">
        <v>152</v>
      </c>
      <c r="C43" s="125"/>
      <c r="D43" s="125"/>
      <c r="E43" s="126">
        <f t="shared" si="0"/>
        <v>0</v>
      </c>
      <c r="F43" s="125"/>
      <c r="G43" s="125"/>
      <c r="H43" s="127">
        <f t="shared" si="1"/>
        <v>0</v>
      </c>
    </row>
    <row r="44" spans="1:8">
      <c r="C44" s="128"/>
      <c r="D44" s="128"/>
      <c r="E44" s="128"/>
      <c r="F44" s="128"/>
      <c r="G44" s="128"/>
      <c r="H44" s="128"/>
    </row>
    <row r="45" spans="1:8">
      <c r="C45" s="128"/>
      <c r="D45" s="128"/>
      <c r="E45" s="128"/>
      <c r="F45" s="128"/>
      <c r="G45" s="128"/>
      <c r="H45" s="128"/>
    </row>
    <row r="46" spans="1:8">
      <c r="C46" s="128"/>
      <c r="D46" s="128"/>
      <c r="E46" s="128"/>
      <c r="F46" s="128"/>
      <c r="G46" s="128"/>
      <c r="H46" s="128"/>
    </row>
    <row r="47" spans="1:8">
      <c r="C47" s="128"/>
      <c r="D47" s="128"/>
      <c r="E47" s="128"/>
      <c r="F47" s="128"/>
      <c r="G47" s="128"/>
      <c r="H47" s="12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20" sqref="B20"/>
    </sheetView>
  </sheetViews>
  <sheetFormatPr defaultColWidth="9.1796875" defaultRowHeight="13.5"/>
  <cols>
    <col min="1" max="1" width="11.54296875" style="30" bestFit="1" customWidth="1"/>
    <col min="2" max="2" width="115.81640625" style="30" bestFit="1" customWidth="1"/>
    <col min="3" max="4" width="12.81640625" style="30" customWidth="1"/>
    <col min="5" max="7" width="9.81640625" style="442" customWidth="1"/>
    <col min="8" max="11" width="9.81640625" style="10" customWidth="1"/>
    <col min="12" max="16384" width="9.1796875" style="10"/>
  </cols>
  <sheetData>
    <row r="1" spans="1:8">
      <c r="A1" s="15" t="s">
        <v>872</v>
      </c>
      <c r="B1" s="16">
        <f>Info!C2</f>
        <v>0</v>
      </c>
      <c r="C1" s="16"/>
    </row>
    <row r="2" spans="1:8">
      <c r="A2" s="15" t="s">
        <v>88</v>
      </c>
      <c r="B2" s="413">
        <f>'1. key ratios'!B2</f>
        <v>45747</v>
      </c>
      <c r="C2" s="349"/>
      <c r="D2" s="350"/>
      <c r="E2" s="443"/>
      <c r="F2" s="443"/>
      <c r="G2" s="443"/>
      <c r="H2" s="9"/>
    </row>
    <row r="3" spans="1:8">
      <c r="A3" s="15"/>
      <c r="B3" s="16"/>
      <c r="C3" s="349"/>
      <c r="D3" s="350"/>
      <c r="E3" s="443"/>
      <c r="F3" s="443"/>
      <c r="G3" s="443"/>
      <c r="H3" s="9"/>
    </row>
    <row r="4" spans="1:8" ht="15" customHeight="1" thickBot="1">
      <c r="A4" s="444" t="s">
        <v>217</v>
      </c>
      <c r="B4" s="445" t="s">
        <v>87</v>
      </c>
      <c r="C4" s="54" t="s">
        <v>69</v>
      </c>
    </row>
    <row r="5" spans="1:8" ht="15" customHeight="1">
      <c r="A5" s="446" t="s">
        <v>25</v>
      </c>
      <c r="B5" s="447"/>
      <c r="C5" s="353" t="str">
        <f>INT((MONTH($B$2))/3)&amp;"Q"&amp;"-"&amp;YEAR($B$2)</f>
        <v>1Q-2025</v>
      </c>
      <c r="D5" s="353" t="str">
        <f>IF(INT(MONTH($B$2))=3, "4"&amp;"Q"&amp;"-"&amp;YEAR($B$2)-1, IF(INT(MONTH($B$2))=6, "1"&amp;"Q"&amp;"-"&amp;YEAR($B$2), IF(INT(MONTH($B$2))=9, "2"&amp;"Q"&amp;"-"&amp;YEAR($B$2),IF(INT(MONTH($B$2))=12, "3"&amp;"Q"&amp;"-"&amp;YEAR($B$2), 0))))</f>
        <v>4Q-2024</v>
      </c>
      <c r="E5" s="353" t="str">
        <f>IF(INT(MONTH($B$2))=3, "3"&amp;"Q"&amp;"-"&amp;YEAR($B$2)-1, IF(INT(MONTH($B$2))=6, "4"&amp;"Q"&amp;"-"&amp;YEAR($B$2)-1, IF(INT(MONTH($B$2))=9, "1"&amp;"Q"&amp;"-"&amp;YEAR($B$2),IF(INT(MONTH($B$2))=12, "2"&amp;"Q"&amp;"-"&amp;YEAR($B$2), 0))))</f>
        <v>3Q-2024</v>
      </c>
      <c r="F5" s="353" t="str">
        <f>IF(INT(MONTH($B$2))=3, "2"&amp;"Q"&amp;"-"&amp;YEAR($B$2)-1, IF(INT(MONTH($B$2))=6, "3"&amp;"Q"&amp;"-"&amp;YEAR($B$2)-1, IF(INT(MONTH($B$2))=9, "4"&amp;"Q"&amp;"-"&amp;YEAR($B$2)-1,IF(INT(MONTH($B$2))=12, "1"&amp;"Q"&amp;"-"&amp;YEAR($B$2), 0))))</f>
        <v>2Q-2024</v>
      </c>
      <c r="G5" s="353" t="str">
        <f>IF(INT(MONTH($B$2))=3, "1"&amp;"Q"&amp;"-"&amp;YEAR($B$2)-1, IF(INT(MONTH($B$2))=6, "2"&amp;"Q"&amp;"-"&amp;YEAR($B$2)-1, IF(INT(MONTH($B$2))=9, "3"&amp;"Q"&amp;"-"&amp;YEAR($B$2)-1,IF(INT(MONTH($B$2))=12, "4"&amp;"Q"&amp;"-"&amp;YEAR($B$2)-1, 0))))</f>
        <v>1Q-2024</v>
      </c>
    </row>
    <row r="6" spans="1:8" ht="15" customHeight="1">
      <c r="A6" s="448">
        <v>1</v>
      </c>
      <c r="B6" s="449" t="s">
        <v>91</v>
      </c>
      <c r="C6" s="450">
        <f>C7+C9+C10</f>
        <v>0</v>
      </c>
      <c r="D6" s="451">
        <f>D7+D9+D10</f>
        <v>0</v>
      </c>
      <c r="E6" s="452">
        <f t="shared" ref="E6:G6" si="0">E7+E9+E10</f>
        <v>0</v>
      </c>
      <c r="F6" s="453">
        <f t="shared" si="0"/>
        <v>0</v>
      </c>
      <c r="G6" s="454">
        <f t="shared" si="0"/>
        <v>0</v>
      </c>
    </row>
    <row r="7" spans="1:8" ht="15" customHeight="1">
      <c r="A7" s="448">
        <v>1.1000000000000001</v>
      </c>
      <c r="B7" s="455" t="s">
        <v>943</v>
      </c>
      <c r="C7" s="456"/>
      <c r="D7" s="457"/>
      <c r="E7" s="458"/>
      <c r="F7" s="458"/>
      <c r="G7" s="459"/>
    </row>
    <row r="8" spans="1:8" ht="27">
      <c r="A8" s="448" t="s">
        <v>130</v>
      </c>
      <c r="B8" s="460" t="s">
        <v>214</v>
      </c>
      <c r="C8" s="456"/>
      <c r="D8" s="457"/>
      <c r="E8" s="458"/>
      <c r="F8" s="458"/>
      <c r="G8" s="459"/>
    </row>
    <row r="9" spans="1:8" ht="15" customHeight="1">
      <c r="A9" s="448">
        <v>1.2</v>
      </c>
      <c r="B9" s="455" t="s">
        <v>21</v>
      </c>
      <c r="C9" s="456"/>
      <c r="D9" s="457"/>
      <c r="E9" s="458"/>
      <c r="F9" s="458"/>
      <c r="G9" s="459"/>
    </row>
    <row r="10" spans="1:8" ht="15" customHeight="1">
      <c r="A10" s="448">
        <v>1.3</v>
      </c>
      <c r="B10" s="461" t="s">
        <v>66</v>
      </c>
      <c r="C10" s="462"/>
      <c r="D10" s="457"/>
      <c r="E10" s="463"/>
      <c r="F10" s="458"/>
      <c r="G10" s="464"/>
    </row>
    <row r="11" spans="1:8" ht="15" customHeight="1">
      <c r="A11" s="448">
        <v>2</v>
      </c>
      <c r="B11" s="449" t="s">
        <v>92</v>
      </c>
      <c r="C11" s="456"/>
      <c r="D11" s="457"/>
      <c r="E11" s="458"/>
      <c r="F11" s="458"/>
      <c r="G11" s="459"/>
    </row>
    <row r="12" spans="1:8" ht="15" customHeight="1">
      <c r="A12" s="465">
        <v>3</v>
      </c>
      <c r="B12" s="466" t="s">
        <v>90</v>
      </c>
      <c r="C12" s="462"/>
      <c r="D12" s="457"/>
      <c r="E12" s="463"/>
      <c r="F12" s="458"/>
      <c r="G12" s="464"/>
    </row>
    <row r="13" spans="1:8" ht="15" customHeight="1" thickBot="1">
      <c r="A13" s="467">
        <v>4</v>
      </c>
      <c r="B13" s="468" t="s">
        <v>131</v>
      </c>
      <c r="C13" s="469">
        <f>C6+C11+C12</f>
        <v>0</v>
      </c>
      <c r="D13" s="470">
        <f>D6+D11+D12</f>
        <v>0</v>
      </c>
      <c r="E13" s="471">
        <f t="shared" ref="E13:G13" si="1">E6+E11+E12</f>
        <v>0</v>
      </c>
      <c r="F13" s="472">
        <f t="shared" si="1"/>
        <v>0</v>
      </c>
      <c r="G13" s="473">
        <f t="shared" si="1"/>
        <v>0</v>
      </c>
    </row>
    <row r="14" spans="1:8">
      <c r="B14" s="370"/>
    </row>
    <row r="15" spans="1:8">
      <c r="B15" s="474"/>
    </row>
    <row r="16" spans="1:8">
      <c r="B16" s="474"/>
    </row>
    <row r="17" spans="2:2">
      <c r="B17" s="474"/>
    </row>
    <row r="18" spans="2:2">
      <c r="B18" s="47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C17" sqref="C17"/>
    </sheetView>
  </sheetViews>
  <sheetFormatPr defaultRowHeight="14.5"/>
  <cols>
    <col min="1" max="1" width="11.6328125" style="2" bestFit="1" customWidth="1"/>
    <col min="2" max="2" width="58.81640625" style="2" customWidth="1"/>
    <col min="3" max="3" width="34.1796875" style="2" customWidth="1"/>
  </cols>
  <sheetData>
    <row r="1" spans="1:8">
      <c r="A1" s="14" t="s">
        <v>872</v>
      </c>
      <c r="B1" s="70">
        <f>Info!C2</f>
        <v>0</v>
      </c>
    </row>
    <row r="2" spans="1:8">
      <c r="A2" s="2" t="s">
        <v>88</v>
      </c>
      <c r="B2" s="92">
        <f>'1. key ratios'!B2</f>
        <v>45747</v>
      </c>
    </row>
    <row r="4" spans="1:8" ht="25.5" customHeight="1" thickBot="1">
      <c r="A4" s="65" t="s">
        <v>218</v>
      </c>
      <c r="B4" s="23" t="s">
        <v>910</v>
      </c>
      <c r="C4" s="11"/>
    </row>
    <row r="5" spans="1:8">
      <c r="A5" s="8"/>
      <c r="B5" s="78" t="s">
        <v>73</v>
      </c>
      <c r="C5" s="86" t="s">
        <v>384</v>
      </c>
    </row>
    <row r="6" spans="1:8" ht="15">
      <c r="A6" s="12">
        <v>1</v>
      </c>
      <c r="B6" s="24"/>
      <c r="C6" s="82"/>
    </row>
    <row r="7" spans="1:8" ht="15">
      <c r="A7" s="12">
        <v>2</v>
      </c>
      <c r="B7" s="24"/>
      <c r="C7" s="82"/>
    </row>
    <row r="8" spans="1:8" ht="15">
      <c r="A8" s="12">
        <v>3</v>
      </c>
      <c r="B8" s="24"/>
      <c r="C8" s="82"/>
    </row>
    <row r="9" spans="1:8" ht="15">
      <c r="A9" s="12">
        <v>4</v>
      </c>
      <c r="B9" s="24"/>
      <c r="C9" s="82"/>
    </row>
    <row r="10" spans="1:8" ht="15">
      <c r="A10" s="12">
        <v>5</v>
      </c>
      <c r="B10" s="24"/>
      <c r="C10" s="82"/>
    </row>
    <row r="11" spans="1:8" ht="15">
      <c r="A11" s="12">
        <v>6</v>
      </c>
      <c r="B11" s="24"/>
      <c r="C11" s="82"/>
    </row>
    <row r="12" spans="1:8" ht="15">
      <c r="A12" s="12">
        <v>7</v>
      </c>
      <c r="B12" s="24"/>
      <c r="C12" s="82"/>
      <c r="H12" s="4"/>
    </row>
    <row r="13" spans="1:8" ht="15">
      <c r="A13" s="12">
        <v>8</v>
      </c>
      <c r="B13" s="24"/>
      <c r="C13" s="82"/>
    </row>
    <row r="14" spans="1:8" ht="15">
      <c r="A14" s="12">
        <v>9</v>
      </c>
      <c r="B14" s="24"/>
      <c r="C14" s="82"/>
    </row>
    <row r="15" spans="1:8" ht="15">
      <c r="A15" s="12">
        <v>10</v>
      </c>
      <c r="B15" s="24"/>
      <c r="C15" s="82"/>
    </row>
    <row r="16" spans="1:8" ht="15">
      <c r="A16" s="12"/>
      <c r="B16" s="793"/>
      <c r="C16" s="794"/>
    </row>
    <row r="17" spans="1:3" ht="40.5">
      <c r="A17" s="12"/>
      <c r="B17" s="79" t="s">
        <v>74</v>
      </c>
      <c r="C17" s="87" t="s">
        <v>909</v>
      </c>
    </row>
    <row r="18" spans="1:3">
      <c r="A18" s="12">
        <v>1</v>
      </c>
      <c r="B18" s="21"/>
      <c r="C18" s="84"/>
    </row>
    <row r="19" spans="1:3">
      <c r="A19" s="12">
        <v>2</v>
      </c>
      <c r="B19" s="21"/>
      <c r="C19" s="84"/>
    </row>
    <row r="20" spans="1:3">
      <c r="A20" s="12">
        <v>3</v>
      </c>
      <c r="B20" s="21"/>
      <c r="C20" s="84"/>
    </row>
    <row r="21" spans="1:3">
      <c r="A21" s="12">
        <v>4</v>
      </c>
      <c r="B21" s="21"/>
      <c r="C21" s="84"/>
    </row>
    <row r="22" spans="1:3">
      <c r="A22" s="12">
        <v>5</v>
      </c>
      <c r="B22" s="21"/>
      <c r="C22" s="84"/>
    </row>
    <row r="23" spans="1:3">
      <c r="A23" s="12">
        <v>6</v>
      </c>
      <c r="B23" s="21"/>
      <c r="C23" s="84"/>
    </row>
    <row r="24" spans="1:3">
      <c r="A24" s="12">
        <v>7</v>
      </c>
      <c r="B24" s="21"/>
      <c r="C24" s="84"/>
    </row>
    <row r="25" spans="1:3">
      <c r="A25" s="12">
        <v>8</v>
      </c>
      <c r="B25" s="21"/>
      <c r="C25" s="84"/>
    </row>
    <row r="26" spans="1:3">
      <c r="A26" s="12">
        <v>9</v>
      </c>
      <c r="B26" s="21"/>
      <c r="C26" s="84"/>
    </row>
    <row r="27" spans="1:3" ht="15.75" customHeight="1">
      <c r="A27" s="12">
        <v>10</v>
      </c>
      <c r="B27" s="21"/>
      <c r="C27" s="85"/>
    </row>
    <row r="28" spans="1:3" ht="15.75" customHeight="1">
      <c r="A28" s="12"/>
      <c r="B28" s="21"/>
      <c r="C28" s="22"/>
    </row>
    <row r="29" spans="1:3" ht="30" customHeight="1">
      <c r="A29" s="12"/>
      <c r="B29" s="795" t="s">
        <v>75</v>
      </c>
      <c r="C29" s="796"/>
    </row>
    <row r="30" spans="1:3" ht="15">
      <c r="A30" s="12">
        <v>1</v>
      </c>
      <c r="B30" s="24"/>
      <c r="C30" s="25" t="s">
        <v>123</v>
      </c>
    </row>
    <row r="31" spans="1:3" ht="15.75" customHeight="1">
      <c r="A31" s="12"/>
      <c r="B31" s="24"/>
      <c r="C31" s="25"/>
    </row>
    <row r="32" spans="1:3" ht="29.25" customHeight="1">
      <c r="A32" s="12"/>
      <c r="B32" s="795" t="s">
        <v>143</v>
      </c>
      <c r="C32" s="796"/>
    </row>
    <row r="33" spans="1:3" ht="15">
      <c r="A33" s="12">
        <v>1</v>
      </c>
      <c r="B33" s="24"/>
      <c r="C33" s="82" t="s">
        <v>123</v>
      </c>
    </row>
    <row r="34" spans="1:3" ht="15.5" thickBot="1">
      <c r="A34" s="13"/>
      <c r="B34" s="26"/>
      <c r="C34" s="83"/>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72" zoomScaleNormal="72" workbookViewId="0">
      <pane xSplit="1" ySplit="5" topLeftCell="B6" activePane="bottomRight" state="frozen"/>
      <selection activeCell="H6" sqref="H6"/>
      <selection pane="topRight" activeCell="H6" sqref="H6"/>
      <selection pane="bottomLeft" activeCell="H6" sqref="H6"/>
      <selection pane="bottomRight" activeCell="B13" sqref="B13"/>
    </sheetView>
  </sheetViews>
  <sheetFormatPr defaultRowHeight="14.5"/>
  <cols>
    <col min="1" max="1" width="11.54296875" style="30" bestFit="1" customWidth="1"/>
    <col min="2" max="2" width="47.54296875" style="30" customWidth="1"/>
    <col min="3" max="3" width="28" style="30" customWidth="1"/>
    <col min="4" max="4" width="25.6328125" style="30" customWidth="1"/>
    <col min="5" max="5" width="18.81640625" style="30" customWidth="1"/>
    <col min="6" max="6" width="12" bestFit="1" customWidth="1"/>
    <col min="7" max="7" width="12.54296875" bestFit="1" customWidth="1"/>
  </cols>
  <sheetData>
    <row r="1" spans="1:7">
      <c r="A1" s="15" t="s">
        <v>872</v>
      </c>
      <c r="B1" s="16">
        <f>Info!C2</f>
        <v>0</v>
      </c>
    </row>
    <row r="2" spans="1:7" s="18" customFormat="1" ht="15.75" customHeight="1">
      <c r="A2" s="18" t="s">
        <v>88</v>
      </c>
      <c r="B2" s="413">
        <f>'1. key ratios'!B2</f>
        <v>45747</v>
      </c>
    </row>
    <row r="3" spans="1:7" s="18" customFormat="1" ht="15.75" customHeight="1"/>
    <row r="4" spans="1:7" s="18" customFormat="1" ht="15.75" customHeight="1" thickBot="1">
      <c r="A4" s="66" t="s">
        <v>219</v>
      </c>
      <c r="B4" s="475" t="s">
        <v>137</v>
      </c>
      <c r="C4" s="49"/>
      <c r="D4" s="49"/>
      <c r="E4" s="50" t="s">
        <v>69</v>
      </c>
    </row>
    <row r="5" spans="1:7" s="33" customFormat="1" ht="17.5" customHeight="1">
      <c r="A5" s="476"/>
      <c r="B5" s="477"/>
      <c r="C5" s="478" t="s">
        <v>0</v>
      </c>
      <c r="D5" s="478" t="s">
        <v>1</v>
      </c>
      <c r="E5" s="479" t="s">
        <v>2</v>
      </c>
    </row>
    <row r="6" spans="1:7" s="40" customFormat="1" ht="14.5" customHeight="1">
      <c r="A6" s="480"/>
      <c r="B6" s="797" t="s">
        <v>116</v>
      </c>
      <c r="C6" s="797" t="s">
        <v>769</v>
      </c>
      <c r="D6" s="798" t="s">
        <v>115</v>
      </c>
      <c r="E6" s="799"/>
      <c r="G6"/>
    </row>
    <row r="7" spans="1:7" s="40" customFormat="1" ht="99.65" customHeight="1">
      <c r="A7" s="480"/>
      <c r="B7" s="797"/>
      <c r="C7" s="797"/>
      <c r="D7" s="481" t="s">
        <v>114</v>
      </c>
      <c r="E7" s="482" t="s">
        <v>311</v>
      </c>
      <c r="G7"/>
    </row>
    <row r="8" spans="1:7" s="40" customFormat="1" ht="22.5" customHeight="1">
      <c r="A8" s="414">
        <v>1</v>
      </c>
      <c r="B8" s="376" t="s">
        <v>765</v>
      </c>
      <c r="C8" s="483">
        <f>SUM(C9:C11)</f>
        <v>0</v>
      </c>
      <c r="D8" s="483">
        <f t="shared" ref="D8:E8" si="0">SUM(D9:D11)</f>
        <v>0</v>
      </c>
      <c r="E8" s="483">
        <f t="shared" si="0"/>
        <v>0</v>
      </c>
      <c r="G8"/>
    </row>
    <row r="9" spans="1:7" s="40" customFormat="1">
      <c r="A9" s="414">
        <v>1.1000000000000001</v>
      </c>
      <c r="B9" s="380" t="s">
        <v>77</v>
      </c>
      <c r="C9" s="483"/>
      <c r="D9" s="483"/>
      <c r="E9" s="483"/>
      <c r="G9"/>
    </row>
    <row r="10" spans="1:7" s="40" customFormat="1">
      <c r="A10" s="414">
        <v>1.2</v>
      </c>
      <c r="B10" s="380" t="s">
        <v>78</v>
      </c>
      <c r="C10" s="483"/>
      <c r="D10" s="483"/>
      <c r="E10" s="483"/>
      <c r="G10"/>
    </row>
    <row r="11" spans="1:7" s="40" customFormat="1">
      <c r="A11" s="414">
        <v>1.3</v>
      </c>
      <c r="B11" s="380" t="s">
        <v>904</v>
      </c>
      <c r="C11" s="483"/>
      <c r="D11" s="483"/>
      <c r="E11" s="483"/>
      <c r="G11"/>
    </row>
    <row r="12" spans="1:7" s="40" customFormat="1">
      <c r="A12" s="414">
        <v>2</v>
      </c>
      <c r="B12" s="381" t="s">
        <v>654</v>
      </c>
      <c r="C12" s="483"/>
      <c r="D12" s="483"/>
      <c r="E12" s="483"/>
      <c r="G12"/>
    </row>
    <row r="13" spans="1:7" s="40" customFormat="1">
      <c r="A13" s="414">
        <v>2.1</v>
      </c>
      <c r="B13" s="382" t="s">
        <v>655</v>
      </c>
      <c r="C13" s="483"/>
      <c r="D13" s="483"/>
      <c r="E13" s="483"/>
      <c r="G13"/>
    </row>
    <row r="14" spans="1:7" s="40" customFormat="1" ht="34" customHeight="1">
      <c r="A14" s="414">
        <v>3</v>
      </c>
      <c r="B14" s="383" t="s">
        <v>656</v>
      </c>
      <c r="C14" s="483"/>
      <c r="D14" s="483"/>
      <c r="E14" s="483"/>
      <c r="G14"/>
    </row>
    <row r="15" spans="1:7" s="40" customFormat="1" ht="32.5" customHeight="1">
      <c r="A15" s="414">
        <v>4</v>
      </c>
      <c r="B15" s="384" t="s">
        <v>657</v>
      </c>
      <c r="C15" s="483"/>
      <c r="D15" s="483"/>
      <c r="E15" s="483"/>
      <c r="G15"/>
    </row>
    <row r="16" spans="1:7" s="40" customFormat="1" ht="23" customHeight="1">
      <c r="A16" s="414">
        <v>5</v>
      </c>
      <c r="B16" s="384" t="s">
        <v>658</v>
      </c>
      <c r="C16" s="483">
        <f>SUM(C17:C19)</f>
        <v>0</v>
      </c>
      <c r="D16" s="483">
        <f t="shared" ref="D16:E16" si="1">SUM(D17:D19)</f>
        <v>0</v>
      </c>
      <c r="E16" s="483">
        <f t="shared" si="1"/>
        <v>0</v>
      </c>
      <c r="G16"/>
    </row>
    <row r="17" spans="1:7" s="40" customFormat="1">
      <c r="A17" s="414">
        <v>5.0999999999999996</v>
      </c>
      <c r="B17" s="387" t="s">
        <v>659</v>
      </c>
      <c r="C17" s="483"/>
      <c r="D17" s="483"/>
      <c r="E17" s="483"/>
      <c r="G17"/>
    </row>
    <row r="18" spans="1:7" s="40" customFormat="1">
      <c r="A18" s="414">
        <v>5.2</v>
      </c>
      <c r="B18" s="387" t="s">
        <v>502</v>
      </c>
      <c r="C18" s="483"/>
      <c r="D18" s="483"/>
      <c r="E18" s="483"/>
      <c r="G18"/>
    </row>
    <row r="19" spans="1:7" s="40" customFormat="1">
      <c r="A19" s="414">
        <v>5.3</v>
      </c>
      <c r="B19" s="387" t="s">
        <v>660</v>
      </c>
      <c r="C19" s="483"/>
      <c r="D19" s="483"/>
      <c r="E19" s="483"/>
      <c r="G19"/>
    </row>
    <row r="20" spans="1:7" s="40" customFormat="1" ht="24">
      <c r="A20" s="414">
        <v>6</v>
      </c>
      <c r="B20" s="383" t="s">
        <v>661</v>
      </c>
      <c r="C20" s="483">
        <f>SUM(C21:C22)</f>
        <v>0</v>
      </c>
      <c r="D20" s="483">
        <f t="shared" ref="D20:E20" si="2">SUM(D21:D22)</f>
        <v>0</v>
      </c>
      <c r="E20" s="483">
        <f t="shared" si="2"/>
        <v>0</v>
      </c>
      <c r="G20"/>
    </row>
    <row r="21" spans="1:7">
      <c r="A21" s="414">
        <v>6.1</v>
      </c>
      <c r="B21" s="387" t="s">
        <v>502</v>
      </c>
      <c r="C21" s="484"/>
      <c r="D21" s="484"/>
      <c r="E21" s="484"/>
    </row>
    <row r="22" spans="1:7">
      <c r="A22" s="414">
        <v>6.2</v>
      </c>
      <c r="B22" s="387" t="s">
        <v>660</v>
      </c>
      <c r="C22" s="484"/>
      <c r="D22" s="484"/>
      <c r="E22" s="484"/>
    </row>
    <row r="23" spans="1:7" ht="24">
      <c r="A23" s="414">
        <v>7</v>
      </c>
      <c r="B23" s="388" t="s">
        <v>662</v>
      </c>
      <c r="C23" s="485"/>
      <c r="D23" s="485"/>
      <c r="E23" s="485"/>
    </row>
    <row r="24" spans="1:7" ht="24">
      <c r="A24" s="414">
        <v>8</v>
      </c>
      <c r="B24" s="389" t="s">
        <v>663</v>
      </c>
      <c r="C24" s="485"/>
      <c r="D24" s="485"/>
      <c r="E24" s="485"/>
    </row>
    <row r="25" spans="1:7">
      <c r="A25" s="414">
        <v>9</v>
      </c>
      <c r="B25" s="384" t="s">
        <v>664</v>
      </c>
      <c r="C25" s="485">
        <f>SUM(C26:C27)</f>
        <v>0</v>
      </c>
      <c r="D25" s="485">
        <f t="shared" ref="D25:E25" si="3">SUM(D26:D27)</f>
        <v>0</v>
      </c>
      <c r="E25" s="485">
        <f t="shared" si="3"/>
        <v>0</v>
      </c>
    </row>
    <row r="26" spans="1:7">
      <c r="A26" s="414">
        <v>9.1</v>
      </c>
      <c r="B26" s="390" t="s">
        <v>665</v>
      </c>
      <c r="C26" s="485"/>
      <c r="D26" s="485"/>
      <c r="E26" s="485"/>
    </row>
    <row r="27" spans="1:7">
      <c r="A27" s="414">
        <v>9.1999999999999993</v>
      </c>
      <c r="B27" s="390" t="s">
        <v>666</v>
      </c>
      <c r="C27" s="485"/>
      <c r="D27" s="485"/>
      <c r="E27" s="485"/>
    </row>
    <row r="28" spans="1:7">
      <c r="A28" s="414">
        <v>10</v>
      </c>
      <c r="B28" s="384" t="s">
        <v>36</v>
      </c>
      <c r="C28" s="485">
        <f>SUM(C29:C30)</f>
        <v>0</v>
      </c>
      <c r="D28" s="485">
        <f t="shared" ref="D28:E28" si="4">SUM(D29:D30)</f>
        <v>0</v>
      </c>
      <c r="E28" s="485">
        <f t="shared" si="4"/>
        <v>0</v>
      </c>
    </row>
    <row r="29" spans="1:7">
      <c r="A29" s="414">
        <v>10.1</v>
      </c>
      <c r="B29" s="390" t="s">
        <v>667</v>
      </c>
      <c r="C29" s="485"/>
      <c r="D29" s="485"/>
      <c r="E29" s="485"/>
    </row>
    <row r="30" spans="1:7">
      <c r="A30" s="414">
        <v>10.199999999999999</v>
      </c>
      <c r="B30" s="390" t="s">
        <v>668</v>
      </c>
      <c r="C30" s="485"/>
      <c r="D30" s="485"/>
      <c r="E30" s="485"/>
    </row>
    <row r="31" spans="1:7">
      <c r="A31" s="414">
        <v>11</v>
      </c>
      <c r="B31" s="384" t="s">
        <v>669</v>
      </c>
      <c r="C31" s="485">
        <f>SUM(C32:C33)</f>
        <v>0</v>
      </c>
      <c r="D31" s="485">
        <f t="shared" ref="D31:E31" si="5">SUM(D32:D33)</f>
        <v>0</v>
      </c>
      <c r="E31" s="485">
        <f t="shared" si="5"/>
        <v>0</v>
      </c>
    </row>
    <row r="32" spans="1:7">
      <c r="A32" s="414">
        <v>11.1</v>
      </c>
      <c r="B32" s="390" t="s">
        <v>670</v>
      </c>
      <c r="C32" s="485"/>
      <c r="D32" s="485"/>
      <c r="E32" s="485"/>
    </row>
    <row r="33" spans="1:7">
      <c r="A33" s="414">
        <v>11.2</v>
      </c>
      <c r="B33" s="390" t="s">
        <v>671</v>
      </c>
      <c r="C33" s="485"/>
      <c r="D33" s="485"/>
      <c r="E33" s="485"/>
    </row>
    <row r="34" spans="1:7">
      <c r="A34" s="414">
        <v>13</v>
      </c>
      <c r="B34" s="384" t="s">
        <v>79</v>
      </c>
      <c r="C34" s="484"/>
      <c r="D34" s="484"/>
      <c r="E34" s="484"/>
    </row>
    <row r="35" spans="1:7">
      <c r="A35" s="414">
        <v>13.1</v>
      </c>
      <c r="B35" s="391" t="s">
        <v>672</v>
      </c>
      <c r="C35" s="484"/>
      <c r="D35" s="484"/>
      <c r="E35" s="484"/>
    </row>
    <row r="36" spans="1:7">
      <c r="A36" s="414">
        <v>13.2</v>
      </c>
      <c r="B36" s="391" t="s">
        <v>673</v>
      </c>
      <c r="C36" s="484"/>
      <c r="D36" s="484"/>
      <c r="E36" s="484"/>
    </row>
    <row r="37" spans="1:7" ht="41" thickBot="1">
      <c r="A37" s="486"/>
      <c r="B37" s="487" t="s">
        <v>279</v>
      </c>
      <c r="C37" s="488">
        <f>SUM(C8,C12,C14,C15,C16,C20,C23,C24,C25,C28,C31,C34)</f>
        <v>0</v>
      </c>
      <c r="D37" s="488">
        <f t="shared" ref="D37" si="6">SUM(D8,D12,D14,D15,D16,D20,D23,D24,D25,D28,D31,D34)</f>
        <v>0</v>
      </c>
      <c r="E37" s="488">
        <f>SUM(E8,E12,E14,E15,E16,E20,E23,E24,E25,E28,E31,E34)</f>
        <v>0</v>
      </c>
    </row>
    <row r="38" spans="1:7">
      <c r="A38" s="346"/>
      <c r="B38" s="346"/>
      <c r="C38" s="346"/>
      <c r="D38" s="346"/>
      <c r="E38" s="346"/>
    </row>
    <row r="39" spans="1:7">
      <c r="A39" s="346"/>
      <c r="B39" s="346"/>
      <c r="C39" s="346"/>
      <c r="D39" s="346"/>
      <c r="E39" s="346"/>
    </row>
    <row r="41" spans="1:7" s="2" customFormat="1">
      <c r="A41" s="30"/>
      <c r="B41" s="28"/>
      <c r="C41" s="30"/>
      <c r="D41" s="30"/>
      <c r="E41" s="30"/>
      <c r="F41"/>
      <c r="G41"/>
    </row>
    <row r="42" spans="1:7" s="2" customFormat="1">
      <c r="A42" s="30"/>
      <c r="B42" s="28"/>
      <c r="C42" s="30"/>
      <c r="D42" s="30"/>
      <c r="E42" s="30"/>
      <c r="F42"/>
      <c r="G42"/>
    </row>
    <row r="43" spans="1:7" s="2" customFormat="1">
      <c r="A43" s="30"/>
      <c r="B43" s="28"/>
      <c r="C43" s="30"/>
      <c r="D43" s="30"/>
      <c r="E43" s="30"/>
      <c r="F43"/>
      <c r="G43"/>
    </row>
    <row r="44" spans="1:7" s="2" customFormat="1">
      <c r="A44" s="30"/>
      <c r="B44" s="28"/>
      <c r="C44" s="30"/>
      <c r="D44" s="30"/>
      <c r="E44" s="30"/>
      <c r="F44"/>
      <c r="G44"/>
    </row>
    <row r="45" spans="1:7" s="2" customFormat="1">
      <c r="A45" s="30"/>
      <c r="B45" s="28"/>
      <c r="C45" s="30"/>
      <c r="D45" s="30"/>
      <c r="E45" s="30"/>
      <c r="F45"/>
      <c r="G45"/>
    </row>
    <row r="46" spans="1:7" s="2" customFormat="1">
      <c r="A46" s="30"/>
      <c r="B46" s="28"/>
      <c r="C46" s="30"/>
      <c r="D46" s="30"/>
      <c r="E46" s="30"/>
      <c r="F46"/>
      <c r="G46"/>
    </row>
    <row r="47" spans="1:7" s="2" customFormat="1">
      <c r="A47" s="30"/>
      <c r="B47" s="28"/>
      <c r="C47" s="30"/>
      <c r="D47" s="30"/>
      <c r="E47" s="30"/>
      <c r="F47"/>
      <c r="G47"/>
    </row>
    <row r="48" spans="1:7" s="2" customFormat="1">
      <c r="A48" s="30"/>
      <c r="B48" s="28"/>
      <c r="C48" s="30"/>
      <c r="D48" s="30"/>
      <c r="E48" s="30"/>
      <c r="F48"/>
      <c r="G48"/>
    </row>
    <row r="49" spans="1:7" s="2" customFormat="1">
      <c r="A49" s="30"/>
      <c r="B49" s="28"/>
      <c r="C49" s="30"/>
      <c r="D49" s="30"/>
      <c r="E49" s="30"/>
      <c r="F49"/>
      <c r="G49"/>
    </row>
    <row r="50" spans="1:7" s="2" customFormat="1">
      <c r="A50" s="30"/>
      <c r="B50" s="28"/>
      <c r="C50" s="30"/>
      <c r="D50" s="30"/>
      <c r="E50" s="30"/>
      <c r="F50"/>
      <c r="G50"/>
    </row>
    <row r="51" spans="1:7" s="2" customFormat="1">
      <c r="A51" s="30"/>
      <c r="B51" s="28"/>
      <c r="C51" s="30"/>
      <c r="D51" s="30"/>
      <c r="E51" s="30"/>
      <c r="F51"/>
      <c r="G51"/>
    </row>
    <row r="52" spans="1:7" s="2" customFormat="1">
      <c r="A52" s="30"/>
      <c r="B52" s="28"/>
      <c r="C52" s="30"/>
      <c r="D52" s="30"/>
      <c r="E52" s="30"/>
      <c r="F52"/>
      <c r="G52"/>
    </row>
    <row r="53" spans="1:7" s="2" customFormat="1">
      <c r="A53" s="30"/>
      <c r="B53" s="28"/>
      <c r="C53" s="30"/>
      <c r="D53" s="30"/>
      <c r="E53" s="30"/>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14" sqref="B14"/>
    </sheetView>
  </sheetViews>
  <sheetFormatPr defaultRowHeight="14.5" outlineLevelRow="1"/>
  <cols>
    <col min="1" max="1" width="9.54296875" style="30" bestFit="1" customWidth="1"/>
    <col min="2" max="2" width="114.1796875" style="30" customWidth="1"/>
    <col min="3" max="3" width="18.81640625" style="346" customWidth="1"/>
    <col min="4" max="4" width="25.453125" customWidth="1"/>
    <col min="5" max="5" width="24.1796875" customWidth="1"/>
    <col min="6" max="6" width="24" customWidth="1"/>
    <col min="7" max="7" width="10" bestFit="1" customWidth="1"/>
    <col min="8" max="8" width="12" bestFit="1" customWidth="1"/>
    <col min="9" max="9" width="12.54296875" bestFit="1" customWidth="1"/>
  </cols>
  <sheetData>
    <row r="1" spans="1:6">
      <c r="A1" s="15" t="s">
        <v>872</v>
      </c>
      <c r="B1" s="16">
        <f>Info!C2</f>
        <v>0</v>
      </c>
    </row>
    <row r="2" spans="1:6" s="18" customFormat="1" ht="15.75" customHeight="1">
      <c r="A2" s="18" t="s">
        <v>88</v>
      </c>
      <c r="B2" s="413">
        <f>'1. key ratios'!B2</f>
        <v>45747</v>
      </c>
      <c r="C2" s="346"/>
      <c r="D2"/>
      <c r="E2"/>
      <c r="F2"/>
    </row>
    <row r="3" spans="1:6" s="18" customFormat="1" ht="15.75" customHeight="1">
      <c r="C3" s="346"/>
      <c r="D3"/>
      <c r="E3"/>
      <c r="F3"/>
    </row>
    <row r="4" spans="1:6" s="18" customFormat="1" ht="27.5" thickBot="1">
      <c r="A4" s="18" t="s">
        <v>220</v>
      </c>
      <c r="B4" s="489" t="s">
        <v>140</v>
      </c>
      <c r="C4" s="50" t="s">
        <v>69</v>
      </c>
      <c r="D4"/>
      <c r="E4"/>
      <c r="F4"/>
    </row>
    <row r="5" spans="1:6" ht="27">
      <c r="A5" s="490">
        <v>1</v>
      </c>
      <c r="B5" s="491" t="s">
        <v>651</v>
      </c>
      <c r="C5" s="492">
        <f>'7. LI1'!E37</f>
        <v>0</v>
      </c>
    </row>
    <row r="6" spans="1:6" s="42" customFormat="1">
      <c r="A6" s="493">
        <v>2.1</v>
      </c>
      <c r="B6" s="494" t="s">
        <v>774</v>
      </c>
      <c r="C6" s="495"/>
    </row>
    <row r="7" spans="1:6" s="4" customFormat="1" ht="27" outlineLevel="1">
      <c r="A7" s="496">
        <v>2.2000000000000002</v>
      </c>
      <c r="B7" s="497" t="s">
        <v>775</v>
      </c>
      <c r="C7" s="498"/>
      <c r="D7" s="309"/>
    </row>
    <row r="8" spans="1:6" s="4" customFormat="1" ht="27">
      <c r="A8" s="496">
        <v>3</v>
      </c>
      <c r="B8" s="499" t="s">
        <v>652</v>
      </c>
      <c r="C8" s="500">
        <f>SUM(C5:C7)</f>
        <v>0</v>
      </c>
    </row>
    <row r="9" spans="1:6" s="42" customFormat="1">
      <c r="A9" s="493">
        <v>4</v>
      </c>
      <c r="B9" s="501" t="s">
        <v>138</v>
      </c>
      <c r="C9" s="495"/>
    </row>
    <row r="10" spans="1:6" s="4" customFormat="1" ht="27" outlineLevel="1">
      <c r="A10" s="496">
        <v>5.0999999999999996</v>
      </c>
      <c r="B10" s="497" t="s">
        <v>144</v>
      </c>
      <c r="C10" s="498"/>
      <c r="D10" s="309"/>
    </row>
    <row r="11" spans="1:6" s="4" customFormat="1" ht="27" outlineLevel="1">
      <c r="A11" s="496">
        <v>5.2</v>
      </c>
      <c r="B11" s="497" t="s">
        <v>145</v>
      </c>
      <c r="C11" s="498"/>
      <c r="D11" s="309"/>
    </row>
    <row r="12" spans="1:6" s="4" customFormat="1">
      <c r="A12" s="496">
        <v>6</v>
      </c>
      <c r="B12" s="502" t="s">
        <v>944</v>
      </c>
      <c r="C12" s="503"/>
    </row>
    <row r="13" spans="1:6" s="4" customFormat="1" ht="15" thickBot="1">
      <c r="A13" s="467">
        <v>7</v>
      </c>
      <c r="B13" s="504" t="s">
        <v>139</v>
      </c>
      <c r="C13" s="505">
        <f>SUM(C8:C12)</f>
        <v>0</v>
      </c>
    </row>
    <row r="15" spans="1:6">
      <c r="B15" s="506"/>
    </row>
    <row r="17" spans="1:9" s="2" customFormat="1">
      <c r="A17" s="30"/>
      <c r="B17" s="27"/>
      <c r="C17" s="346"/>
      <c r="D17"/>
      <c r="E17"/>
      <c r="F17"/>
      <c r="G17"/>
      <c r="H17"/>
      <c r="I17"/>
    </row>
    <row r="18" spans="1:9" s="2" customFormat="1">
      <c r="A18" s="30"/>
      <c r="B18" s="27"/>
      <c r="C18" s="346"/>
      <c r="D18"/>
      <c r="E18"/>
      <c r="F18"/>
      <c r="G18"/>
      <c r="H18"/>
      <c r="I18"/>
    </row>
    <row r="19" spans="1:9" s="2" customFormat="1">
      <c r="A19" s="30"/>
      <c r="B19" s="27"/>
      <c r="C19" s="346"/>
      <c r="D19"/>
      <c r="E19"/>
      <c r="F19"/>
      <c r="G19"/>
      <c r="H19"/>
      <c r="I19"/>
    </row>
    <row r="20" spans="1:9" s="2" customFormat="1">
      <c r="A20" s="30"/>
      <c r="B20" s="28"/>
      <c r="C20" s="346"/>
      <c r="D20"/>
      <c r="E20"/>
      <c r="F20"/>
      <c r="G20"/>
      <c r="H20"/>
      <c r="I20"/>
    </row>
    <row r="21" spans="1:9" s="2" customFormat="1">
      <c r="A21" s="30"/>
      <c r="B21" s="28"/>
      <c r="C21" s="346"/>
      <c r="D21"/>
      <c r="E21"/>
      <c r="F21"/>
      <c r="G21"/>
      <c r="H21"/>
      <c r="I21"/>
    </row>
    <row r="22" spans="1:9" s="2" customFormat="1">
      <c r="A22" s="30"/>
      <c r="B22" s="28"/>
      <c r="C22" s="346"/>
      <c r="D22"/>
      <c r="E22"/>
      <c r="F22"/>
      <c r="G22"/>
      <c r="H22"/>
      <c r="I22"/>
    </row>
    <row r="23" spans="1:9" s="2" customFormat="1">
      <c r="A23" s="30"/>
      <c r="B23" s="28"/>
      <c r="C23" s="346"/>
      <c r="D23"/>
      <c r="E23"/>
      <c r="F23"/>
      <c r="G23"/>
      <c r="H23"/>
      <c r="I23"/>
    </row>
    <row r="24" spans="1:9" s="2" customFormat="1">
      <c r="A24" s="30"/>
      <c r="B24" s="28"/>
      <c r="C24" s="346"/>
      <c r="D24"/>
      <c r="E24"/>
      <c r="F24"/>
      <c r="G24"/>
      <c r="H24"/>
      <c r="I24"/>
    </row>
    <row r="25" spans="1:9" s="2" customFormat="1">
      <c r="A25" s="30"/>
      <c r="B25" s="28"/>
      <c r="C25" s="346"/>
      <c r="D25"/>
      <c r="E25"/>
      <c r="F25"/>
      <c r="G25"/>
      <c r="H25"/>
      <c r="I25"/>
    </row>
    <row r="26" spans="1:9" s="2" customFormat="1">
      <c r="A26" s="30"/>
      <c r="B26" s="28"/>
      <c r="C26" s="346"/>
      <c r="D26"/>
      <c r="E26"/>
      <c r="F26"/>
      <c r="G26"/>
      <c r="H26"/>
      <c r="I26"/>
    </row>
    <row r="27" spans="1:9" s="2" customFormat="1">
      <c r="A27" s="30"/>
      <c r="B27" s="28"/>
      <c r="C27" s="346"/>
      <c r="D27"/>
      <c r="E27"/>
      <c r="F27"/>
      <c r="G27"/>
      <c r="H27"/>
      <c r="I27"/>
    </row>
    <row r="28" spans="1:9" s="2" customFormat="1">
      <c r="A28" s="30"/>
      <c r="B28" s="28"/>
      <c r="C28" s="346"/>
      <c r="D28"/>
      <c r="E28"/>
      <c r="F28"/>
      <c r="G28"/>
      <c r="H28"/>
      <c r="I28"/>
    </row>
    <row r="29" spans="1:9" s="2" customFormat="1">
      <c r="A29" s="30"/>
      <c r="B29" s="28"/>
      <c r="C29" s="346"/>
      <c r="D29"/>
      <c r="E29"/>
      <c r="F29"/>
      <c r="G29"/>
      <c r="H29"/>
      <c r="I29"/>
    </row>
    <row r="30" spans="1:9" s="2" customFormat="1">
      <c r="A30" s="30"/>
      <c r="B30" s="28"/>
      <c r="C30" s="346"/>
      <c r="D30"/>
      <c r="E30"/>
      <c r="F30"/>
      <c r="G30"/>
      <c r="H30"/>
      <c r="I30"/>
    </row>
    <row r="31" spans="1:9" s="2" customFormat="1">
      <c r="A31" s="30"/>
      <c r="B31" s="28"/>
      <c r="C31" s="346"/>
      <c r="D31"/>
      <c r="E31"/>
      <c r="F31"/>
      <c r="G31"/>
      <c r="H31"/>
      <c r="I31"/>
    </row>
    <row r="32" spans="1:9" s="2" customFormat="1">
      <c r="A32" s="30"/>
      <c r="B32" s="28"/>
      <c r="C32" s="346"/>
      <c r="D32"/>
      <c r="E32"/>
      <c r="F32"/>
      <c r="G32"/>
      <c r="H32"/>
      <c r="I32"/>
    </row>
    <row r="33" spans="1:9" s="2" customFormat="1">
      <c r="A33" s="30"/>
      <c r="B33" s="28"/>
      <c r="C33" s="346"/>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40C40EC-ADC7-44AE-A2BF-F37E8BC0676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2025-08-21T10:36:02Z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e491bbec-5357-4288-9836-e7c0ab89010f</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