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chanturia\Downloads\"/>
    </mc:Choice>
  </mc:AlternateContent>
  <bookViews>
    <workbookView xWindow="0" yWindow="0" windowWidth="19200" windowHeight="6640" tabRatio="850"/>
  </bookViews>
  <sheets>
    <sheet name="1. Balance Sheet" sheetId="2" r:id="rId1"/>
    <sheet name="2. Income Statement" sheetId="3" r:id="rId2"/>
    <sheet name="3. Borrowed Funds" sheetId="4" r:id="rId3"/>
    <sheet name="4. Loans By Sector" sheetId="5" r:id="rId4"/>
    <sheet name="5. Loans By Interest Rate" sheetId="7" r:id="rId5"/>
    <sheet name="6. Collateral" sheetId="8" r:id="rId6"/>
    <sheet name="7. Par" sheetId="9" r:id="rId7"/>
    <sheet name="8. NPL" sheetId="10" r:id="rId8"/>
    <sheet name="9. Branches" sheetId="6" r:id="rId9"/>
  </sheets>
  <definedNames>
    <definedName name="_xlnm._FilterDatabase" localSheetId="8" hidden="1">'9. Branches'!$B$3:$D$4</definedName>
    <definedName name="Bank">'9. Branches'!#REF!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0" l="1"/>
  <c r="B2" i="9"/>
  <c r="B2" i="8"/>
  <c r="B2" i="7"/>
  <c r="B2" i="5"/>
  <c r="B2" i="4"/>
  <c r="C19" i="4" l="1"/>
  <c r="B2" i="2"/>
  <c r="C13" i="4"/>
  <c r="C16" i="4"/>
  <c r="C15" i="4"/>
  <c r="C18" i="4"/>
  <c r="C12" i="4"/>
  <c r="E31" i="2" l="1"/>
  <c r="E29" i="2"/>
  <c r="E28" i="2"/>
  <c r="E30" i="2"/>
  <c r="E27" i="2"/>
  <c r="E26" i="2"/>
  <c r="D32" i="2"/>
  <c r="C32" i="2"/>
  <c r="E19" i="2"/>
  <c r="E23" i="2"/>
  <c r="E20" i="2"/>
  <c r="E22" i="2"/>
  <c r="E21" i="2"/>
  <c r="E18" i="2"/>
  <c r="E24" i="2" s="1"/>
  <c r="E12" i="2"/>
  <c r="E6" i="2"/>
  <c r="E8" i="2"/>
  <c r="E10" i="2"/>
  <c r="E13" i="2"/>
  <c r="E7" i="2"/>
  <c r="E14" i="2"/>
  <c r="E11" i="2"/>
  <c r="E5" i="2"/>
  <c r="D24" i="2"/>
  <c r="D33" i="2" s="1"/>
  <c r="C24" i="2"/>
  <c r="C33" i="2" s="1"/>
  <c r="D16" i="2"/>
  <c r="E15" i="2"/>
  <c r="D9" i="2"/>
  <c r="C9" i="2"/>
  <c r="E9" i="2" s="1"/>
  <c r="C17" i="4"/>
  <c r="C14" i="4"/>
  <c r="C11" i="4"/>
  <c r="C8" i="4"/>
  <c r="C5" i="4"/>
  <c r="E5" i="5"/>
  <c r="E14" i="5" s="1"/>
  <c r="D5" i="5"/>
  <c r="D14" i="5" s="1"/>
  <c r="C13" i="7"/>
  <c r="C8" i="7"/>
  <c r="C12" i="7"/>
  <c r="C11" i="7"/>
  <c r="C9" i="7"/>
  <c r="C6" i="7"/>
  <c r="H5" i="7"/>
  <c r="H14" i="7" s="1"/>
  <c r="J5" i="7"/>
  <c r="J14" i="7" s="1"/>
  <c r="E5" i="7"/>
  <c r="E14" i="7" s="1"/>
  <c r="K5" i="7"/>
  <c r="K14" i="7" s="1"/>
  <c r="G5" i="7"/>
  <c r="G14" i="7" s="1"/>
  <c r="I5" i="7"/>
  <c r="I14" i="7" s="1"/>
  <c r="F5" i="7"/>
  <c r="F14" i="7" s="1"/>
  <c r="C11" i="8"/>
  <c r="C12" i="8"/>
  <c r="C8" i="8"/>
  <c r="C7" i="8"/>
  <c r="C10" i="8"/>
  <c r="C9" i="8"/>
  <c r="C6" i="8"/>
  <c r="G5" i="8"/>
  <c r="G14" i="8" s="1"/>
  <c r="E5" i="8"/>
  <c r="E14" i="8" s="1"/>
  <c r="L5" i="8"/>
  <c r="L14" i="8" s="1"/>
  <c r="I5" i="8"/>
  <c r="I14" i="8" s="1"/>
  <c r="F5" i="8"/>
  <c r="F14" i="8" s="1"/>
  <c r="H5" i="8"/>
  <c r="H14" i="8" s="1"/>
  <c r="K5" i="8"/>
  <c r="K14" i="8" s="1"/>
  <c r="J5" i="8"/>
  <c r="J14" i="8" s="1"/>
  <c r="D5" i="8"/>
  <c r="D14" i="8" s="1"/>
  <c r="C13" i="9"/>
  <c r="C13" i="10"/>
  <c r="F5" i="10"/>
  <c r="F14" i="10" s="1"/>
  <c r="H5" i="10"/>
  <c r="H14" i="10" s="1"/>
  <c r="G5" i="10"/>
  <c r="G14" i="10" s="1"/>
  <c r="E5" i="10"/>
  <c r="E14" i="10" s="1"/>
  <c r="D5" i="10"/>
  <c r="D14" i="10" s="1"/>
  <c r="C12" i="10"/>
  <c r="C11" i="10"/>
  <c r="C9" i="10"/>
  <c r="C10" i="10"/>
  <c r="C8" i="10"/>
  <c r="C7" i="10"/>
  <c r="C6" i="10"/>
  <c r="C5" i="10" l="1"/>
  <c r="C14" i="10" s="1"/>
  <c r="C20" i="4"/>
  <c r="E32" i="2"/>
  <c r="E33" i="2" s="1"/>
  <c r="C16" i="2"/>
  <c r="E16" i="2"/>
  <c r="C5" i="8"/>
  <c r="C14" i="8" s="1"/>
  <c r="C10" i="7" l="1"/>
  <c r="C7" i="7" l="1"/>
  <c r="C5" i="7" s="1"/>
  <c r="C14" i="7" s="1"/>
  <c r="D5" i="7"/>
  <c r="D14" i="7" s="1"/>
</calcChain>
</file>

<file path=xl/sharedStrings.xml><?xml version="1.0" encoding="utf-8"?>
<sst xmlns="http://schemas.openxmlformats.org/spreadsheetml/2006/main" count="246" uniqueCount="180">
  <si>
    <t>სულ</t>
  </si>
  <si>
    <t>Content:</t>
  </si>
  <si>
    <t>Period:</t>
  </si>
  <si>
    <t>Consolidated Data for MFIs'</t>
  </si>
  <si>
    <t>Assets</t>
  </si>
  <si>
    <t xml:space="preserve"> Gel </t>
  </si>
  <si>
    <t xml:space="preserve"> Foreign Currency </t>
  </si>
  <si>
    <t xml:space="preserve"> Total </t>
  </si>
  <si>
    <t>Cash</t>
  </si>
  <si>
    <t>Cash on Bank accounts</t>
  </si>
  <si>
    <t>Total Loans</t>
  </si>
  <si>
    <t>Less: Loan Loss reserve</t>
  </si>
  <si>
    <t>Net  Loans</t>
  </si>
  <si>
    <t>Securities</t>
  </si>
  <si>
    <t>Accrued  receivable  Interest and Dividends</t>
  </si>
  <si>
    <t>Appropriated movable and immovable property</t>
  </si>
  <si>
    <t>Equity Investments</t>
  </si>
  <si>
    <t>Fixed Assets and intangible Assets</t>
  </si>
  <si>
    <t>Other Assets</t>
  </si>
  <si>
    <t>Total Assets</t>
  </si>
  <si>
    <t>Liabilities</t>
  </si>
  <si>
    <t>Borrowed funds from financial institutions</t>
  </si>
  <si>
    <t>Borrowed funds from Individuals and legal entities</t>
  </si>
  <si>
    <t>Own Debt Securities</t>
  </si>
  <si>
    <t>Accrued payable Interest  and Dividends</t>
  </si>
  <si>
    <t>Other Liabilities</t>
  </si>
  <si>
    <t>Subordinated Liabilities</t>
  </si>
  <si>
    <t>Total Liabilities</t>
  </si>
  <si>
    <t>Equity</t>
  </si>
  <si>
    <t>Authorized capital</t>
  </si>
  <si>
    <t>Share Premium</t>
  </si>
  <si>
    <t>Reserve Fund</t>
  </si>
  <si>
    <t>Donations and Grants for Capital</t>
  </si>
  <si>
    <t>Retained earnings</t>
  </si>
  <si>
    <t>Assets revaluation reserve</t>
  </si>
  <si>
    <t>Total Equity</t>
  </si>
  <si>
    <t>Total Liabilities and Equity</t>
  </si>
  <si>
    <t>II q. 2026</t>
  </si>
  <si>
    <t>Interest Income</t>
  </si>
  <si>
    <t xml:space="preserve"> Interest Income from banks  in accordance to the current accounts</t>
  </si>
  <si>
    <t>Loans Issued to Individuals</t>
  </si>
  <si>
    <t>Trade and Service</t>
  </si>
  <si>
    <t>Custom Loans</t>
  </si>
  <si>
    <t>Agriculture</t>
  </si>
  <si>
    <t>Online Loans</t>
  </si>
  <si>
    <t>Pawn Shop Loans</t>
  </si>
  <si>
    <t>Installments</t>
  </si>
  <si>
    <t>Other</t>
  </si>
  <si>
    <t>Loans Issued to Legal Entities</t>
  </si>
  <si>
    <t>Trade and service loans</t>
  </si>
  <si>
    <t>Agriculture and Forestry Loans</t>
  </si>
  <si>
    <t>Transport and communications sector loans</t>
  </si>
  <si>
    <t>Other Loans</t>
  </si>
  <si>
    <t>Income from fines / penalties to clients by loans</t>
  </si>
  <si>
    <t xml:space="preserve"> Interest and Disconte Income from Securities </t>
  </si>
  <si>
    <t>Other Interest Income</t>
  </si>
  <si>
    <t>Total Interest Income</t>
  </si>
  <si>
    <t>Interest Expenses</t>
  </si>
  <si>
    <t>Paid Interest on Borrowings from  Financial organisation</t>
  </si>
  <si>
    <t>Paid Interest on Borrowings from Individuals</t>
  </si>
  <si>
    <t xml:space="preserve">Paid Interest on Borrowings from Legal Entities </t>
  </si>
  <si>
    <t>Paid Interest on  own Debt Securities owned by Individuals</t>
  </si>
  <si>
    <t>Paid Interest on  own Debt Securities owned by Legan Entities</t>
  </si>
  <si>
    <t>Interest paid on subordinated liabilities</t>
  </si>
  <si>
    <t xml:space="preserve">Other Interest Expenses </t>
  </si>
  <si>
    <t xml:space="preserve">Total Interest Expenses </t>
  </si>
  <si>
    <t xml:space="preserve">Net Interest  Income </t>
  </si>
  <si>
    <t>Non Interest Income</t>
  </si>
  <si>
    <t xml:space="preserve">Net commission and other income in accordance to the service </t>
  </si>
  <si>
    <t>Commission and other income according to the services provided</t>
  </si>
  <si>
    <t>Commission and other income according to the services received</t>
  </si>
  <si>
    <t>Received  dividend</t>
  </si>
  <si>
    <t xml:space="preserve">Gain (Loss)  from investment securities </t>
  </si>
  <si>
    <t xml:space="preserve">Gain (Loss) from  operations of  currency trade </t>
  </si>
  <si>
    <t>Gain (loss) from  revaluation of currency funds</t>
  </si>
  <si>
    <t>Gain (loss) from sale of property</t>
  </si>
  <si>
    <t>Other non interest income</t>
  </si>
  <si>
    <t>Total non interest Income</t>
  </si>
  <si>
    <t>Non Interest  Expenses</t>
  </si>
  <si>
    <t xml:space="preserve"> Development, Consulting and  Marketing expences</t>
  </si>
  <si>
    <t>Administrative costs</t>
  </si>
  <si>
    <t>Fixed asset operating expenses</t>
  </si>
  <si>
    <t>Rental Cost</t>
  </si>
  <si>
    <t>Depreciation and Amortization expenses</t>
  </si>
  <si>
    <t>Other Non Interest expenses</t>
  </si>
  <si>
    <t>Total Non Interest expenses</t>
  </si>
  <si>
    <t>Net Non Interest income</t>
  </si>
  <si>
    <t xml:space="preserve">Gain before Provisions </t>
  </si>
  <si>
    <t xml:space="preserve"> Loss, in accordance to the Loans Loss  </t>
  </si>
  <si>
    <t xml:space="preserve"> Loss, in accordance to investments and securities</t>
  </si>
  <si>
    <t xml:space="preserve"> Loss, in accordance to other assets</t>
  </si>
  <si>
    <t>Total loss, in accordance to other assets</t>
  </si>
  <si>
    <t xml:space="preserve">Gain before Tax and unforeseen Income-Expenses </t>
  </si>
  <si>
    <t>Profit Tax</t>
  </si>
  <si>
    <t xml:space="preserve">Gain after Tax </t>
  </si>
  <si>
    <t xml:space="preserve">Unforeseen income (expenses) </t>
  </si>
  <si>
    <t xml:space="preserve">Net Income (loss) </t>
  </si>
  <si>
    <t>Total</t>
  </si>
  <si>
    <t>Loans received from Banks</t>
  </si>
  <si>
    <t>Loans received from Individuals</t>
  </si>
  <si>
    <t xml:space="preserve">Loans received from Legal Entities </t>
  </si>
  <si>
    <t>Total Borrowings</t>
  </si>
  <si>
    <t>From Resident Comercial Banks</t>
  </si>
  <si>
    <t>From Non-Resident Comercial Banks</t>
  </si>
  <si>
    <t xml:space="preserve"> From resident Financial Organizations </t>
  </si>
  <si>
    <t xml:space="preserve">From Non-resident Individuals </t>
  </si>
  <si>
    <t xml:space="preserve"> From Resident Individuals </t>
  </si>
  <si>
    <t xml:space="preserve"> From Resident Legal Entities </t>
  </si>
  <si>
    <t xml:space="preserve"> From Non-resident Legal Entities </t>
  </si>
  <si>
    <t xml:space="preserve"> From Non-resident Financial Organizations </t>
  </si>
  <si>
    <t xml:space="preserve"> From resident Entities </t>
  </si>
  <si>
    <t xml:space="preserve">From Non-Resident Entities  </t>
  </si>
  <si>
    <t>Loans received from Financial Organizations</t>
  </si>
  <si>
    <t>Subordinated and Convertible Debt Received</t>
  </si>
  <si>
    <t>Total Amount</t>
  </si>
  <si>
    <t>Total Loan Loss Reserve</t>
  </si>
  <si>
    <t>Number of Loans</t>
  </si>
  <si>
    <t xml:space="preserve">Annual up to 10% </t>
  </si>
  <si>
    <t xml:space="preserve">Annual from 10% to 15% </t>
  </si>
  <si>
    <t xml:space="preserve">Annual from 15% to 20% </t>
  </si>
  <si>
    <t xml:space="preserve">Annual from 20% to 25% </t>
  </si>
  <si>
    <t>Annual from 25% to 30%</t>
  </si>
  <si>
    <t>Annual from 30% to 35%</t>
  </si>
  <si>
    <t>Annual from 35% to 40%ე</t>
  </si>
  <si>
    <t>Annual more than 40%</t>
  </si>
  <si>
    <t>Gold and other 
precious metals</t>
  </si>
  <si>
    <t>Immovable 
property</t>
  </si>
  <si>
    <t>Transportation 
means</t>
  </si>
  <si>
    <t>Third person 
guarantee</t>
  </si>
  <si>
    <t>Own security</t>
  </si>
  <si>
    <t>Other company's 
security</t>
  </si>
  <si>
    <t>State Security</t>
  </si>
  <si>
    <t>Other security</t>
  </si>
  <si>
    <t>Unsecured loans</t>
  </si>
  <si>
    <t>Without delays</t>
  </si>
  <si>
    <t>Delay up to 30 days</t>
  </si>
  <si>
    <t>31 - 60 days delay</t>
  </si>
  <si>
    <t>61 - 90  days delay</t>
  </si>
  <si>
    <t>91-120  days delay</t>
  </si>
  <si>
    <t>121-150  days delay</t>
  </si>
  <si>
    <t>151-180  days delay</t>
  </si>
  <si>
    <t>180 days and more delay</t>
  </si>
  <si>
    <t>Standard Category, 0%</t>
  </si>
  <si>
    <t>Notable Category  10%</t>
  </si>
  <si>
    <t>Nonstandard Category, 30%</t>
  </si>
  <si>
    <t>Suspicios Category, 50%</t>
  </si>
  <si>
    <t>Hopeless category, 100%</t>
  </si>
  <si>
    <t>II q</t>
  </si>
  <si>
    <t>Amount of Branches and Employed at Micro Financial Organizations</t>
  </si>
  <si>
    <t>Microfinance Organizations</t>
  </si>
  <si>
    <t>Amount of Employed</t>
  </si>
  <si>
    <t>Amount of Service-Centres or  Branches</t>
  </si>
  <si>
    <t>LLC MFI "Rico Express"</t>
  </si>
  <si>
    <t>JSC MFI "Scapp"</t>
  </si>
  <si>
    <t>JSC MFI "Lazika Capital"</t>
  </si>
  <si>
    <t>LLC MFI "LeaderCredit"</t>
  </si>
  <si>
    <t>JSC MFI "Creditservice+"</t>
  </si>
  <si>
    <t>JSC MFI "Intel Exspress"</t>
  </si>
  <si>
    <t>JSC MFI "Euro Credit"</t>
  </si>
  <si>
    <t>LLC MFI "Standard Finance"</t>
  </si>
  <si>
    <t>LLC MFI "Smart Fianance"</t>
  </si>
  <si>
    <t>LLC MFI "Bermeli"</t>
  </si>
  <si>
    <t>LLC MFI "Moneta Express Georgia"</t>
  </si>
  <si>
    <t>LLC MFI "Giro Credit"</t>
  </si>
  <si>
    <t>LLC MFI "Central"</t>
  </si>
  <si>
    <t>JSC MFI "Georgian Credit"</t>
  </si>
  <si>
    <t>LLC MFI "Lendup"</t>
  </si>
  <si>
    <t>LLC MFI "Express Capital+"</t>
  </si>
  <si>
    <t>LLC MFI "MJC"</t>
  </si>
  <si>
    <t>JSC MFI "Finagro"</t>
  </si>
  <si>
    <t>LLC MFI "Global Credit"</t>
  </si>
  <si>
    <t>JSC MFI "MicroFin"</t>
  </si>
  <si>
    <t>LLC MFI "Cross Credit"</t>
  </si>
  <si>
    <t>JSC MFI "Alpha Express"</t>
  </si>
  <si>
    <t>JSC MFI "Georgian Capital"</t>
  </si>
  <si>
    <t>JSC MFI "Invest Georgia"</t>
  </si>
  <si>
    <t>LLC MFI "B Credit"</t>
  </si>
  <si>
    <t>LLC MFI "Nova Credit"</t>
  </si>
  <si>
    <t>LLC MFI "PIAZZA CAPITAL"</t>
  </si>
  <si>
    <t>LLC MFI "Creditor"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</si>
</sst>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Sylfaen"/>
      <family val="1"/>
    </font>
    <font>
      <sz val="9"/>
      <color theme="1"/>
      <name val="Sylfaen"/>
      <family val="1"/>
    </font>
    <font>
      <sz val="9"/>
      <name val="Sylfaen"/>
      <family val="1"/>
    </font>
    <font>
      <b/>
      <sz val="9"/>
      <color theme="1"/>
      <name val="Sylfaen"/>
      <family val="1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i/>
      <sz val="9"/>
      <color theme="5" tint="-0.499984740745262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u/>
      <sz val="10"/>
      <name val="Sylfaen"/>
      <family val="1"/>
    </font>
    <font>
      <sz val="10"/>
      <name val="Calibri"/>
      <family val="2"/>
      <scheme val="minor"/>
    </font>
    <font>
      <b/>
      <i/>
      <sz val="10"/>
      <name val="Sylfaen"/>
      <family val="1"/>
    </font>
    <font>
      <i/>
      <sz val="10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wrapText="1"/>
    </xf>
    <xf numFmtId="164" fontId="3" fillId="2" borderId="0" xfId="0" applyNumberFormat="1" applyFont="1" applyFill="1"/>
    <xf numFmtId="164" fontId="3" fillId="2" borderId="0" xfId="1" applyNumberFormat="1" applyFont="1" applyFill="1" applyAlignment="1">
      <alignment horizontal="left"/>
    </xf>
    <xf numFmtId="164" fontId="3" fillId="2" borderId="0" xfId="1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left"/>
    </xf>
    <xf numFmtId="164" fontId="6" fillId="2" borderId="0" xfId="0" applyNumberFormat="1" applyFont="1" applyFill="1"/>
    <xf numFmtId="164" fontId="8" fillId="2" borderId="0" xfId="1" applyNumberFormat="1" applyFont="1" applyFill="1" applyAlignment="1">
      <alignment horizontal="center" vertical="top" wrapText="1"/>
    </xf>
    <xf numFmtId="17" fontId="3" fillId="2" borderId="0" xfId="0" applyNumberFormat="1" applyFont="1" applyFill="1"/>
    <xf numFmtId="9" fontId="6" fillId="2" borderId="0" xfId="3" applyNumberFormat="1" applyFont="1" applyFill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7" fontId="3" fillId="2" borderId="0" xfId="0" applyNumberFormat="1" applyFont="1" applyFill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164" fontId="9" fillId="2" borderId="1" xfId="1" applyNumberFormat="1" applyFont="1" applyFill="1" applyBorder="1" applyAlignment="1">
      <alignment horizontal="left" indent="1"/>
    </xf>
    <xf numFmtId="164" fontId="10" fillId="2" borderId="1" xfId="1" applyNumberFormat="1" applyFont="1" applyFill="1" applyBorder="1" applyAlignment="1">
      <alignment horizontal="left" indent="1"/>
    </xf>
    <xf numFmtId="164" fontId="9" fillId="2" borderId="1" xfId="1" applyNumberFormat="1" applyFont="1" applyFill="1" applyBorder="1" applyAlignment="1">
      <alignment horizontal="left" indent="2"/>
    </xf>
    <xf numFmtId="164" fontId="10" fillId="2" borderId="1" xfId="1" applyNumberFormat="1" applyFont="1" applyFill="1" applyBorder="1" applyAlignment="1">
      <alignment horizontal="left" indent="2"/>
    </xf>
    <xf numFmtId="43" fontId="3" fillId="2" borderId="0" xfId="1" applyFont="1" applyFill="1"/>
    <xf numFmtId="164" fontId="10" fillId="2" borderId="1" xfId="1" applyNumberFormat="1" applyFont="1" applyFill="1" applyBorder="1"/>
    <xf numFmtId="0" fontId="12" fillId="2" borderId="0" xfId="0" applyFont="1" applyFill="1"/>
    <xf numFmtId="0" fontId="9" fillId="2" borderId="1" xfId="0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4" fontId="12" fillId="2" borderId="1" xfId="1" applyNumberFormat="1" applyFont="1" applyFill="1" applyBorder="1"/>
    <xf numFmtId="0" fontId="12" fillId="2" borderId="1" xfId="0" applyFont="1" applyFill="1" applyBorder="1"/>
    <xf numFmtId="0" fontId="14" fillId="2" borderId="1" xfId="0" applyFont="1" applyFill="1" applyBorder="1"/>
    <xf numFmtId="164" fontId="15" fillId="2" borderId="1" xfId="1" applyNumberFormat="1" applyFont="1" applyFill="1" applyBorder="1" applyAlignment="1">
      <alignment horizontal="center" vertical="top" wrapText="1"/>
    </xf>
    <xf numFmtId="0" fontId="10" fillId="2" borderId="1" xfId="2" applyFont="1" applyFill="1" applyBorder="1" applyAlignment="1">
      <alignment horizontal="left" indent="3"/>
    </xf>
    <xf numFmtId="0" fontId="10" fillId="2" borderId="1" xfId="2" applyFont="1" applyFill="1" applyBorder="1" applyAlignment="1">
      <alignment horizontal="left" indent="1"/>
    </xf>
    <xf numFmtId="0" fontId="16" fillId="2" borderId="1" xfId="2" applyFont="1" applyFill="1" applyBorder="1" applyAlignment="1">
      <alignment horizontal="right"/>
    </xf>
    <xf numFmtId="164" fontId="6" fillId="2" borderId="0" xfId="1" applyNumberFormat="1" applyFont="1" applyFill="1"/>
    <xf numFmtId="0" fontId="16" fillId="2" borderId="1" xfId="2" applyFont="1" applyFill="1" applyBorder="1"/>
    <xf numFmtId="0" fontId="17" fillId="2" borderId="1" xfId="0" applyFont="1" applyFill="1" applyBorder="1"/>
    <xf numFmtId="0" fontId="10" fillId="2" borderId="1" xfId="2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7" fillId="2" borderId="0" xfId="0" applyFont="1" applyFill="1"/>
    <xf numFmtId="164" fontId="11" fillId="2" borderId="1" xfId="1" applyNumberFormat="1" applyFont="1" applyFill="1" applyBorder="1"/>
    <xf numFmtId="0" fontId="9" fillId="2" borderId="1" xfId="2" applyFont="1" applyFill="1" applyBorder="1" applyAlignment="1">
      <alignment horizontal="left" indent="1"/>
    </xf>
    <xf numFmtId="0" fontId="11" fillId="2" borderId="1" xfId="0" applyFont="1" applyFill="1" applyBorder="1"/>
    <xf numFmtId="164" fontId="18" fillId="2" borderId="1" xfId="1" applyNumberFormat="1" applyFont="1" applyFill="1" applyBorder="1"/>
    <xf numFmtId="164" fontId="17" fillId="2" borderId="1" xfId="1" applyNumberFormat="1" applyFont="1" applyFill="1" applyBorder="1"/>
    <xf numFmtId="0" fontId="19" fillId="2" borderId="7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165" fontId="6" fillId="2" borderId="0" xfId="1" applyNumberFormat="1" applyFont="1" applyFill="1"/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 wrapText="1"/>
    </xf>
    <xf numFmtId="0" fontId="9" fillId="2" borderId="1" xfId="0" applyFont="1" applyFill="1" applyBorder="1" applyAlignment="1" applyProtection="1">
      <alignment horizontal="left" indent="1"/>
    </xf>
    <xf numFmtId="0" fontId="9" fillId="2" borderId="1" xfId="0" applyFont="1" applyFill="1" applyBorder="1" applyAlignment="1" applyProtection="1">
      <alignment horizontal="left" indent="2"/>
    </xf>
    <xf numFmtId="0" fontId="10" fillId="2" borderId="1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center"/>
    </xf>
    <xf numFmtId="0" fontId="13" fillId="2" borderId="1" xfId="0" applyFont="1" applyFill="1" applyBorder="1" applyAlignment="1" applyProtection="1">
      <alignment horizontal="center" vertical="top"/>
    </xf>
    <xf numFmtId="0" fontId="13" fillId="2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left" indent="1"/>
    </xf>
    <xf numFmtId="0" fontId="10" fillId="2" borderId="1" xfId="2" applyFont="1" applyFill="1" applyBorder="1" applyAlignment="1">
      <alignment horizontal="left"/>
    </xf>
    <xf numFmtId="164" fontId="10" fillId="2" borderId="1" xfId="1" applyNumberFormat="1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/>
    <xf numFmtId="0" fontId="3" fillId="0" borderId="1" xfId="0" applyFont="1" applyFill="1" applyBorder="1"/>
  </cellXfs>
  <cellStyles count="4">
    <cellStyle name="Comma" xfId="1" builtinId="3"/>
    <cellStyle name="Normal" xfId="0" builtinId="0"/>
    <cellStyle name="Normal 2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="90" zoomScaleNormal="90" workbookViewId="0">
      <selection activeCell="B1" sqref="B1"/>
    </sheetView>
  </sheetViews>
  <sheetFormatPr defaultColWidth="9.08984375" defaultRowHeight="12" x14ac:dyDescent="0.3"/>
  <cols>
    <col min="1" max="1" width="6.54296875" style="2" bestFit="1" customWidth="1"/>
    <col min="2" max="2" width="42.81640625" style="2" bestFit="1" customWidth="1"/>
    <col min="3" max="3" width="15.7265625" style="2" bestFit="1" customWidth="1"/>
    <col min="4" max="4" width="14.08984375" style="2" bestFit="1" customWidth="1"/>
    <col min="5" max="5" width="17.26953125" style="2" bestFit="1" customWidth="1"/>
    <col min="6" max="6" width="11.453125" style="2" bestFit="1" customWidth="1"/>
    <col min="7" max="16384" width="9.08984375" style="2"/>
  </cols>
  <sheetData>
    <row r="1" spans="1:7" ht="12.5" x14ac:dyDescent="0.35">
      <c r="A1" s="1" t="s">
        <v>1</v>
      </c>
      <c r="B1" s="2" t="s">
        <v>3</v>
      </c>
    </row>
    <row r="2" spans="1:7" ht="12.5" x14ac:dyDescent="0.35">
      <c r="A2" s="1" t="s">
        <v>2</v>
      </c>
      <c r="B2" s="18">
        <f>DATE(MID("30/06/2026",7,4),MID("30/06/2026",4,2),MID("30/06/2026",1,2))</f>
        <v>46203</v>
      </c>
    </row>
    <row r="3" spans="1:7" x14ac:dyDescent="0.3">
      <c r="B3" s="3"/>
      <c r="D3" s="3"/>
      <c r="E3" s="3"/>
    </row>
    <row r="4" spans="1:7" s="4" customFormat="1" ht="27" x14ac:dyDescent="0.35">
      <c r="A4" s="19"/>
      <c r="B4" s="58" t="s">
        <v>4</v>
      </c>
      <c r="C4" s="20" t="s">
        <v>5</v>
      </c>
      <c r="D4" s="20" t="s">
        <v>6</v>
      </c>
      <c r="E4" s="20" t="s">
        <v>7</v>
      </c>
    </row>
    <row r="5" spans="1:7" ht="13.5" x14ac:dyDescent="0.35">
      <c r="A5" s="16">
        <v>1</v>
      </c>
      <c r="B5" s="59" t="s">
        <v>8</v>
      </c>
      <c r="C5" s="21">
        <v>50734336.649999999</v>
      </c>
      <c r="D5" s="21">
        <v>68848701.438319996</v>
      </c>
      <c r="E5" s="22">
        <f>SUM(C5,D5)</f>
        <v>119583038.08831999</v>
      </c>
      <c r="F5" s="5"/>
    </row>
    <row r="6" spans="1:7" ht="13.5" x14ac:dyDescent="0.35">
      <c r="A6" s="16">
        <v>2</v>
      </c>
      <c r="B6" s="59" t="s">
        <v>9</v>
      </c>
      <c r="C6" s="21">
        <v>126918341.25452</v>
      </c>
      <c r="D6" s="21">
        <v>27039464.883436106</v>
      </c>
      <c r="E6" s="22">
        <f t="shared" ref="E6:E15" si="0">SUM(C6,D6)</f>
        <v>153957806.13795611</v>
      </c>
      <c r="F6" s="5"/>
    </row>
    <row r="7" spans="1:7" ht="13.5" x14ac:dyDescent="0.35">
      <c r="A7" s="16">
        <v>3</v>
      </c>
      <c r="B7" s="60" t="s">
        <v>10</v>
      </c>
      <c r="C7" s="23">
        <v>2161199931.3947997</v>
      </c>
      <c r="D7" s="23">
        <v>9820389.9097039979</v>
      </c>
      <c r="E7" s="24">
        <f t="shared" si="0"/>
        <v>2171020321.3045039</v>
      </c>
      <c r="F7" s="5"/>
      <c r="G7" s="25"/>
    </row>
    <row r="8" spans="1:7" ht="13.5" x14ac:dyDescent="0.35">
      <c r="A8" s="16">
        <v>3.1</v>
      </c>
      <c r="B8" s="60" t="s">
        <v>11</v>
      </c>
      <c r="C8" s="23">
        <v>-59724702.819705635</v>
      </c>
      <c r="D8" s="23">
        <v>-1937917.3582852765</v>
      </c>
      <c r="E8" s="24">
        <f t="shared" si="0"/>
        <v>-61662620.177990913</v>
      </c>
      <c r="F8" s="5"/>
    </row>
    <row r="9" spans="1:7" ht="13.5" x14ac:dyDescent="0.35">
      <c r="A9" s="16">
        <v>3.2</v>
      </c>
      <c r="B9" s="59" t="s">
        <v>12</v>
      </c>
      <c r="C9" s="21">
        <f>SUM(C7,C8)</f>
        <v>2101475228.575094</v>
      </c>
      <c r="D9" s="21">
        <f t="shared" ref="D9" si="1">SUM(D7,D8)</f>
        <v>7882472.5514187217</v>
      </c>
      <c r="E9" s="22">
        <f t="shared" si="0"/>
        <v>2109357701.1265128</v>
      </c>
      <c r="F9" s="5"/>
    </row>
    <row r="10" spans="1:7" ht="13.5" x14ac:dyDescent="0.35">
      <c r="A10" s="16">
        <v>4</v>
      </c>
      <c r="B10" s="59" t="s">
        <v>13</v>
      </c>
      <c r="C10" s="21">
        <v>0</v>
      </c>
      <c r="D10" s="21">
        <v>1091424.327</v>
      </c>
      <c r="E10" s="22">
        <f t="shared" si="0"/>
        <v>1091424.327</v>
      </c>
      <c r="F10" s="5"/>
    </row>
    <row r="11" spans="1:7" ht="13.5" x14ac:dyDescent="0.35">
      <c r="A11" s="16">
        <v>5</v>
      </c>
      <c r="B11" s="59" t="s">
        <v>14</v>
      </c>
      <c r="C11" s="21">
        <v>27833811.343153726</v>
      </c>
      <c r="D11" s="21">
        <v>61012.191691263062</v>
      </c>
      <c r="E11" s="22">
        <f t="shared" si="0"/>
        <v>27894823.534844991</v>
      </c>
      <c r="F11" s="5"/>
    </row>
    <row r="12" spans="1:7" ht="13.5" x14ac:dyDescent="0.35">
      <c r="A12" s="16">
        <v>6</v>
      </c>
      <c r="B12" s="59" t="s">
        <v>15</v>
      </c>
      <c r="C12" s="21">
        <v>3467706.3629999999</v>
      </c>
      <c r="D12" s="21">
        <v>0</v>
      </c>
      <c r="E12" s="22">
        <f t="shared" si="0"/>
        <v>3467706.3629999999</v>
      </c>
      <c r="F12" s="5"/>
    </row>
    <row r="13" spans="1:7" ht="13.5" x14ac:dyDescent="0.35">
      <c r="A13" s="16">
        <v>7</v>
      </c>
      <c r="B13" s="59" t="s">
        <v>16</v>
      </c>
      <c r="C13" s="21">
        <v>760249.14</v>
      </c>
      <c r="D13" s="21">
        <v>0</v>
      </c>
      <c r="E13" s="22">
        <f t="shared" si="0"/>
        <v>760249.14</v>
      </c>
      <c r="F13" s="5"/>
    </row>
    <row r="14" spans="1:7" ht="13.5" x14ac:dyDescent="0.35">
      <c r="A14" s="16">
        <v>8</v>
      </c>
      <c r="B14" s="59" t="s">
        <v>17</v>
      </c>
      <c r="C14" s="21">
        <v>71825429.292648837</v>
      </c>
      <c r="D14" s="21">
        <v>0</v>
      </c>
      <c r="E14" s="22">
        <f t="shared" si="0"/>
        <v>71825429.292648837</v>
      </c>
      <c r="F14" s="5"/>
    </row>
    <row r="15" spans="1:7" ht="13.5" x14ac:dyDescent="0.35">
      <c r="A15" s="16">
        <v>9</v>
      </c>
      <c r="B15" s="59" t="s">
        <v>18</v>
      </c>
      <c r="C15" s="21">
        <v>59137858.394436993</v>
      </c>
      <c r="D15" s="21">
        <v>31937221.147817995</v>
      </c>
      <c r="E15" s="22">
        <f t="shared" si="0"/>
        <v>91075079.542254984</v>
      </c>
      <c r="F15" s="5"/>
    </row>
    <row r="16" spans="1:7" ht="13.5" x14ac:dyDescent="0.35">
      <c r="A16" s="17">
        <v>10</v>
      </c>
      <c r="B16" s="61" t="s">
        <v>19</v>
      </c>
      <c r="C16" s="26">
        <f>SUM(C5:C6,C9:C15)</f>
        <v>2442152961.0128531</v>
      </c>
      <c r="D16" s="26">
        <f t="shared" ref="D16:E16" si="2">SUM(D5:D6,D9:D15)</f>
        <v>136860296.53968409</v>
      </c>
      <c r="E16" s="26">
        <f t="shared" si="2"/>
        <v>2579013257.5525374</v>
      </c>
      <c r="F16" s="5"/>
    </row>
    <row r="17" spans="1:6" ht="13.5" x14ac:dyDescent="0.35">
      <c r="A17" s="17"/>
      <c r="B17" s="62" t="s">
        <v>20</v>
      </c>
      <c r="C17" s="35"/>
      <c r="D17" s="35"/>
      <c r="E17" s="35"/>
      <c r="F17" s="5"/>
    </row>
    <row r="18" spans="1:6" ht="13.5" x14ac:dyDescent="0.35">
      <c r="A18" s="16">
        <v>11</v>
      </c>
      <c r="B18" s="59" t="s">
        <v>21</v>
      </c>
      <c r="C18" s="21">
        <v>938972113.51999998</v>
      </c>
      <c r="D18" s="21">
        <v>122149478.72818501</v>
      </c>
      <c r="E18" s="22">
        <f>SUM(C18,D18)</f>
        <v>1061121592.248185</v>
      </c>
      <c r="F18" s="5"/>
    </row>
    <row r="19" spans="1:6" ht="13.5" x14ac:dyDescent="0.35">
      <c r="A19" s="16">
        <v>12</v>
      </c>
      <c r="B19" s="59" t="s">
        <v>22</v>
      </c>
      <c r="C19" s="21">
        <v>72094842.950000003</v>
      </c>
      <c r="D19" s="21">
        <v>33829647.491678007</v>
      </c>
      <c r="E19" s="22">
        <f t="shared" ref="E19:E23" si="3">SUM(C19,D19)</f>
        <v>105924490.44167802</v>
      </c>
      <c r="F19" s="5"/>
    </row>
    <row r="20" spans="1:6" ht="13.5" x14ac:dyDescent="0.35">
      <c r="A20" s="16">
        <v>13</v>
      </c>
      <c r="B20" s="59" t="s">
        <v>23</v>
      </c>
      <c r="C20" s="21">
        <v>214548569</v>
      </c>
      <c r="D20" s="21">
        <v>109408904.21310002</v>
      </c>
      <c r="E20" s="22">
        <f t="shared" si="3"/>
        <v>323957473.21310002</v>
      </c>
      <c r="F20" s="5"/>
    </row>
    <row r="21" spans="1:6" ht="13.5" x14ac:dyDescent="0.35">
      <c r="A21" s="16">
        <v>14</v>
      </c>
      <c r="B21" s="59" t="s">
        <v>24</v>
      </c>
      <c r="C21" s="21">
        <v>10394197.971700002</v>
      </c>
      <c r="D21" s="21">
        <v>2287401.9494349998</v>
      </c>
      <c r="E21" s="22">
        <f t="shared" si="3"/>
        <v>12681599.921135001</v>
      </c>
      <c r="F21" s="5"/>
    </row>
    <row r="22" spans="1:6" ht="13.5" x14ac:dyDescent="0.35">
      <c r="A22" s="16">
        <v>15</v>
      </c>
      <c r="B22" s="59" t="s">
        <v>25</v>
      </c>
      <c r="C22" s="21">
        <v>72470538.796799004</v>
      </c>
      <c r="D22" s="21">
        <v>53254389.333499998</v>
      </c>
      <c r="E22" s="22">
        <f t="shared" si="3"/>
        <v>125724928.130299</v>
      </c>
      <c r="F22" s="5"/>
    </row>
    <row r="23" spans="1:6" ht="13.5" x14ac:dyDescent="0.35">
      <c r="A23" s="16">
        <v>16</v>
      </c>
      <c r="B23" s="59" t="s">
        <v>26</v>
      </c>
      <c r="C23" s="21">
        <v>75003271.00999999</v>
      </c>
      <c r="D23" s="21">
        <v>13639805.4497</v>
      </c>
      <c r="E23" s="22">
        <f t="shared" si="3"/>
        <v>88643076.459699988</v>
      </c>
      <c r="F23" s="5"/>
    </row>
    <row r="24" spans="1:6" ht="13.5" x14ac:dyDescent="0.35">
      <c r="A24" s="17">
        <v>17</v>
      </c>
      <c r="B24" s="61" t="s">
        <v>27</v>
      </c>
      <c r="C24" s="22">
        <f>SUM(C18:C23)</f>
        <v>1383483533.2484989</v>
      </c>
      <c r="D24" s="22">
        <f t="shared" ref="D24:E24" si="4">SUM(D18:D23)</f>
        <v>334569627.16559803</v>
      </c>
      <c r="E24" s="22">
        <f t="shared" si="4"/>
        <v>1718053160.4140968</v>
      </c>
      <c r="F24" s="5"/>
    </row>
    <row r="25" spans="1:6" ht="13.5" x14ac:dyDescent="0.35">
      <c r="A25" s="17"/>
      <c r="B25" s="62" t="s">
        <v>28</v>
      </c>
      <c r="C25" s="35"/>
      <c r="D25" s="35"/>
      <c r="E25" s="35"/>
      <c r="F25" s="5"/>
    </row>
    <row r="26" spans="1:6" ht="13.5" x14ac:dyDescent="0.35">
      <c r="A26" s="16">
        <v>18</v>
      </c>
      <c r="B26" s="59" t="s">
        <v>29</v>
      </c>
      <c r="C26" s="21">
        <v>127568918.21999998</v>
      </c>
      <c r="D26" s="21">
        <v>0</v>
      </c>
      <c r="E26" s="22">
        <f>SUM(C26:D26)</f>
        <v>127568918.21999998</v>
      </c>
      <c r="F26" s="5"/>
    </row>
    <row r="27" spans="1:6" ht="13.5" x14ac:dyDescent="0.35">
      <c r="A27" s="16">
        <v>19</v>
      </c>
      <c r="B27" s="59" t="s">
        <v>30</v>
      </c>
      <c r="C27" s="21">
        <v>15383977.320000002</v>
      </c>
      <c r="D27" s="21">
        <v>0</v>
      </c>
      <c r="E27" s="22">
        <f t="shared" ref="E27:E31" si="5">SUM(C27:D27)</f>
        <v>15383977.320000002</v>
      </c>
      <c r="F27" s="5"/>
    </row>
    <row r="28" spans="1:6" ht="13.5" x14ac:dyDescent="0.35">
      <c r="A28" s="16">
        <v>20</v>
      </c>
      <c r="B28" s="59" t="s">
        <v>31</v>
      </c>
      <c r="C28" s="21">
        <v>42635878.210000001</v>
      </c>
      <c r="D28" s="21">
        <v>0</v>
      </c>
      <c r="E28" s="22">
        <f t="shared" si="5"/>
        <v>42635878.210000001</v>
      </c>
      <c r="F28" s="5"/>
    </row>
    <row r="29" spans="1:6" ht="13.5" x14ac:dyDescent="0.35">
      <c r="A29" s="16">
        <v>21</v>
      </c>
      <c r="B29" s="59" t="s">
        <v>32</v>
      </c>
      <c r="C29" s="21">
        <v>0</v>
      </c>
      <c r="D29" s="21">
        <v>0</v>
      </c>
      <c r="E29" s="22">
        <f t="shared" si="5"/>
        <v>0</v>
      </c>
      <c r="F29" s="5"/>
    </row>
    <row r="30" spans="1:6" ht="13.5" x14ac:dyDescent="0.35">
      <c r="A30" s="16">
        <v>22</v>
      </c>
      <c r="B30" s="59" t="s">
        <v>33</v>
      </c>
      <c r="C30" s="21">
        <v>658946257.92229378</v>
      </c>
      <c r="D30" s="21">
        <v>0</v>
      </c>
      <c r="E30" s="22">
        <f t="shared" si="5"/>
        <v>658946257.92229378</v>
      </c>
      <c r="F30" s="5"/>
    </row>
    <row r="31" spans="1:6" ht="13.5" x14ac:dyDescent="0.35">
      <c r="A31" s="16">
        <v>23</v>
      </c>
      <c r="B31" s="59" t="s">
        <v>34</v>
      </c>
      <c r="C31" s="21">
        <v>16425064.85</v>
      </c>
      <c r="D31" s="21">
        <v>0</v>
      </c>
      <c r="E31" s="22">
        <f t="shared" si="5"/>
        <v>16425064.85</v>
      </c>
      <c r="F31" s="5"/>
    </row>
    <row r="32" spans="1:6" ht="13.5" x14ac:dyDescent="0.35">
      <c r="A32" s="17">
        <v>24</v>
      </c>
      <c r="B32" s="61" t="s">
        <v>35</v>
      </c>
      <c r="C32" s="22">
        <f>SUM(C26:C31)</f>
        <v>860960096.52229381</v>
      </c>
      <c r="D32" s="22">
        <f t="shared" ref="D32:E32" si="6">SUM(D26:D31)</f>
        <v>0</v>
      </c>
      <c r="E32" s="22">
        <f t="shared" si="6"/>
        <v>860960096.52229381</v>
      </c>
      <c r="F32" s="5"/>
    </row>
    <row r="33" spans="1:6" ht="13.5" x14ac:dyDescent="0.35">
      <c r="A33" s="17">
        <v>25</v>
      </c>
      <c r="B33" s="61" t="s">
        <v>36</v>
      </c>
      <c r="C33" s="22">
        <f>SUM(C24,C32)</f>
        <v>2244443629.770793</v>
      </c>
      <c r="D33" s="22">
        <f t="shared" ref="D33:E33" si="7">SUM(D24,D32)</f>
        <v>334569627.16559803</v>
      </c>
      <c r="E33" s="22">
        <f t="shared" si="7"/>
        <v>2579013256.9363909</v>
      </c>
      <c r="F3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zoomScale="90" zoomScaleNormal="90" workbookViewId="0">
      <selection activeCell="D6" sqref="D6"/>
    </sheetView>
  </sheetViews>
  <sheetFormatPr defaultColWidth="9.08984375" defaultRowHeight="12" x14ac:dyDescent="0.3"/>
  <cols>
    <col min="1" max="1" width="6.54296875" style="8" bestFit="1" customWidth="1"/>
    <col min="2" max="2" width="58.36328125" style="2" bestFit="1" customWidth="1"/>
    <col min="3" max="3" width="14.08984375" style="7" bestFit="1" customWidth="1"/>
    <col min="4" max="4" width="9.36328125" style="2" bestFit="1" customWidth="1"/>
    <col min="5" max="16384" width="9.08984375" style="2"/>
  </cols>
  <sheetData>
    <row r="1" spans="1:3" ht="12.5" x14ac:dyDescent="0.35">
      <c r="A1" s="1" t="s">
        <v>1</v>
      </c>
      <c r="B1" s="2" t="s">
        <v>3</v>
      </c>
      <c r="C1" s="6"/>
    </row>
    <row r="2" spans="1:3" ht="12.5" x14ac:dyDescent="0.35">
      <c r="A2" s="1" t="s">
        <v>2</v>
      </c>
      <c r="B2" s="14" t="s">
        <v>37</v>
      </c>
      <c r="C2" s="6"/>
    </row>
    <row r="3" spans="1:3" ht="12.5" x14ac:dyDescent="0.35">
      <c r="A3" s="1"/>
      <c r="C3" s="6"/>
    </row>
    <row r="4" spans="1:3" ht="13.5" x14ac:dyDescent="0.3">
      <c r="A4" s="28"/>
      <c r="B4" s="63" t="s">
        <v>38</v>
      </c>
      <c r="C4" s="29" t="s">
        <v>97</v>
      </c>
    </row>
    <row r="5" spans="1:3" ht="13.5" x14ac:dyDescent="0.35">
      <c r="A5" s="16">
        <v>1</v>
      </c>
      <c r="B5" s="59" t="s">
        <v>39</v>
      </c>
      <c r="C5" s="21">
        <v>904565.15915700025</v>
      </c>
    </row>
    <row r="6" spans="1:3" ht="13.5" x14ac:dyDescent="0.35">
      <c r="A6" s="16">
        <v>2</v>
      </c>
      <c r="B6" s="59" t="s">
        <v>40</v>
      </c>
      <c r="C6" s="21">
        <v>253311432.80286932</v>
      </c>
    </row>
    <row r="7" spans="1:3" ht="13.5" x14ac:dyDescent="0.35">
      <c r="A7" s="16">
        <v>2.1</v>
      </c>
      <c r="B7" s="60" t="s">
        <v>41</v>
      </c>
      <c r="C7" s="23">
        <v>8347424.5035460107</v>
      </c>
    </row>
    <row r="8" spans="1:3" ht="13.5" x14ac:dyDescent="0.35">
      <c r="A8" s="16">
        <v>2.2000000000000002</v>
      </c>
      <c r="B8" s="60" t="s">
        <v>42</v>
      </c>
      <c r="C8" s="23">
        <v>43281691.824699998</v>
      </c>
    </row>
    <row r="9" spans="1:3" ht="13.5" x14ac:dyDescent="0.35">
      <c r="A9" s="16">
        <v>2.2999999999999998</v>
      </c>
      <c r="B9" s="60" t="s">
        <v>43</v>
      </c>
      <c r="C9" s="21">
        <v>6172057.0508000106</v>
      </c>
    </row>
    <row r="10" spans="1:3" ht="13.5" x14ac:dyDescent="0.35">
      <c r="A10" s="16">
        <v>2.4</v>
      </c>
      <c r="B10" s="60" t="s">
        <v>44</v>
      </c>
      <c r="C10" s="21">
        <v>177.68</v>
      </c>
    </row>
    <row r="11" spans="1:3" ht="13.5" x14ac:dyDescent="0.35">
      <c r="A11" s="16">
        <v>2.5</v>
      </c>
      <c r="B11" s="60" t="s">
        <v>45</v>
      </c>
      <c r="C11" s="21">
        <v>195082588.33104125</v>
      </c>
    </row>
    <row r="12" spans="1:3" ht="13.5" x14ac:dyDescent="0.35">
      <c r="A12" s="16">
        <v>2.6</v>
      </c>
      <c r="B12" s="60" t="s">
        <v>46</v>
      </c>
      <c r="C12" s="21">
        <v>57650.176782080598</v>
      </c>
    </row>
    <row r="13" spans="1:3" ht="13.5" x14ac:dyDescent="0.35">
      <c r="A13" s="16">
        <v>2.7</v>
      </c>
      <c r="B13" s="60" t="s">
        <v>47</v>
      </c>
      <c r="C13" s="21">
        <v>369843.23600000003</v>
      </c>
    </row>
    <row r="14" spans="1:3" ht="13.5" x14ac:dyDescent="0.35">
      <c r="A14" s="16">
        <v>3</v>
      </c>
      <c r="B14" s="59" t="s">
        <v>48</v>
      </c>
      <c r="C14" s="21">
        <v>2153248.3592000003</v>
      </c>
    </row>
    <row r="15" spans="1:3" ht="13.5" x14ac:dyDescent="0.35">
      <c r="A15" s="16">
        <v>3.1</v>
      </c>
      <c r="B15" s="59" t="s">
        <v>49</v>
      </c>
      <c r="C15" s="21">
        <v>1761104.7256999998</v>
      </c>
    </row>
    <row r="16" spans="1:3" ht="13.5" x14ac:dyDescent="0.35">
      <c r="A16" s="16">
        <v>3.2</v>
      </c>
      <c r="B16" s="59" t="s">
        <v>50</v>
      </c>
      <c r="C16" s="21">
        <v>7551.15</v>
      </c>
    </row>
    <row r="17" spans="1:3" ht="13.5" x14ac:dyDescent="0.35">
      <c r="A17" s="16">
        <v>3.3</v>
      </c>
      <c r="B17" s="59" t="s">
        <v>51</v>
      </c>
      <c r="C17" s="21">
        <v>64265.86</v>
      </c>
    </row>
    <row r="18" spans="1:3" ht="13.5" x14ac:dyDescent="0.35">
      <c r="A18" s="16">
        <v>3.4</v>
      </c>
      <c r="B18" s="59" t="s">
        <v>52</v>
      </c>
      <c r="C18" s="21">
        <v>320326.62349999999</v>
      </c>
    </row>
    <row r="19" spans="1:3" ht="13.5" x14ac:dyDescent="0.35">
      <c r="A19" s="16">
        <v>4</v>
      </c>
      <c r="B19" s="59" t="s">
        <v>53</v>
      </c>
      <c r="C19" s="21">
        <v>29836061.761125989</v>
      </c>
    </row>
    <row r="20" spans="1:3" ht="13.5" x14ac:dyDescent="0.35">
      <c r="A20" s="16">
        <v>5</v>
      </c>
      <c r="B20" s="59" t="s">
        <v>54</v>
      </c>
      <c r="C20" s="21">
        <v>36941.99</v>
      </c>
    </row>
    <row r="21" spans="1:3" ht="13.5" x14ac:dyDescent="0.35">
      <c r="A21" s="16">
        <v>6</v>
      </c>
      <c r="B21" s="59" t="s">
        <v>55</v>
      </c>
      <c r="C21" s="21">
        <v>1031813.8400000001</v>
      </c>
    </row>
    <row r="22" spans="1:3" ht="13.5" x14ac:dyDescent="0.35">
      <c r="A22" s="17">
        <v>7</v>
      </c>
      <c r="B22" s="61" t="s">
        <v>56</v>
      </c>
      <c r="C22" s="30">
        <v>287274063.91235232</v>
      </c>
    </row>
    <row r="23" spans="1:3" ht="13.5" x14ac:dyDescent="0.35">
      <c r="A23" s="17"/>
      <c r="B23" s="64" t="s">
        <v>57</v>
      </c>
      <c r="C23" s="34"/>
    </row>
    <row r="24" spans="1:3" ht="13.5" x14ac:dyDescent="0.35">
      <c r="A24" s="16">
        <v>8</v>
      </c>
      <c r="B24" s="59" t="s">
        <v>58</v>
      </c>
      <c r="C24" s="21">
        <v>51524269.475018002</v>
      </c>
    </row>
    <row r="25" spans="1:3" ht="13.5" x14ac:dyDescent="0.35">
      <c r="A25" s="16">
        <v>9</v>
      </c>
      <c r="B25" s="59" t="s">
        <v>59</v>
      </c>
      <c r="C25" s="31">
        <v>15268732.271381998</v>
      </c>
    </row>
    <row r="26" spans="1:3" ht="13.5" x14ac:dyDescent="0.35">
      <c r="A26" s="16">
        <v>10</v>
      </c>
      <c r="B26" s="59" t="s">
        <v>60</v>
      </c>
      <c r="C26" s="21">
        <v>1497853.9800000002</v>
      </c>
    </row>
    <row r="27" spans="1:3" ht="13.5" x14ac:dyDescent="0.35">
      <c r="A27" s="16">
        <v>11</v>
      </c>
      <c r="B27" s="59" t="s">
        <v>61</v>
      </c>
      <c r="C27" s="21">
        <v>0</v>
      </c>
    </row>
    <row r="28" spans="1:3" ht="13.5" x14ac:dyDescent="0.35">
      <c r="A28" s="16">
        <v>12</v>
      </c>
      <c r="B28" s="59" t="s">
        <v>62</v>
      </c>
      <c r="C28" s="21">
        <v>7865577.8796719993</v>
      </c>
    </row>
    <row r="29" spans="1:3" ht="13.5" x14ac:dyDescent="0.35">
      <c r="A29" s="16">
        <v>13</v>
      </c>
      <c r="B29" s="59" t="s">
        <v>63</v>
      </c>
      <c r="C29" s="21">
        <v>3150258.5668000001</v>
      </c>
    </row>
    <row r="30" spans="1:3" ht="13.5" x14ac:dyDescent="0.35">
      <c r="A30" s="16">
        <v>14</v>
      </c>
      <c r="B30" s="59" t="s">
        <v>64</v>
      </c>
      <c r="C30" s="21">
        <v>989608.99249699991</v>
      </c>
    </row>
    <row r="31" spans="1:3" ht="13.5" x14ac:dyDescent="0.35">
      <c r="A31" s="17">
        <v>15</v>
      </c>
      <c r="B31" s="61" t="s">
        <v>65</v>
      </c>
      <c r="C31" s="22">
        <v>80296301.165369019</v>
      </c>
    </row>
    <row r="32" spans="1:3" ht="13.5" x14ac:dyDescent="0.35">
      <c r="A32" s="17">
        <v>16</v>
      </c>
      <c r="B32" s="61" t="s">
        <v>66</v>
      </c>
      <c r="C32" s="22">
        <v>206977762.74698329</v>
      </c>
    </row>
    <row r="33" spans="1:4" ht="13.5" x14ac:dyDescent="0.35">
      <c r="A33" s="17"/>
      <c r="B33" s="64" t="s">
        <v>67</v>
      </c>
      <c r="C33" s="34"/>
    </row>
    <row r="34" spans="1:4" ht="13.5" x14ac:dyDescent="0.35">
      <c r="A34" s="32">
        <v>17</v>
      </c>
      <c r="B34" s="65" t="s">
        <v>68</v>
      </c>
      <c r="C34" s="22">
        <v>11187844.848156918</v>
      </c>
    </row>
    <row r="35" spans="1:4" ht="13.5" x14ac:dyDescent="0.35">
      <c r="A35" s="33">
        <v>17.100000000000001</v>
      </c>
      <c r="B35" s="59" t="s">
        <v>69</v>
      </c>
      <c r="C35" s="21">
        <v>27387890.402978919</v>
      </c>
      <c r="D35" s="5"/>
    </row>
    <row r="36" spans="1:4" ht="13.5" x14ac:dyDescent="0.35">
      <c r="A36" s="33">
        <v>17.2</v>
      </c>
      <c r="B36" s="59" t="s">
        <v>70</v>
      </c>
      <c r="C36" s="31">
        <v>16200045.554822002</v>
      </c>
    </row>
    <row r="37" spans="1:4" ht="13.5" x14ac:dyDescent="0.35">
      <c r="A37" s="33">
        <v>18</v>
      </c>
      <c r="B37" s="59" t="s">
        <v>71</v>
      </c>
      <c r="C37" s="30">
        <v>0</v>
      </c>
    </row>
    <row r="38" spans="1:4" ht="13.5" x14ac:dyDescent="0.35">
      <c r="A38" s="33">
        <v>19</v>
      </c>
      <c r="B38" s="59" t="s">
        <v>72</v>
      </c>
      <c r="C38" s="22">
        <v>0</v>
      </c>
    </row>
    <row r="39" spans="1:4" ht="13.5" x14ac:dyDescent="0.35">
      <c r="A39" s="33">
        <v>20</v>
      </c>
      <c r="B39" s="59" t="s">
        <v>73</v>
      </c>
      <c r="C39" s="21">
        <v>15634921.999999987</v>
      </c>
    </row>
    <row r="40" spans="1:4" ht="13.5" x14ac:dyDescent="0.35">
      <c r="A40" s="33">
        <v>21</v>
      </c>
      <c r="B40" s="59" t="s">
        <v>74</v>
      </c>
      <c r="C40" s="21">
        <v>1798293.9567080007</v>
      </c>
    </row>
    <row r="41" spans="1:4" ht="13.5" x14ac:dyDescent="0.35">
      <c r="A41" s="33">
        <v>22</v>
      </c>
      <c r="B41" s="59" t="s">
        <v>75</v>
      </c>
      <c r="C41" s="21">
        <v>-10858.499999999993</v>
      </c>
    </row>
    <row r="42" spans="1:4" ht="13.5" x14ac:dyDescent="0.35">
      <c r="A42" s="33">
        <v>23</v>
      </c>
      <c r="B42" s="59" t="s">
        <v>76</v>
      </c>
      <c r="C42" s="21">
        <v>10146191.525385002</v>
      </c>
    </row>
    <row r="43" spans="1:4" ht="13.5" x14ac:dyDescent="0.35">
      <c r="A43" s="17">
        <v>24</v>
      </c>
      <c r="B43" s="61" t="s">
        <v>77</v>
      </c>
      <c r="C43" s="22">
        <v>38756393.830249906</v>
      </c>
    </row>
    <row r="44" spans="1:4" ht="13.5" x14ac:dyDescent="0.35">
      <c r="A44" s="17"/>
      <c r="B44" s="64" t="s">
        <v>78</v>
      </c>
      <c r="C44" s="34"/>
    </row>
    <row r="45" spans="1:4" ht="13.5" x14ac:dyDescent="0.35">
      <c r="A45" s="33">
        <v>25</v>
      </c>
      <c r="B45" s="59" t="s">
        <v>79</v>
      </c>
      <c r="C45" s="21">
        <v>6006207.1776469974</v>
      </c>
    </row>
    <row r="46" spans="1:4" ht="13.5" x14ac:dyDescent="0.35">
      <c r="A46" s="33">
        <v>26</v>
      </c>
      <c r="B46" s="59" t="s">
        <v>80</v>
      </c>
      <c r="C46" s="21">
        <v>59077994.401205994</v>
      </c>
    </row>
    <row r="47" spans="1:4" ht="13.5" x14ac:dyDescent="0.35">
      <c r="A47" s="33">
        <v>27</v>
      </c>
      <c r="B47" s="59" t="s">
        <v>81</v>
      </c>
      <c r="C47" s="21">
        <v>1568142.1644400004</v>
      </c>
    </row>
    <row r="48" spans="1:4" ht="13.5" x14ac:dyDescent="0.35">
      <c r="A48" s="33">
        <v>28</v>
      </c>
      <c r="B48" s="59" t="s">
        <v>82</v>
      </c>
      <c r="C48" s="31">
        <v>7887403.419782998</v>
      </c>
    </row>
    <row r="49" spans="1:3" ht="13.5" x14ac:dyDescent="0.35">
      <c r="A49" s="33">
        <v>29</v>
      </c>
      <c r="B49" s="59" t="s">
        <v>83</v>
      </c>
      <c r="C49" s="31">
        <v>5290301.0524938079</v>
      </c>
    </row>
    <row r="50" spans="1:3" ht="13.5" x14ac:dyDescent="0.35">
      <c r="A50" s="33">
        <v>30</v>
      </c>
      <c r="B50" s="59" t="s">
        <v>84</v>
      </c>
      <c r="C50" s="21">
        <v>15410881.196098989</v>
      </c>
    </row>
    <row r="51" spans="1:3" ht="13.5" x14ac:dyDescent="0.35">
      <c r="A51" s="17">
        <v>31</v>
      </c>
      <c r="B51" s="61" t="s">
        <v>85</v>
      </c>
      <c r="C51" s="22">
        <v>95240929.411668807</v>
      </c>
    </row>
    <row r="52" spans="1:3" ht="13.5" x14ac:dyDescent="0.35">
      <c r="A52" s="17">
        <v>32</v>
      </c>
      <c r="B52" s="61" t="s">
        <v>86</v>
      </c>
      <c r="C52" s="22">
        <v>-56484535.581418902</v>
      </c>
    </row>
    <row r="53" spans="1:3" ht="13.5" x14ac:dyDescent="0.35">
      <c r="A53" s="33"/>
      <c r="B53" s="59"/>
      <c r="C53" s="34"/>
    </row>
    <row r="54" spans="1:3" ht="13.5" x14ac:dyDescent="0.35">
      <c r="A54" s="17">
        <v>33</v>
      </c>
      <c r="B54" s="64" t="s">
        <v>87</v>
      </c>
      <c r="C54" s="22">
        <v>150493227.16556442</v>
      </c>
    </row>
    <row r="55" spans="1:3" ht="13.5" x14ac:dyDescent="0.35">
      <c r="A55" s="33"/>
      <c r="B55" s="59"/>
      <c r="C55" s="34"/>
    </row>
    <row r="56" spans="1:3" ht="13.5" x14ac:dyDescent="0.35">
      <c r="A56" s="33">
        <v>34</v>
      </c>
      <c r="B56" s="59" t="s">
        <v>88</v>
      </c>
      <c r="C56" s="21">
        <v>1237041.7814129731</v>
      </c>
    </row>
    <row r="57" spans="1:3" ht="13.5" x14ac:dyDescent="0.35">
      <c r="A57" s="33">
        <v>35</v>
      </c>
      <c r="B57" s="59" t="s">
        <v>89</v>
      </c>
      <c r="C57" s="21">
        <v>0</v>
      </c>
    </row>
    <row r="58" spans="1:3" ht="13.5" x14ac:dyDescent="0.35">
      <c r="A58" s="33">
        <v>36</v>
      </c>
      <c r="B58" s="59" t="s">
        <v>90</v>
      </c>
      <c r="C58" s="31">
        <v>446369.5245996021</v>
      </c>
    </row>
    <row r="59" spans="1:3" ht="13.5" x14ac:dyDescent="0.35">
      <c r="A59" s="32">
        <v>37</v>
      </c>
      <c r="B59" s="65" t="s">
        <v>91</v>
      </c>
      <c r="C59" s="30">
        <v>1683411.3060125723</v>
      </c>
    </row>
    <row r="60" spans="1:3" ht="13.5" x14ac:dyDescent="0.35">
      <c r="A60" s="33"/>
      <c r="B60" s="59"/>
      <c r="C60" s="34"/>
    </row>
    <row r="61" spans="1:3" ht="13.5" x14ac:dyDescent="0.35">
      <c r="A61" s="17">
        <v>38</v>
      </c>
      <c r="B61" s="61" t="s">
        <v>92</v>
      </c>
      <c r="C61" s="22">
        <v>148809815.85955188</v>
      </c>
    </row>
    <row r="62" spans="1:3" ht="13.5" x14ac:dyDescent="0.35">
      <c r="A62" s="33">
        <v>39</v>
      </c>
      <c r="B62" s="59" t="s">
        <v>93</v>
      </c>
      <c r="C62" s="31">
        <v>31140392.775019996</v>
      </c>
    </row>
    <row r="63" spans="1:3" ht="13.5" x14ac:dyDescent="0.35">
      <c r="A63" s="17">
        <v>40</v>
      </c>
      <c r="B63" s="61" t="s">
        <v>94</v>
      </c>
      <c r="C63" s="22">
        <v>117669423.08453187</v>
      </c>
    </row>
    <row r="64" spans="1:3" ht="13.5" x14ac:dyDescent="0.35">
      <c r="A64" s="33">
        <v>41</v>
      </c>
      <c r="B64" s="59" t="s">
        <v>95</v>
      </c>
      <c r="C64" s="21">
        <v>-85536.42</v>
      </c>
    </row>
    <row r="65" spans="1:3" ht="13.5" x14ac:dyDescent="0.35">
      <c r="A65" s="17">
        <v>42</v>
      </c>
      <c r="B65" s="64" t="s">
        <v>96</v>
      </c>
      <c r="C65" s="22">
        <v>117583886.66453187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="90" zoomScaleNormal="90" workbookViewId="0">
      <selection sqref="A1:XFD1048576"/>
    </sheetView>
  </sheetViews>
  <sheetFormatPr defaultColWidth="9.08984375" defaultRowHeight="12" x14ac:dyDescent="0.3"/>
  <cols>
    <col min="1" max="1" width="6.54296875" style="9" bestFit="1" customWidth="1"/>
    <col min="2" max="2" width="42" style="9" bestFit="1" customWidth="1"/>
    <col min="3" max="3" width="15.7265625" style="9" bestFit="1" customWidth="1"/>
    <col min="4" max="4" width="27.54296875" style="9" customWidth="1"/>
    <col min="5" max="5" width="14.36328125" style="9" customWidth="1"/>
    <col min="6" max="6" width="16" style="9" customWidth="1"/>
    <col min="7" max="7" width="10.54296875" style="9" customWidth="1"/>
    <col min="8" max="8" width="34.90625" style="9" customWidth="1"/>
    <col min="9" max="9" width="51.36328125" style="9" bestFit="1" customWidth="1"/>
    <col min="10" max="16384" width="9.08984375" style="9"/>
  </cols>
  <sheetData>
    <row r="1" spans="1:10" ht="12.5" x14ac:dyDescent="0.35">
      <c r="A1" s="1" t="s">
        <v>1</v>
      </c>
      <c r="B1" s="2" t="s">
        <v>3</v>
      </c>
    </row>
    <row r="2" spans="1:10" ht="12.5" x14ac:dyDescent="0.35">
      <c r="A2" s="1" t="s">
        <v>2</v>
      </c>
      <c r="B2" s="18">
        <f>DATE(MID("30/06/2026",7,4),MID("30/06/2026",4,2),MID("30/06/2026",1,2))</f>
        <v>46203</v>
      </c>
    </row>
    <row r="3" spans="1:10" x14ac:dyDescent="0.3">
      <c r="A3" s="10"/>
      <c r="B3" s="11"/>
    </row>
    <row r="4" spans="1:10" ht="13.5" x14ac:dyDescent="0.3">
      <c r="A4" s="36"/>
      <c r="B4" s="36"/>
      <c r="C4" s="37" t="s">
        <v>0</v>
      </c>
    </row>
    <row r="5" spans="1:10" ht="13.5" x14ac:dyDescent="0.35">
      <c r="A5" s="38">
        <v>1</v>
      </c>
      <c r="B5" s="39" t="s">
        <v>98</v>
      </c>
      <c r="C5" s="22">
        <f>SUM(C6:C7)</f>
        <v>968956129.20998502</v>
      </c>
    </row>
    <row r="6" spans="1:10" ht="13.5" x14ac:dyDescent="0.35">
      <c r="A6" s="40">
        <v>1.1000000000000001</v>
      </c>
      <c r="B6" s="40" t="s">
        <v>102</v>
      </c>
      <c r="C6" s="21">
        <v>955729629.20998502</v>
      </c>
      <c r="D6" s="41"/>
      <c r="J6" s="15"/>
    </row>
    <row r="7" spans="1:10" ht="13.5" x14ac:dyDescent="0.35">
      <c r="A7" s="40">
        <v>1.2</v>
      </c>
      <c r="B7" s="40" t="s">
        <v>103</v>
      </c>
      <c r="C7" s="21">
        <v>13226500.000000002</v>
      </c>
    </row>
    <row r="8" spans="1:10" ht="13.5" x14ac:dyDescent="0.35">
      <c r="A8" s="38">
        <v>2</v>
      </c>
      <c r="B8" s="39" t="s">
        <v>112</v>
      </c>
      <c r="C8" s="22">
        <f>SUM(C9:C10)</f>
        <v>92165463.038199991</v>
      </c>
    </row>
    <row r="9" spans="1:10" ht="13.5" x14ac:dyDescent="0.35">
      <c r="A9" s="42">
        <v>2.1</v>
      </c>
      <c r="B9" s="40" t="s">
        <v>104</v>
      </c>
      <c r="C9" s="21">
        <v>0</v>
      </c>
    </row>
    <row r="10" spans="1:10" ht="13.5" x14ac:dyDescent="0.35">
      <c r="A10" s="42">
        <v>2.2000000000000002</v>
      </c>
      <c r="B10" s="40" t="s">
        <v>109</v>
      </c>
      <c r="C10" s="21">
        <v>92165463.038199991</v>
      </c>
    </row>
    <row r="11" spans="1:10" ht="13.5" x14ac:dyDescent="0.35">
      <c r="A11" s="38">
        <v>3</v>
      </c>
      <c r="B11" s="39" t="s">
        <v>99</v>
      </c>
      <c r="C11" s="22">
        <f>SUM(C12:C13)</f>
        <v>274255892.78647804</v>
      </c>
    </row>
    <row r="12" spans="1:10" ht="13.5" x14ac:dyDescent="0.35">
      <c r="A12" s="40">
        <v>3.1</v>
      </c>
      <c r="B12" s="40" t="s">
        <v>106</v>
      </c>
      <c r="C12" s="21">
        <f>77709865.780178+183656884.3815</f>
        <v>261366750.16167802</v>
      </c>
    </row>
    <row r="13" spans="1:10" ht="13.5" x14ac:dyDescent="0.35">
      <c r="A13" s="40">
        <v>3.2</v>
      </c>
      <c r="B13" s="40" t="s">
        <v>105</v>
      </c>
      <c r="C13" s="21">
        <f>7420867.8727+5468274.7521</f>
        <v>12889142.6248</v>
      </c>
    </row>
    <row r="14" spans="1:10" ht="13.5" x14ac:dyDescent="0.35">
      <c r="A14" s="38">
        <v>4</v>
      </c>
      <c r="B14" s="39" t="s">
        <v>100</v>
      </c>
      <c r="C14" s="22">
        <f>SUM(C15:C16)</f>
        <v>155626070.86829999</v>
      </c>
    </row>
    <row r="15" spans="1:10" ht="13.5" x14ac:dyDescent="0.35">
      <c r="A15" s="42">
        <v>4.0999999999999996</v>
      </c>
      <c r="B15" s="40" t="s">
        <v>107</v>
      </c>
      <c r="C15" s="21">
        <f>19531490.196+134832314.0795</f>
        <v>154363804.2755</v>
      </c>
    </row>
    <row r="16" spans="1:10" ht="13.5" x14ac:dyDescent="0.35">
      <c r="A16" s="42">
        <v>4.2</v>
      </c>
      <c r="B16" s="40" t="s">
        <v>108</v>
      </c>
      <c r="C16" s="21">
        <f>1262266.5928+0</f>
        <v>1262266.5928</v>
      </c>
    </row>
    <row r="17" spans="1:4" ht="13.5" x14ac:dyDescent="0.35">
      <c r="A17" s="38">
        <v>4</v>
      </c>
      <c r="B17" s="39" t="s">
        <v>113</v>
      </c>
      <c r="C17" s="22">
        <f>SUM(C18:C19)</f>
        <v>88643076.459700003</v>
      </c>
    </row>
    <row r="18" spans="1:4" ht="13.5" x14ac:dyDescent="0.35">
      <c r="A18" s="42">
        <v>4.0999999999999996</v>
      </c>
      <c r="B18" s="40" t="s">
        <v>110</v>
      </c>
      <c r="C18" s="21">
        <f>0+0+72234376.4497+6412174.03</f>
        <v>78646550.479699999</v>
      </c>
    </row>
    <row r="19" spans="1:4" ht="13.5" x14ac:dyDescent="0.35">
      <c r="A19" s="42">
        <v>4.2</v>
      </c>
      <c r="B19" s="40" t="s">
        <v>111</v>
      </c>
      <c r="C19" s="21">
        <f>0+0+6822165.98+3174360</f>
        <v>9996525.9800000004</v>
      </c>
    </row>
    <row r="20" spans="1:4" ht="13.5" x14ac:dyDescent="0.35">
      <c r="A20" s="66" t="s">
        <v>101</v>
      </c>
      <c r="B20" s="66"/>
      <c r="C20" s="22">
        <f>SUM(C5,C8,C11,C14,C17)</f>
        <v>1579646632.3626633</v>
      </c>
      <c r="D20" s="41"/>
    </row>
    <row r="22" spans="1:4" x14ac:dyDescent="0.3">
      <c r="C22" s="12"/>
    </row>
  </sheetData>
  <mergeCells count="1">
    <mergeCell ref="A20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90" zoomScaleNormal="90" workbookViewId="0">
      <selection sqref="A1:XFD1048576"/>
    </sheetView>
  </sheetViews>
  <sheetFormatPr defaultColWidth="9.08984375" defaultRowHeight="12" x14ac:dyDescent="0.3"/>
  <cols>
    <col min="1" max="1" width="6.54296875" style="9" bestFit="1" customWidth="1"/>
    <col min="2" max="2" width="28.26953125" style="9" bestFit="1" customWidth="1"/>
    <col min="3" max="3" width="15.7265625" style="9" bestFit="1" customWidth="1"/>
    <col min="4" max="4" width="15" style="9" bestFit="1" customWidth="1"/>
    <col min="5" max="5" width="16.36328125" style="9" bestFit="1" customWidth="1"/>
    <col min="6" max="6" width="17.90625" style="9" customWidth="1"/>
    <col min="7" max="7" width="5.6328125" style="9" customWidth="1"/>
    <col min="8" max="8" width="15.90625" style="9" customWidth="1"/>
    <col min="9" max="9" width="17.90625" style="9" customWidth="1"/>
    <col min="10" max="10" width="17.81640625" style="9" customWidth="1"/>
    <col min="11" max="11" width="21.08984375" style="9" customWidth="1"/>
    <col min="12" max="12" width="5.6328125" style="9" customWidth="1"/>
    <col min="13" max="13" width="23.08984375" style="9" bestFit="1" customWidth="1"/>
    <col min="14" max="16384" width="9.08984375" style="9"/>
  </cols>
  <sheetData>
    <row r="1" spans="1:5" ht="12.5" x14ac:dyDescent="0.35">
      <c r="A1" s="1" t="s">
        <v>1</v>
      </c>
      <c r="B1" s="2" t="s">
        <v>3</v>
      </c>
    </row>
    <row r="2" spans="1:5" ht="12.5" x14ac:dyDescent="0.35">
      <c r="A2" s="1" t="s">
        <v>2</v>
      </c>
      <c r="B2" s="18">
        <f>DATE(MID("30/06/2026",7,4),MID("30/06/2026",4,2),MID("30/06/2026",1,2))</f>
        <v>46203</v>
      </c>
    </row>
    <row r="3" spans="1:5" ht="15" customHeight="1" x14ac:dyDescent="0.3">
      <c r="C3" s="13"/>
      <c r="D3" s="13"/>
      <c r="E3" s="13"/>
    </row>
    <row r="4" spans="1:5" ht="27" x14ac:dyDescent="0.35">
      <c r="A4" s="43"/>
      <c r="B4" s="35"/>
      <c r="C4" s="67" t="s">
        <v>114</v>
      </c>
      <c r="D4" s="67" t="s">
        <v>115</v>
      </c>
      <c r="E4" s="67" t="s">
        <v>116</v>
      </c>
    </row>
    <row r="5" spans="1:5" ht="13.5" x14ac:dyDescent="0.35">
      <c r="A5" s="44">
        <v>1</v>
      </c>
      <c r="B5" s="39" t="s">
        <v>40</v>
      </c>
      <c r="C5" s="22">
        <v>2150524560.8210006</v>
      </c>
      <c r="D5" s="22">
        <f t="shared" ref="D5:E5" si="0">SUM(D6:D12)</f>
        <v>-57673418.031186543</v>
      </c>
      <c r="E5" s="22">
        <f t="shared" si="0"/>
        <v>871779</v>
      </c>
    </row>
    <row r="6" spans="1:5" ht="13.5" x14ac:dyDescent="0.35">
      <c r="A6" s="40">
        <v>1.1000000000000001</v>
      </c>
      <c r="B6" s="40" t="s">
        <v>41</v>
      </c>
      <c r="C6" s="22">
        <v>80550937.584599987</v>
      </c>
      <c r="D6" s="21">
        <v>-3041648.2526000007</v>
      </c>
      <c r="E6" s="21">
        <v>13559</v>
      </c>
    </row>
    <row r="7" spans="1:5" ht="13.5" x14ac:dyDescent="0.35">
      <c r="A7" s="40">
        <v>1.2</v>
      </c>
      <c r="B7" s="40" t="s">
        <v>42</v>
      </c>
      <c r="C7" s="22">
        <v>287412133.33572274</v>
      </c>
      <c r="D7" s="21">
        <v>-24680116.517084543</v>
      </c>
      <c r="E7" s="21">
        <v>50183</v>
      </c>
    </row>
    <row r="8" spans="1:5" ht="13.5" x14ac:dyDescent="0.35">
      <c r="A8" s="40">
        <v>1.3</v>
      </c>
      <c r="B8" s="40" t="s">
        <v>43</v>
      </c>
      <c r="C8" s="22">
        <v>55973677.949699976</v>
      </c>
      <c r="D8" s="21">
        <v>-2451742.6408999995</v>
      </c>
      <c r="E8" s="21">
        <v>6391</v>
      </c>
    </row>
    <row r="9" spans="1:5" ht="13.5" x14ac:dyDescent="0.35">
      <c r="A9" s="40">
        <v>1.4</v>
      </c>
      <c r="B9" s="40" t="s">
        <v>44</v>
      </c>
      <c r="C9" s="22">
        <v>21077.58</v>
      </c>
      <c r="D9" s="21">
        <v>-21077.58</v>
      </c>
      <c r="E9" s="21">
        <v>51</v>
      </c>
    </row>
    <row r="10" spans="1:5" ht="13.5" x14ac:dyDescent="0.35">
      <c r="A10" s="40">
        <v>1.5</v>
      </c>
      <c r="B10" s="40" t="s">
        <v>45</v>
      </c>
      <c r="C10" s="22">
        <v>1722254774.8509779</v>
      </c>
      <c r="D10" s="21">
        <v>-27435306.782602012</v>
      </c>
      <c r="E10" s="21">
        <v>800354</v>
      </c>
    </row>
    <row r="11" spans="1:5" ht="13.5" x14ac:dyDescent="0.35">
      <c r="A11" s="40">
        <v>1.6</v>
      </c>
      <c r="B11" s="40" t="s">
        <v>46</v>
      </c>
      <c r="C11" s="22">
        <v>818364.10999999964</v>
      </c>
      <c r="D11" s="21">
        <v>-6336.9580000000005</v>
      </c>
      <c r="E11" s="21">
        <v>1032</v>
      </c>
    </row>
    <row r="12" spans="1:5" ht="13.5" x14ac:dyDescent="0.35">
      <c r="A12" s="40">
        <v>1.7</v>
      </c>
      <c r="B12" s="40" t="s">
        <v>47</v>
      </c>
      <c r="C12" s="22">
        <v>3493595.41</v>
      </c>
      <c r="D12" s="21">
        <v>-37189.299999999996</v>
      </c>
      <c r="E12" s="21">
        <v>209</v>
      </c>
    </row>
    <row r="13" spans="1:5" ht="13.5" x14ac:dyDescent="0.35">
      <c r="A13" s="44">
        <v>2</v>
      </c>
      <c r="B13" s="39" t="s">
        <v>48</v>
      </c>
      <c r="C13" s="22">
        <v>20495760.483500004</v>
      </c>
      <c r="D13" s="22">
        <v>-3989201.5516039459</v>
      </c>
      <c r="E13" s="22">
        <v>534</v>
      </c>
    </row>
    <row r="14" spans="1:5" ht="13.5" x14ac:dyDescent="0.35">
      <c r="A14" s="44">
        <v>3</v>
      </c>
      <c r="B14" s="39" t="s">
        <v>10</v>
      </c>
      <c r="C14" s="22">
        <v>2171020321.3045006</v>
      </c>
      <c r="D14" s="22">
        <f t="shared" ref="D14:E14" si="1">SUM(D5,D13)</f>
        <v>-61662619.582790487</v>
      </c>
      <c r="E14" s="22">
        <f t="shared" si="1"/>
        <v>872313</v>
      </c>
    </row>
    <row r="15" spans="1:5" x14ac:dyDescent="0.3">
      <c r="C15" s="12"/>
      <c r="D15" s="12"/>
    </row>
    <row r="16" spans="1:5" x14ac:dyDescent="0.3">
      <c r="C16" s="55"/>
      <c r="D16" s="12"/>
    </row>
    <row r="17" spans="3:3" x14ac:dyDescent="0.3">
      <c r="C17" s="1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80" zoomScaleNormal="80" workbookViewId="0">
      <selection sqref="A1:XFD1048576"/>
    </sheetView>
  </sheetViews>
  <sheetFormatPr defaultColWidth="9.08984375" defaultRowHeight="12" x14ac:dyDescent="0.3"/>
  <cols>
    <col min="1" max="1" width="6.90625" style="9" bestFit="1" customWidth="1"/>
    <col min="2" max="2" width="28.26953125" style="9" bestFit="1" customWidth="1"/>
    <col min="3" max="3" width="15.81640625" style="9" bestFit="1" customWidth="1"/>
    <col min="4" max="4" width="16.7265625" style="9" bestFit="1" customWidth="1"/>
    <col min="5" max="9" width="22.7265625" style="9" bestFit="1" customWidth="1"/>
    <col min="10" max="10" width="23.7265625" style="9" bestFit="1" customWidth="1"/>
    <col min="11" max="11" width="20.54296875" style="9" bestFit="1" customWidth="1"/>
    <col min="12" max="16384" width="9.08984375" style="9"/>
  </cols>
  <sheetData>
    <row r="1" spans="1:11" ht="12.5" x14ac:dyDescent="0.35">
      <c r="A1" s="1" t="s">
        <v>1</v>
      </c>
      <c r="B1" s="2" t="s">
        <v>3</v>
      </c>
    </row>
    <row r="2" spans="1:11" ht="12.5" x14ac:dyDescent="0.35">
      <c r="A2" s="1" t="s">
        <v>2</v>
      </c>
      <c r="B2" s="18">
        <f>DATE(MID("30/06/2026",7,4),MID("30/06/2026",4,2),MID("30/06/2026",1,2))</f>
        <v>46203</v>
      </c>
    </row>
    <row r="3" spans="1:11" ht="15" customHeight="1" x14ac:dyDescent="0.3">
      <c r="C3" s="13"/>
      <c r="D3" s="13"/>
    </row>
    <row r="4" spans="1:11" s="47" customFormat="1" ht="27" x14ac:dyDescent="0.3">
      <c r="A4" s="43"/>
      <c r="B4" s="43"/>
      <c r="C4" s="45" t="s">
        <v>97</v>
      </c>
      <c r="D4" s="46" t="s">
        <v>117</v>
      </c>
      <c r="E4" s="46" t="s">
        <v>118</v>
      </c>
      <c r="F4" s="46" t="s">
        <v>119</v>
      </c>
      <c r="G4" s="46" t="s">
        <v>120</v>
      </c>
      <c r="H4" s="46" t="s">
        <v>121</v>
      </c>
      <c r="I4" s="46" t="s">
        <v>122</v>
      </c>
      <c r="J4" s="46" t="s">
        <v>123</v>
      </c>
      <c r="K4" s="46" t="s">
        <v>124</v>
      </c>
    </row>
    <row r="5" spans="1:11" s="47" customFormat="1" ht="13.5" x14ac:dyDescent="0.35">
      <c r="A5" s="44">
        <v>1</v>
      </c>
      <c r="B5" s="39" t="s">
        <v>40</v>
      </c>
      <c r="C5" s="22">
        <f>SUM(C6:C12)</f>
        <v>2150524562.0022759</v>
      </c>
      <c r="D5" s="48">
        <f>SUM(D6:D12)</f>
        <v>9738994.1357999984</v>
      </c>
      <c r="E5" s="48">
        <f t="shared" ref="E5:K5" si="0">SUM(E6:E12)</f>
        <v>10132538.431899996</v>
      </c>
      <c r="F5" s="48">
        <f t="shared" si="0"/>
        <v>386172953.28748316</v>
      </c>
      <c r="G5" s="48">
        <f t="shared" si="0"/>
        <v>1205353476.8110459</v>
      </c>
      <c r="H5" s="48">
        <f t="shared" si="0"/>
        <v>93020762.181047052</v>
      </c>
      <c r="I5" s="48">
        <f t="shared" si="0"/>
        <v>108968262.89697392</v>
      </c>
      <c r="J5" s="48">
        <f t="shared" si="0"/>
        <v>131446077.49974795</v>
      </c>
      <c r="K5" s="48">
        <f t="shared" si="0"/>
        <v>205691496.75827789</v>
      </c>
    </row>
    <row r="6" spans="1:11" s="47" customFormat="1" ht="13.5" x14ac:dyDescent="0.35">
      <c r="A6" s="40">
        <v>1.1000000000000001</v>
      </c>
      <c r="B6" s="40" t="s">
        <v>41</v>
      </c>
      <c r="C6" s="22">
        <f>SUM(D6:K6)</f>
        <v>80550937.584600002</v>
      </c>
      <c r="D6" s="34">
        <v>7444115.3199999994</v>
      </c>
      <c r="E6" s="34">
        <v>6171411.3599999994</v>
      </c>
      <c r="F6" s="34">
        <v>19482775.77</v>
      </c>
      <c r="G6" s="34">
        <v>19316360.280000005</v>
      </c>
      <c r="H6" s="34">
        <v>9677899.4300000016</v>
      </c>
      <c r="I6" s="34">
        <v>8761100.1900000013</v>
      </c>
      <c r="J6" s="34">
        <v>4729073.4145999979</v>
      </c>
      <c r="K6" s="34">
        <v>4968201.82</v>
      </c>
    </row>
    <row r="7" spans="1:11" s="47" customFormat="1" ht="13.5" x14ac:dyDescent="0.35">
      <c r="A7" s="40">
        <v>1.2</v>
      </c>
      <c r="B7" s="40" t="s">
        <v>42</v>
      </c>
      <c r="C7" s="22">
        <f t="shared" ref="C7:C12" si="1">SUM(D7:K7)</f>
        <v>287412132.3357228</v>
      </c>
      <c r="D7" s="34">
        <v>1234500.1961000001</v>
      </c>
      <c r="E7" s="34">
        <v>3029039.8121999996</v>
      </c>
      <c r="F7" s="34">
        <v>23810821.851303991</v>
      </c>
      <c r="G7" s="34">
        <v>32151010.951403998</v>
      </c>
      <c r="H7" s="34">
        <v>7870018.0330000008</v>
      </c>
      <c r="I7" s="34">
        <v>38197801.155973941</v>
      </c>
      <c r="J7" s="34">
        <v>54533737.336772949</v>
      </c>
      <c r="K7" s="34">
        <v>126585202.99896792</v>
      </c>
    </row>
    <row r="8" spans="1:11" s="47" customFormat="1" ht="13.5" x14ac:dyDescent="0.35">
      <c r="A8" s="40">
        <v>1.3</v>
      </c>
      <c r="B8" s="40" t="s">
        <v>43</v>
      </c>
      <c r="C8" s="22">
        <f t="shared" si="1"/>
        <v>55973677.94969999</v>
      </c>
      <c r="D8" s="34">
        <v>291396.53969999996</v>
      </c>
      <c r="E8" s="34">
        <v>423495.94000000006</v>
      </c>
      <c r="F8" s="34">
        <v>16030217.750000002</v>
      </c>
      <c r="G8" s="34">
        <v>18140048.879999995</v>
      </c>
      <c r="H8" s="34">
        <v>7908563.1999999983</v>
      </c>
      <c r="I8" s="34">
        <v>8977995.349999994</v>
      </c>
      <c r="J8" s="34">
        <v>4191167.9800000018</v>
      </c>
      <c r="K8" s="34">
        <v>10792.31</v>
      </c>
    </row>
    <row r="9" spans="1:11" s="47" customFormat="1" ht="13.5" x14ac:dyDescent="0.35">
      <c r="A9" s="40">
        <v>1.4</v>
      </c>
      <c r="B9" s="40" t="s">
        <v>44</v>
      </c>
      <c r="C9" s="22">
        <f t="shared" si="1"/>
        <v>21077.58</v>
      </c>
      <c r="D9" s="34">
        <v>21077.530000000006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4.9999999995634425E-2</v>
      </c>
      <c r="K9" s="34">
        <v>0</v>
      </c>
    </row>
    <row r="10" spans="1:11" s="47" customFormat="1" ht="13.5" x14ac:dyDescent="0.35">
      <c r="A10" s="40">
        <v>1.5</v>
      </c>
      <c r="B10" s="40" t="s">
        <v>45</v>
      </c>
      <c r="C10" s="22">
        <f t="shared" si="1"/>
        <v>1722254777.0322535</v>
      </c>
      <c r="D10" s="34">
        <v>198816.13</v>
      </c>
      <c r="E10" s="34">
        <v>243828.8897</v>
      </c>
      <c r="F10" s="34">
        <v>324859973.31617916</v>
      </c>
      <c r="G10" s="34">
        <v>1135325281.859642</v>
      </c>
      <c r="H10" s="34">
        <v>67314349.978047043</v>
      </c>
      <c r="I10" s="34">
        <v>52583040.090999998</v>
      </c>
      <c r="J10" s="34">
        <v>67871462.828374997</v>
      </c>
      <c r="K10" s="34">
        <v>73858023.939309999</v>
      </c>
    </row>
    <row r="11" spans="1:11" s="47" customFormat="1" ht="13.5" x14ac:dyDescent="0.35">
      <c r="A11" s="40">
        <v>1.6</v>
      </c>
      <c r="B11" s="40" t="s">
        <v>46</v>
      </c>
      <c r="C11" s="22">
        <f t="shared" si="1"/>
        <v>818364.10999999964</v>
      </c>
      <c r="D11" s="34">
        <v>549088.41999999958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269275.69</v>
      </c>
    </row>
    <row r="12" spans="1:11" s="47" customFormat="1" ht="13.5" x14ac:dyDescent="0.35">
      <c r="A12" s="40">
        <v>1.7</v>
      </c>
      <c r="B12" s="40" t="s">
        <v>47</v>
      </c>
      <c r="C12" s="22">
        <f t="shared" si="1"/>
        <v>3493595.41</v>
      </c>
      <c r="D12" s="34">
        <v>0</v>
      </c>
      <c r="E12" s="34">
        <v>264762.43</v>
      </c>
      <c r="F12" s="34">
        <v>1989164.6</v>
      </c>
      <c r="G12" s="34">
        <v>420774.84</v>
      </c>
      <c r="H12" s="34">
        <v>249931.54000000004</v>
      </c>
      <c r="I12" s="34">
        <v>448326.11</v>
      </c>
      <c r="J12" s="34">
        <v>120635.89000000001</v>
      </c>
      <c r="K12" s="34">
        <v>0</v>
      </c>
    </row>
    <row r="13" spans="1:11" s="47" customFormat="1" ht="13.5" x14ac:dyDescent="0.35">
      <c r="A13" s="44">
        <v>2</v>
      </c>
      <c r="B13" s="39" t="s">
        <v>48</v>
      </c>
      <c r="C13" s="22">
        <f>SUM(D13:K13)</f>
        <v>20495760.4835</v>
      </c>
      <c r="D13" s="48">
        <v>1412783.69</v>
      </c>
      <c r="E13" s="48">
        <v>1522737.3981999999</v>
      </c>
      <c r="F13" s="48">
        <v>3932718.8074000003</v>
      </c>
      <c r="G13" s="48">
        <v>7185655.7832000004</v>
      </c>
      <c r="H13" s="48">
        <v>3668789.8746999996</v>
      </c>
      <c r="I13" s="48">
        <v>920242.02</v>
      </c>
      <c r="J13" s="48">
        <v>1416374.61</v>
      </c>
      <c r="K13" s="48">
        <v>436458.3</v>
      </c>
    </row>
    <row r="14" spans="1:11" s="47" customFormat="1" ht="13.5" x14ac:dyDescent="0.35">
      <c r="A14" s="44">
        <v>3</v>
      </c>
      <c r="B14" s="39" t="s">
        <v>10</v>
      </c>
      <c r="C14" s="22">
        <f>SUM(C5,C13)</f>
        <v>2171020322.4857759</v>
      </c>
      <c r="D14" s="48">
        <f t="shared" ref="D14:K14" si="2">SUM(D5,D13)</f>
        <v>11151777.825799998</v>
      </c>
      <c r="E14" s="48">
        <f t="shared" si="2"/>
        <v>11655275.830099996</v>
      </c>
      <c r="F14" s="48">
        <f t="shared" si="2"/>
        <v>390105672.09488314</v>
      </c>
      <c r="G14" s="48">
        <f t="shared" si="2"/>
        <v>1212539132.5942459</v>
      </c>
      <c r="H14" s="48">
        <f t="shared" si="2"/>
        <v>96689552.055747047</v>
      </c>
      <c r="I14" s="48">
        <f t="shared" si="2"/>
        <v>109888504.91697392</v>
      </c>
      <c r="J14" s="48">
        <f t="shared" si="2"/>
        <v>132862452.10974795</v>
      </c>
      <c r="K14" s="48">
        <f t="shared" si="2"/>
        <v>206127955.0582779</v>
      </c>
    </row>
    <row r="15" spans="1:11" x14ac:dyDescent="0.3">
      <c r="C15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0" zoomScaleNormal="80" workbookViewId="0">
      <selection sqref="A1:XFD1048576"/>
    </sheetView>
  </sheetViews>
  <sheetFormatPr defaultColWidth="9.08984375" defaultRowHeight="12" x14ac:dyDescent="0.3"/>
  <cols>
    <col min="1" max="1" width="6.90625" style="9" bestFit="1" customWidth="1"/>
    <col min="2" max="2" width="28.26953125" style="9" bestFit="1" customWidth="1"/>
    <col min="3" max="3" width="15.81640625" style="9" bestFit="1" customWidth="1"/>
    <col min="4" max="4" width="14.453125" style="9" bestFit="1" customWidth="1"/>
    <col min="5" max="5" width="12.7265625" style="9" bestFit="1" customWidth="1"/>
    <col min="6" max="6" width="14" style="9" bestFit="1" customWidth="1"/>
    <col min="7" max="7" width="12" style="9" bestFit="1" customWidth="1"/>
    <col min="8" max="8" width="12.36328125" style="9" bestFit="1" customWidth="1"/>
    <col min="9" max="9" width="15.6328125" style="9" bestFit="1" customWidth="1"/>
    <col min="10" max="10" width="13" style="9" bestFit="1" customWidth="1"/>
    <col min="11" max="11" width="13.453125" style="9" bestFit="1" customWidth="1"/>
    <col min="12" max="12" width="15.08984375" style="9" bestFit="1" customWidth="1"/>
    <col min="13" max="13" width="21.08984375" style="9" customWidth="1"/>
    <col min="14" max="14" width="5.6328125" style="9" customWidth="1"/>
    <col min="15" max="15" width="23.08984375" style="9" bestFit="1" customWidth="1"/>
    <col min="16" max="16384" width="9.08984375" style="9"/>
  </cols>
  <sheetData>
    <row r="1" spans="1:12" s="2" customFormat="1" ht="12.5" x14ac:dyDescent="0.35">
      <c r="A1" s="1" t="s">
        <v>1</v>
      </c>
      <c r="B1" s="2" t="s">
        <v>3</v>
      </c>
    </row>
    <row r="2" spans="1:12" s="2" customFormat="1" ht="12.5" x14ac:dyDescent="0.35">
      <c r="A2" s="1" t="s">
        <v>2</v>
      </c>
      <c r="B2" s="18">
        <f>DATE(MID("30/06/2026",7,4),MID("30/06/2026",4,2),MID("30/06/2026",1,2))</f>
        <v>46203</v>
      </c>
    </row>
    <row r="3" spans="1:12" ht="15" customHeight="1" x14ac:dyDescent="0.3">
      <c r="C3" s="13"/>
      <c r="D3" s="13"/>
    </row>
    <row r="4" spans="1:12" ht="27" x14ac:dyDescent="0.35">
      <c r="A4" s="35"/>
      <c r="B4" s="43"/>
      <c r="C4" s="46" t="s">
        <v>97</v>
      </c>
      <c r="D4" s="46" t="s">
        <v>125</v>
      </c>
      <c r="E4" s="46" t="s">
        <v>126</v>
      </c>
      <c r="F4" s="46" t="s">
        <v>127</v>
      </c>
      <c r="G4" s="46" t="s">
        <v>128</v>
      </c>
      <c r="H4" s="46" t="s">
        <v>129</v>
      </c>
      <c r="I4" s="46" t="s">
        <v>130</v>
      </c>
      <c r="J4" s="46" t="s">
        <v>131</v>
      </c>
      <c r="K4" s="46" t="s">
        <v>132</v>
      </c>
      <c r="L4" s="46" t="s">
        <v>133</v>
      </c>
    </row>
    <row r="5" spans="1:12" ht="13.5" x14ac:dyDescent="0.35">
      <c r="A5" s="44">
        <v>1</v>
      </c>
      <c r="B5" s="39" t="s">
        <v>40</v>
      </c>
      <c r="C5" s="22">
        <f>SUM(C6:C12)</f>
        <v>2150524561.9422736</v>
      </c>
      <c r="D5" s="48">
        <f>SUM(D6:D12)</f>
        <v>1567366566.74225</v>
      </c>
      <c r="E5" s="48">
        <f t="shared" ref="E5:L5" si="0">SUM(E6:E12)</f>
        <v>122691540.12095498</v>
      </c>
      <c r="F5" s="48">
        <f t="shared" si="0"/>
        <v>362031834.739981</v>
      </c>
      <c r="G5" s="48">
        <f t="shared" si="0"/>
        <v>38050885.217399992</v>
      </c>
      <c r="H5" s="48">
        <f t="shared" si="0"/>
        <v>0</v>
      </c>
      <c r="I5" s="48">
        <f t="shared" si="0"/>
        <v>0</v>
      </c>
      <c r="J5" s="48">
        <f t="shared" si="0"/>
        <v>0</v>
      </c>
      <c r="K5" s="48">
        <f t="shared" si="0"/>
        <v>451259.66999999993</v>
      </c>
      <c r="L5" s="48">
        <f t="shared" si="0"/>
        <v>59932475.451687992</v>
      </c>
    </row>
    <row r="6" spans="1:12" ht="13.5" x14ac:dyDescent="0.35">
      <c r="A6" s="40">
        <v>1.1000000000000001</v>
      </c>
      <c r="B6" s="40" t="s">
        <v>41</v>
      </c>
      <c r="C6" s="22">
        <f>SUM(D6:L6)</f>
        <v>80550937.584600002</v>
      </c>
      <c r="D6" s="34">
        <v>0</v>
      </c>
      <c r="E6" s="34">
        <v>29921885.899999999</v>
      </c>
      <c r="F6" s="34">
        <v>3652547.37</v>
      </c>
      <c r="G6" s="34">
        <v>13487265.404599998</v>
      </c>
      <c r="H6" s="34">
        <v>0</v>
      </c>
      <c r="I6" s="34">
        <v>0</v>
      </c>
      <c r="J6" s="34">
        <v>0</v>
      </c>
      <c r="K6" s="34">
        <v>0</v>
      </c>
      <c r="L6" s="34">
        <v>33489238.910000004</v>
      </c>
    </row>
    <row r="7" spans="1:12" ht="13.5" x14ac:dyDescent="0.35">
      <c r="A7" s="40">
        <v>1.2</v>
      </c>
      <c r="B7" s="40" t="s">
        <v>42</v>
      </c>
      <c r="C7" s="22">
        <f t="shared" ref="C7:C12" si="1">SUM(D7:L7)</f>
        <v>287412132.335724</v>
      </c>
      <c r="D7" s="34">
        <v>0</v>
      </c>
      <c r="E7" s="34">
        <v>62447447.190954983</v>
      </c>
      <c r="F7" s="34">
        <v>213795684.799981</v>
      </c>
      <c r="G7" s="34">
        <v>1766164.5831000004</v>
      </c>
      <c r="H7" s="34">
        <v>0</v>
      </c>
      <c r="I7" s="34">
        <v>0</v>
      </c>
      <c r="J7" s="34">
        <v>0</v>
      </c>
      <c r="K7" s="34">
        <v>3306.27</v>
      </c>
      <c r="L7" s="34">
        <v>9399529.4916879982</v>
      </c>
    </row>
    <row r="8" spans="1:12" ht="13.5" x14ac:dyDescent="0.35">
      <c r="A8" s="40">
        <v>1.3</v>
      </c>
      <c r="B8" s="40" t="s">
        <v>43</v>
      </c>
      <c r="C8" s="22">
        <f t="shared" si="1"/>
        <v>55973677.949699976</v>
      </c>
      <c r="D8" s="34">
        <v>0</v>
      </c>
      <c r="E8" s="34">
        <v>18503282.539999999</v>
      </c>
      <c r="F8" s="34">
        <v>386152.57</v>
      </c>
      <c r="G8" s="34">
        <v>21965140.759699985</v>
      </c>
      <c r="H8" s="34">
        <v>0</v>
      </c>
      <c r="I8" s="34">
        <v>0</v>
      </c>
      <c r="J8" s="34">
        <v>0</v>
      </c>
      <c r="K8" s="34">
        <v>0</v>
      </c>
      <c r="L8" s="34">
        <v>15119102.079999993</v>
      </c>
    </row>
    <row r="9" spans="1:12" ht="13.5" x14ac:dyDescent="0.35">
      <c r="A9" s="40">
        <v>1.4</v>
      </c>
      <c r="B9" s="40" t="s">
        <v>44</v>
      </c>
      <c r="C9" s="22">
        <f t="shared" si="1"/>
        <v>21077.58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21077.58</v>
      </c>
    </row>
    <row r="10" spans="1:12" ht="13.5" x14ac:dyDescent="0.35">
      <c r="A10" s="40">
        <v>1.5</v>
      </c>
      <c r="B10" s="40" t="s">
        <v>45</v>
      </c>
      <c r="C10" s="22">
        <f t="shared" si="1"/>
        <v>1722254776.9722497</v>
      </c>
      <c r="D10" s="34">
        <v>1567366566.74225</v>
      </c>
      <c r="E10" s="34">
        <v>9640973.2699999996</v>
      </c>
      <c r="F10" s="34">
        <v>144197450</v>
      </c>
      <c r="G10" s="34">
        <v>107368.09</v>
      </c>
      <c r="H10" s="34">
        <v>0</v>
      </c>
      <c r="I10" s="34">
        <v>0</v>
      </c>
      <c r="J10" s="34">
        <v>0</v>
      </c>
      <c r="K10" s="34">
        <v>260384.11999999997</v>
      </c>
      <c r="L10" s="34">
        <v>682034.75</v>
      </c>
    </row>
    <row r="11" spans="1:12" ht="13.5" x14ac:dyDescent="0.35">
      <c r="A11" s="40">
        <v>1.6</v>
      </c>
      <c r="B11" s="40" t="s">
        <v>46</v>
      </c>
      <c r="C11" s="22">
        <f t="shared" si="1"/>
        <v>818364.11000000022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818364.11000000022</v>
      </c>
    </row>
    <row r="12" spans="1:12" ht="13.5" x14ac:dyDescent="0.35">
      <c r="A12" s="40">
        <v>1.7</v>
      </c>
      <c r="B12" s="40" t="s">
        <v>47</v>
      </c>
      <c r="C12" s="22">
        <f t="shared" si="1"/>
        <v>3493595.4099999992</v>
      </c>
      <c r="D12" s="34">
        <v>0</v>
      </c>
      <c r="E12" s="34">
        <v>2177951.2199999997</v>
      </c>
      <c r="F12" s="34">
        <v>0</v>
      </c>
      <c r="G12" s="34">
        <v>724946.37999999989</v>
      </c>
      <c r="H12" s="34">
        <v>0</v>
      </c>
      <c r="I12" s="34">
        <v>0</v>
      </c>
      <c r="J12" s="34">
        <v>0</v>
      </c>
      <c r="K12" s="34">
        <v>187569.28</v>
      </c>
      <c r="L12" s="34">
        <v>403128.53</v>
      </c>
    </row>
    <row r="13" spans="1:12" ht="13.5" x14ac:dyDescent="0.35">
      <c r="A13" s="44">
        <v>2</v>
      </c>
      <c r="B13" s="39" t="s">
        <v>48</v>
      </c>
      <c r="C13" s="22">
        <v>20495760.483500004</v>
      </c>
      <c r="D13" s="48">
        <v>0</v>
      </c>
      <c r="E13" s="48">
        <v>14072261.365299998</v>
      </c>
      <c r="F13" s="48">
        <v>1560637.35</v>
      </c>
      <c r="G13" s="48">
        <v>446953.34820000001</v>
      </c>
      <c r="H13" s="48">
        <v>0</v>
      </c>
      <c r="I13" s="48">
        <v>0</v>
      </c>
      <c r="J13" s="48">
        <v>0</v>
      </c>
      <c r="K13" s="48">
        <v>13301.56</v>
      </c>
      <c r="L13" s="48">
        <v>4402606.8599999994</v>
      </c>
    </row>
    <row r="14" spans="1:12" ht="13.5" x14ac:dyDescent="0.35">
      <c r="A14" s="44">
        <v>3</v>
      </c>
      <c r="B14" s="39" t="s">
        <v>10</v>
      </c>
      <c r="C14" s="22">
        <f>SUM(C5,C13)</f>
        <v>2171020322.4257736</v>
      </c>
      <c r="D14" s="48">
        <f t="shared" ref="D14:L14" si="2">SUM(D5,D13)</f>
        <v>1567366566.74225</v>
      </c>
      <c r="E14" s="48">
        <f t="shared" si="2"/>
        <v>136763801.48625496</v>
      </c>
      <c r="F14" s="48">
        <f t="shared" si="2"/>
        <v>363592472.08998102</v>
      </c>
      <c r="G14" s="48">
        <f t="shared" si="2"/>
        <v>38497838.565599993</v>
      </c>
      <c r="H14" s="48">
        <f t="shared" si="2"/>
        <v>0</v>
      </c>
      <c r="I14" s="48">
        <f t="shared" si="2"/>
        <v>0</v>
      </c>
      <c r="J14" s="48">
        <f t="shared" si="2"/>
        <v>0</v>
      </c>
      <c r="K14" s="48">
        <f t="shared" si="2"/>
        <v>464561.22999999992</v>
      </c>
      <c r="L14" s="48">
        <f t="shared" si="2"/>
        <v>64335082.311687991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90" zoomScaleNormal="90" workbookViewId="0">
      <selection activeCell="D13" sqref="D13"/>
    </sheetView>
  </sheetViews>
  <sheetFormatPr defaultColWidth="9.08984375" defaultRowHeight="12" x14ac:dyDescent="0.3"/>
  <cols>
    <col min="1" max="1" width="13.54296875" style="9" customWidth="1"/>
    <col min="2" max="2" width="21.7265625" style="9" bestFit="1" customWidth="1"/>
    <col min="3" max="3" width="14.36328125" style="9" bestFit="1" customWidth="1"/>
    <col min="4" max="4" width="27.54296875" style="9" customWidth="1"/>
    <col min="5" max="5" width="18" style="9" customWidth="1"/>
    <col min="6" max="6" width="21.08984375" style="9" customWidth="1"/>
    <col min="7" max="7" width="5.6328125" style="9" customWidth="1"/>
    <col min="8" max="8" width="23.08984375" style="9" bestFit="1" customWidth="1"/>
    <col min="9" max="16384" width="9.08984375" style="9"/>
  </cols>
  <sheetData>
    <row r="1" spans="1:3" ht="12.5" x14ac:dyDescent="0.35">
      <c r="A1" s="1" t="s">
        <v>1</v>
      </c>
      <c r="B1" s="2" t="s">
        <v>3</v>
      </c>
    </row>
    <row r="2" spans="1:3" ht="12.5" x14ac:dyDescent="0.35">
      <c r="A2" s="1" t="s">
        <v>2</v>
      </c>
      <c r="B2" s="18">
        <f>DATE(MID("30/06/2026",7,4),MID("30/06/2026",4,2),MID("30/06/2026",1,2))</f>
        <v>46203</v>
      </c>
    </row>
    <row r="3" spans="1:3" ht="15" customHeight="1" x14ac:dyDescent="0.3">
      <c r="C3" s="13"/>
    </row>
    <row r="4" spans="1:3" ht="13.5" x14ac:dyDescent="0.35">
      <c r="A4" s="35"/>
      <c r="B4" s="35"/>
      <c r="C4" s="46" t="s">
        <v>114</v>
      </c>
    </row>
    <row r="5" spans="1:3" ht="13.5" x14ac:dyDescent="0.35">
      <c r="A5" s="40">
        <v>1</v>
      </c>
      <c r="B5" s="49" t="s">
        <v>134</v>
      </c>
      <c r="C5" s="34">
        <v>1981409958.9235244</v>
      </c>
    </row>
    <row r="6" spans="1:3" ht="13.5" x14ac:dyDescent="0.35">
      <c r="A6" s="40">
        <v>2</v>
      </c>
      <c r="B6" s="49" t="s">
        <v>135</v>
      </c>
      <c r="C6" s="34">
        <v>104988883.96098705</v>
      </c>
    </row>
    <row r="7" spans="1:3" ht="13.5" x14ac:dyDescent="0.35">
      <c r="A7" s="40">
        <v>3</v>
      </c>
      <c r="B7" s="49" t="s">
        <v>136</v>
      </c>
      <c r="C7" s="34">
        <v>27942595.229856994</v>
      </c>
    </row>
    <row r="8" spans="1:3" ht="13.5" x14ac:dyDescent="0.35">
      <c r="A8" s="40">
        <v>4</v>
      </c>
      <c r="B8" s="49" t="s">
        <v>137</v>
      </c>
      <c r="C8" s="34">
        <v>19371926.128823001</v>
      </c>
    </row>
    <row r="9" spans="1:3" ht="13.5" x14ac:dyDescent="0.35">
      <c r="A9" s="40">
        <v>5</v>
      </c>
      <c r="B9" s="49" t="s">
        <v>138</v>
      </c>
      <c r="C9" s="34">
        <v>5620615.8644649992</v>
      </c>
    </row>
    <row r="10" spans="1:3" ht="13.5" x14ac:dyDescent="0.35">
      <c r="A10" s="40">
        <v>6</v>
      </c>
      <c r="B10" s="49" t="s">
        <v>139</v>
      </c>
      <c r="C10" s="34">
        <v>2688773.8098999998</v>
      </c>
    </row>
    <row r="11" spans="1:3" ht="13.5" x14ac:dyDescent="0.35">
      <c r="A11" s="40">
        <v>7</v>
      </c>
      <c r="B11" s="49" t="s">
        <v>140</v>
      </c>
      <c r="C11" s="34">
        <v>2402301.9099999997</v>
      </c>
    </row>
    <row r="12" spans="1:3" ht="13.5" x14ac:dyDescent="0.35">
      <c r="A12" s="40">
        <v>8</v>
      </c>
      <c r="B12" s="49" t="s">
        <v>141</v>
      </c>
      <c r="C12" s="34">
        <v>26595266.592618</v>
      </c>
    </row>
    <row r="13" spans="1:3" ht="13.5" x14ac:dyDescent="0.35">
      <c r="A13" s="35"/>
      <c r="B13" s="50" t="s">
        <v>97</v>
      </c>
      <c r="C13" s="48">
        <f>SUM(C5:C12)</f>
        <v>2171020322.4201746</v>
      </c>
    </row>
    <row r="15" spans="1:3" x14ac:dyDescent="0.3">
      <c r="C15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90" zoomScaleNormal="90" workbookViewId="0">
      <selection activeCell="E4" sqref="E4"/>
    </sheetView>
  </sheetViews>
  <sheetFormatPr defaultColWidth="9.08984375" defaultRowHeight="12" x14ac:dyDescent="0.3"/>
  <cols>
    <col min="1" max="1" width="9.1796875" style="9" bestFit="1" customWidth="1"/>
    <col min="2" max="2" width="28.26953125" style="9" bestFit="1" customWidth="1"/>
    <col min="3" max="3" width="15.7265625" style="9" bestFit="1" customWidth="1"/>
    <col min="4" max="4" width="12.7265625" style="9" bestFit="1" customWidth="1"/>
    <col min="5" max="5" width="13.90625" style="9" bestFit="1" customWidth="1"/>
    <col min="6" max="6" width="13.54296875" style="9" bestFit="1" customWidth="1"/>
    <col min="7" max="7" width="9.453125" style="9" bestFit="1" customWidth="1"/>
    <col min="8" max="8" width="10.36328125" style="9" bestFit="1" customWidth="1"/>
    <col min="9" max="16384" width="9.08984375" style="9"/>
  </cols>
  <sheetData>
    <row r="1" spans="1:8" ht="12.5" x14ac:dyDescent="0.35">
      <c r="A1" s="1" t="s">
        <v>1</v>
      </c>
      <c r="B1" s="2" t="s">
        <v>3</v>
      </c>
    </row>
    <row r="2" spans="1:8" ht="12.5" x14ac:dyDescent="0.35">
      <c r="A2" s="1" t="s">
        <v>2</v>
      </c>
      <c r="B2" s="18">
        <f>DATE(MID("30/06/2026",7,4),MID("30/06/2026",4,2),MID("30/06/2026",1,2))</f>
        <v>46203</v>
      </c>
    </row>
    <row r="3" spans="1:8" ht="15" customHeight="1" x14ac:dyDescent="0.3">
      <c r="C3" s="13"/>
      <c r="D3" s="13"/>
    </row>
    <row r="4" spans="1:8" ht="40.5" x14ac:dyDescent="0.35">
      <c r="A4" s="35"/>
      <c r="B4" s="43"/>
      <c r="C4" s="32" t="s">
        <v>97</v>
      </c>
      <c r="D4" s="68" t="s">
        <v>142</v>
      </c>
      <c r="E4" s="68" t="s">
        <v>143</v>
      </c>
      <c r="F4" s="68" t="s">
        <v>144</v>
      </c>
      <c r="G4" s="68" t="s">
        <v>145</v>
      </c>
      <c r="H4" s="20" t="s">
        <v>146</v>
      </c>
    </row>
    <row r="5" spans="1:8" ht="13.5" x14ac:dyDescent="0.35">
      <c r="A5" s="44">
        <v>1</v>
      </c>
      <c r="B5" s="39" t="s">
        <v>40</v>
      </c>
      <c r="C5" s="22">
        <f>SUM(C6:C12)</f>
        <v>2150524561.9422741</v>
      </c>
      <c r="D5" s="51">
        <f>SUM(D6:D12)</f>
        <v>1964854221.720319</v>
      </c>
      <c r="E5" s="51">
        <f t="shared" ref="E5:H5" si="0">SUM(E6:E12)</f>
        <v>113147474.46204005</v>
      </c>
      <c r="F5" s="51">
        <f t="shared" si="0"/>
        <v>37277568.366734996</v>
      </c>
      <c r="G5" s="51">
        <f t="shared" si="0"/>
        <v>6560077.1654079985</v>
      </c>
      <c r="H5" s="51">
        <f t="shared" si="0"/>
        <v>28685220.227772012</v>
      </c>
    </row>
    <row r="6" spans="1:8" ht="13.5" x14ac:dyDescent="0.35">
      <c r="A6" s="40">
        <v>1.1000000000000001</v>
      </c>
      <c r="B6" s="49" t="s">
        <v>41</v>
      </c>
      <c r="C6" s="22">
        <f>SUM(D6:H6)</f>
        <v>80550937.584599957</v>
      </c>
      <c r="D6" s="52">
        <v>74531415.549999952</v>
      </c>
      <c r="E6" s="52">
        <v>2019332.0499999998</v>
      </c>
      <c r="F6" s="52">
        <v>1143748.7299999997</v>
      </c>
      <c r="G6" s="52">
        <v>719702.37</v>
      </c>
      <c r="H6" s="52">
        <v>2136738.8846000009</v>
      </c>
    </row>
    <row r="7" spans="1:8" ht="13.5" x14ac:dyDescent="0.35">
      <c r="A7" s="40">
        <v>1.2</v>
      </c>
      <c r="B7" s="49" t="s">
        <v>42</v>
      </c>
      <c r="C7" s="22">
        <f t="shared" ref="C7:C12" si="1">SUM(D7:H7)</f>
        <v>287412132.33572417</v>
      </c>
      <c r="D7" s="52">
        <v>244465063.09425214</v>
      </c>
      <c r="E7" s="52">
        <v>18561305.44524803</v>
      </c>
      <c r="F7" s="52">
        <v>5183601.6960999994</v>
      </c>
      <c r="G7" s="52">
        <v>1987411.9234999993</v>
      </c>
      <c r="H7" s="52">
        <v>17214750.176624011</v>
      </c>
    </row>
    <row r="8" spans="1:8" ht="13.5" x14ac:dyDescent="0.35">
      <c r="A8" s="40">
        <v>1.3</v>
      </c>
      <c r="B8" s="49" t="s">
        <v>43</v>
      </c>
      <c r="C8" s="22">
        <f t="shared" si="1"/>
        <v>55973677.949699894</v>
      </c>
      <c r="D8" s="52">
        <v>51374187.039999895</v>
      </c>
      <c r="E8" s="52">
        <v>1493867.7399999998</v>
      </c>
      <c r="F8" s="52">
        <v>880646.4</v>
      </c>
      <c r="G8" s="52">
        <v>373629.8297</v>
      </c>
      <c r="H8" s="52">
        <v>1851346.9399999997</v>
      </c>
    </row>
    <row r="9" spans="1:8" ht="13.5" x14ac:dyDescent="0.35">
      <c r="A9" s="40">
        <v>1.4</v>
      </c>
      <c r="B9" s="49" t="s">
        <v>44</v>
      </c>
      <c r="C9" s="22">
        <f t="shared" si="1"/>
        <v>21077.58</v>
      </c>
      <c r="D9" s="52">
        <v>0</v>
      </c>
      <c r="E9" s="52">
        <v>0</v>
      </c>
      <c r="F9" s="52">
        <v>0</v>
      </c>
      <c r="G9" s="52">
        <v>0</v>
      </c>
      <c r="H9" s="52">
        <v>21077.58</v>
      </c>
    </row>
    <row r="10" spans="1:8" ht="13.5" x14ac:dyDescent="0.35">
      <c r="A10" s="40">
        <v>1.5</v>
      </c>
      <c r="B10" s="49" t="s">
        <v>45</v>
      </c>
      <c r="C10" s="22">
        <f t="shared" si="1"/>
        <v>1722254776.9722502</v>
      </c>
      <c r="D10" s="52">
        <v>1590320138.996067</v>
      </c>
      <c r="E10" s="52">
        <v>90987906.15679203</v>
      </c>
      <c r="F10" s="52">
        <v>30039030.540635001</v>
      </c>
      <c r="G10" s="52">
        <v>3446394.6322079985</v>
      </c>
      <c r="H10" s="52">
        <v>7461306.6465479974</v>
      </c>
    </row>
    <row r="11" spans="1:8" ht="13.5" x14ac:dyDescent="0.35">
      <c r="A11" s="40">
        <v>1.6</v>
      </c>
      <c r="B11" s="49" t="s">
        <v>46</v>
      </c>
      <c r="C11" s="22">
        <f t="shared" si="1"/>
        <v>818364.11</v>
      </c>
      <c r="D11" s="52">
        <v>803260.23</v>
      </c>
      <c r="E11" s="52">
        <v>0</v>
      </c>
      <c r="F11" s="52">
        <v>6074.91</v>
      </c>
      <c r="G11" s="52">
        <v>9028.9700000000012</v>
      </c>
      <c r="H11" s="52">
        <v>0</v>
      </c>
    </row>
    <row r="12" spans="1:8" ht="13.5" x14ac:dyDescent="0.35">
      <c r="A12" s="40">
        <v>1.7</v>
      </c>
      <c r="B12" s="49" t="s">
        <v>47</v>
      </c>
      <c r="C12" s="22">
        <f t="shared" si="1"/>
        <v>3493595.41</v>
      </c>
      <c r="D12" s="52">
        <v>3360156.8100000005</v>
      </c>
      <c r="E12" s="52">
        <v>85063.069999999992</v>
      </c>
      <c r="F12" s="52">
        <v>24466.09</v>
      </c>
      <c r="G12" s="52">
        <v>23909.439999999999</v>
      </c>
      <c r="H12" s="52">
        <v>0</v>
      </c>
    </row>
    <row r="13" spans="1:8" ht="13.5" x14ac:dyDescent="0.35">
      <c r="A13" s="44">
        <v>2</v>
      </c>
      <c r="B13" s="39" t="s">
        <v>48</v>
      </c>
      <c r="C13" s="22">
        <f>SUM(D13:H13)</f>
        <v>20495760.483500004</v>
      </c>
      <c r="D13" s="51">
        <v>13718309.720000001</v>
      </c>
      <c r="E13" s="51">
        <v>1535393.1756999998</v>
      </c>
      <c r="F13" s="51">
        <v>1493669.5981999999</v>
      </c>
      <c r="G13" s="51">
        <v>725708.37</v>
      </c>
      <c r="H13" s="51">
        <v>3022679.6195999999</v>
      </c>
    </row>
    <row r="14" spans="1:8" ht="13.5" x14ac:dyDescent="0.35">
      <c r="A14" s="44">
        <v>3</v>
      </c>
      <c r="B14" s="39" t="s">
        <v>10</v>
      </c>
      <c r="C14" s="22">
        <f>C5+C13</f>
        <v>2171020322.4257741</v>
      </c>
      <c r="D14" s="51">
        <f>SUM(D13,D5)</f>
        <v>1978572531.4403191</v>
      </c>
      <c r="E14" s="51">
        <f t="shared" ref="E14:H14" si="2">SUM(E13,E5)</f>
        <v>114682867.63774005</v>
      </c>
      <c r="F14" s="51">
        <f t="shared" si="2"/>
        <v>38771237.964934997</v>
      </c>
      <c r="G14" s="51">
        <f t="shared" si="2"/>
        <v>7285785.5354079986</v>
      </c>
      <c r="H14" s="51">
        <f t="shared" si="2"/>
        <v>31707899.84737201</v>
      </c>
    </row>
    <row r="15" spans="1:8" x14ac:dyDescent="0.3">
      <c r="C15" s="1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C1" sqref="C1:D1"/>
    </sheetView>
  </sheetViews>
  <sheetFormatPr defaultColWidth="9.08984375" defaultRowHeight="13.5" outlineLevelRow="1" x14ac:dyDescent="0.35"/>
  <cols>
    <col min="1" max="1" width="2.7265625" style="27" bestFit="1" customWidth="1"/>
    <col min="2" max="2" width="45" style="27" customWidth="1"/>
    <col min="3" max="3" width="13.1796875" style="27" customWidth="1"/>
    <col min="4" max="4" width="15.36328125" style="27" customWidth="1"/>
    <col min="5" max="6" width="9.08984375" style="27"/>
    <col min="7" max="7" width="16.08984375" style="27" bestFit="1" customWidth="1"/>
    <col min="8" max="8" width="24.90625" style="27" customWidth="1"/>
    <col min="9" max="9" width="20.54296875" style="27" customWidth="1"/>
    <col min="10" max="16384" width="9.08984375" style="27"/>
  </cols>
  <sheetData>
    <row r="1" spans="1:4" ht="32.25" customHeight="1" thickBot="1" x14ac:dyDescent="0.4">
      <c r="A1" s="69" t="s">
        <v>148</v>
      </c>
      <c r="B1" s="70"/>
      <c r="C1" s="56">
        <v>2026</v>
      </c>
      <c r="D1" s="57"/>
    </row>
    <row r="2" spans="1:4" ht="28.5" customHeight="1" thickBot="1" x14ac:dyDescent="0.4">
      <c r="A2" s="71"/>
      <c r="B2" s="72"/>
      <c r="C2" s="56" t="s">
        <v>147</v>
      </c>
      <c r="D2" s="57"/>
    </row>
    <row r="3" spans="1:4" ht="15" customHeight="1" x14ac:dyDescent="0.35">
      <c r="A3" s="53">
        <v>0</v>
      </c>
      <c r="B3" s="73" t="s">
        <v>149</v>
      </c>
      <c r="C3" s="75" t="s">
        <v>150</v>
      </c>
      <c r="D3" s="76" t="s">
        <v>151</v>
      </c>
    </row>
    <row r="4" spans="1:4" ht="107.25" customHeight="1" x14ac:dyDescent="0.35">
      <c r="A4" s="54">
        <v>0</v>
      </c>
      <c r="B4" s="74"/>
      <c r="C4" s="77"/>
      <c r="D4" s="78"/>
    </row>
    <row r="5" spans="1:4" ht="12" customHeight="1" outlineLevel="1" x14ac:dyDescent="0.35">
      <c r="A5" s="35">
        <v>1</v>
      </c>
      <c r="B5" s="79" t="s">
        <v>152</v>
      </c>
      <c r="C5" s="34">
        <v>1124</v>
      </c>
      <c r="D5" s="34">
        <v>71</v>
      </c>
    </row>
    <row r="6" spans="1:4" ht="12" customHeight="1" outlineLevel="1" x14ac:dyDescent="0.35">
      <c r="A6" s="35">
        <v>2</v>
      </c>
      <c r="B6" s="79" t="s">
        <v>153</v>
      </c>
      <c r="C6" s="34">
        <v>537</v>
      </c>
      <c r="D6" s="34">
        <v>38</v>
      </c>
    </row>
    <row r="7" spans="1:4" ht="12" customHeight="1" outlineLevel="1" x14ac:dyDescent="0.35">
      <c r="A7" s="35">
        <v>3</v>
      </c>
      <c r="B7" s="79" t="s">
        <v>154</v>
      </c>
      <c r="C7" s="34">
        <v>504</v>
      </c>
      <c r="D7" s="34">
        <v>19</v>
      </c>
    </row>
    <row r="8" spans="1:4" ht="12" customHeight="1" outlineLevel="1" x14ac:dyDescent="0.35">
      <c r="A8" s="35">
        <v>4</v>
      </c>
      <c r="B8" s="79" t="s">
        <v>155</v>
      </c>
      <c r="C8" s="34">
        <v>389</v>
      </c>
      <c r="D8" s="34">
        <v>43</v>
      </c>
    </row>
    <row r="9" spans="1:4" ht="12" customHeight="1" outlineLevel="1" x14ac:dyDescent="0.35">
      <c r="A9" s="35">
        <v>5</v>
      </c>
      <c r="B9" s="79" t="s">
        <v>156</v>
      </c>
      <c r="C9" s="34">
        <v>330</v>
      </c>
      <c r="D9" s="34">
        <v>50</v>
      </c>
    </row>
    <row r="10" spans="1:4" ht="12" customHeight="1" outlineLevel="1" x14ac:dyDescent="0.35">
      <c r="A10" s="35">
        <v>6</v>
      </c>
      <c r="B10" s="79" t="s">
        <v>157</v>
      </c>
      <c r="C10" s="34">
        <v>227</v>
      </c>
      <c r="D10" s="34">
        <v>23</v>
      </c>
    </row>
    <row r="11" spans="1:4" ht="12" customHeight="1" outlineLevel="1" x14ac:dyDescent="0.35">
      <c r="A11" s="35">
        <v>7</v>
      </c>
      <c r="B11" s="79" t="s">
        <v>158</v>
      </c>
      <c r="C11" s="34">
        <v>167</v>
      </c>
      <c r="D11" s="34">
        <v>28</v>
      </c>
    </row>
    <row r="12" spans="1:4" ht="12" customHeight="1" outlineLevel="1" x14ac:dyDescent="0.35">
      <c r="A12" s="35">
        <v>8</v>
      </c>
      <c r="B12" s="79" t="s">
        <v>159</v>
      </c>
      <c r="C12" s="34">
        <v>144</v>
      </c>
      <c r="D12" s="34">
        <v>17</v>
      </c>
    </row>
    <row r="13" spans="1:4" ht="12" customHeight="1" outlineLevel="1" x14ac:dyDescent="0.35">
      <c r="A13" s="35">
        <v>9</v>
      </c>
      <c r="B13" s="79" t="s">
        <v>160</v>
      </c>
      <c r="C13" s="34">
        <v>104</v>
      </c>
      <c r="D13" s="34">
        <v>12</v>
      </c>
    </row>
    <row r="14" spans="1:4" ht="12" customHeight="1" outlineLevel="1" x14ac:dyDescent="0.35">
      <c r="A14" s="35">
        <v>10</v>
      </c>
      <c r="B14" s="79" t="s">
        <v>161</v>
      </c>
      <c r="C14" s="34">
        <v>88</v>
      </c>
      <c r="D14" s="34">
        <v>25</v>
      </c>
    </row>
    <row r="15" spans="1:4" ht="12" customHeight="1" outlineLevel="1" x14ac:dyDescent="0.35">
      <c r="A15" s="35">
        <v>11</v>
      </c>
      <c r="B15" s="79" t="s">
        <v>162</v>
      </c>
      <c r="C15" s="34">
        <v>71</v>
      </c>
      <c r="D15" s="34">
        <v>9</v>
      </c>
    </row>
    <row r="16" spans="1:4" ht="12" customHeight="1" outlineLevel="1" x14ac:dyDescent="0.35">
      <c r="A16" s="35">
        <v>12</v>
      </c>
      <c r="B16" s="79" t="s">
        <v>163</v>
      </c>
      <c r="C16" s="34">
        <v>63</v>
      </c>
      <c r="D16" s="34">
        <v>8</v>
      </c>
    </row>
    <row r="17" spans="1:4" ht="12" customHeight="1" outlineLevel="1" x14ac:dyDescent="0.35">
      <c r="A17" s="35">
        <v>13</v>
      </c>
      <c r="B17" s="79" t="s">
        <v>164</v>
      </c>
      <c r="C17" s="34">
        <v>56</v>
      </c>
      <c r="D17" s="34">
        <v>5</v>
      </c>
    </row>
    <row r="18" spans="1:4" ht="12" customHeight="1" outlineLevel="1" x14ac:dyDescent="0.35">
      <c r="A18" s="35">
        <v>14</v>
      </c>
      <c r="B18" s="79" t="s">
        <v>165</v>
      </c>
      <c r="C18" s="34">
        <v>40</v>
      </c>
      <c r="D18" s="34">
        <v>5</v>
      </c>
    </row>
    <row r="19" spans="1:4" ht="12" customHeight="1" outlineLevel="1" x14ac:dyDescent="0.35">
      <c r="A19" s="35">
        <v>15</v>
      </c>
      <c r="B19" s="79" t="s">
        <v>166</v>
      </c>
      <c r="C19" s="34">
        <v>24</v>
      </c>
      <c r="D19" s="34">
        <v>3</v>
      </c>
    </row>
    <row r="20" spans="1:4" ht="12" customHeight="1" outlineLevel="1" x14ac:dyDescent="0.35">
      <c r="A20" s="35">
        <v>16</v>
      </c>
      <c r="B20" s="80" t="s">
        <v>167</v>
      </c>
      <c r="C20" s="34">
        <v>22</v>
      </c>
      <c r="D20" s="34">
        <v>3</v>
      </c>
    </row>
    <row r="21" spans="1:4" ht="12" customHeight="1" outlineLevel="1" x14ac:dyDescent="0.35">
      <c r="A21" s="35">
        <v>17</v>
      </c>
      <c r="B21" s="79" t="s">
        <v>168</v>
      </c>
      <c r="C21" s="34">
        <v>22</v>
      </c>
      <c r="D21" s="34">
        <v>3</v>
      </c>
    </row>
    <row r="22" spans="1:4" ht="12" customHeight="1" outlineLevel="1" x14ac:dyDescent="0.35">
      <c r="A22" s="35">
        <v>18</v>
      </c>
      <c r="B22" s="79" t="s">
        <v>169</v>
      </c>
      <c r="C22" s="34">
        <v>20</v>
      </c>
      <c r="D22" s="34">
        <v>3</v>
      </c>
    </row>
    <row r="23" spans="1:4" ht="12" customHeight="1" outlineLevel="1" x14ac:dyDescent="0.35">
      <c r="A23" s="35">
        <v>19</v>
      </c>
      <c r="B23" s="79" t="s">
        <v>170</v>
      </c>
      <c r="C23" s="34">
        <v>13</v>
      </c>
      <c r="D23" s="34">
        <v>1</v>
      </c>
    </row>
    <row r="24" spans="1:4" ht="12" customHeight="1" outlineLevel="1" x14ac:dyDescent="0.35">
      <c r="A24" s="35">
        <v>20</v>
      </c>
      <c r="B24" s="79" t="s">
        <v>171</v>
      </c>
      <c r="C24" s="34">
        <v>12</v>
      </c>
      <c r="D24" s="34">
        <v>1</v>
      </c>
    </row>
    <row r="25" spans="1:4" ht="12" customHeight="1" outlineLevel="1" x14ac:dyDescent="0.35">
      <c r="A25" s="35">
        <v>21</v>
      </c>
      <c r="B25" s="79" t="s">
        <v>172</v>
      </c>
      <c r="C25" s="34">
        <v>9</v>
      </c>
      <c r="D25" s="34">
        <v>2</v>
      </c>
    </row>
    <row r="26" spans="1:4" ht="12" customHeight="1" outlineLevel="1" x14ac:dyDescent="0.35">
      <c r="A26" s="35">
        <v>22</v>
      </c>
      <c r="B26" s="79" t="s">
        <v>173</v>
      </c>
      <c r="C26" s="34">
        <v>9</v>
      </c>
      <c r="D26" s="34">
        <v>1</v>
      </c>
    </row>
    <row r="27" spans="1:4" ht="12" customHeight="1" outlineLevel="1" x14ac:dyDescent="0.35">
      <c r="A27" s="35">
        <v>23</v>
      </c>
      <c r="B27" s="79" t="s">
        <v>174</v>
      </c>
      <c r="C27" s="34">
        <v>9</v>
      </c>
      <c r="D27" s="34">
        <v>1</v>
      </c>
    </row>
    <row r="28" spans="1:4" ht="12" customHeight="1" outlineLevel="1" x14ac:dyDescent="0.35">
      <c r="A28" s="35">
        <v>24</v>
      </c>
      <c r="B28" s="79" t="s">
        <v>175</v>
      </c>
      <c r="C28" s="34">
        <v>8</v>
      </c>
      <c r="D28" s="34">
        <v>2</v>
      </c>
    </row>
    <row r="29" spans="1:4" ht="12" customHeight="1" outlineLevel="1" x14ac:dyDescent="0.35">
      <c r="A29" s="35">
        <v>25</v>
      </c>
      <c r="B29" s="79" t="s">
        <v>176</v>
      </c>
      <c r="C29" s="34">
        <v>8</v>
      </c>
      <c r="D29" s="34">
        <v>1</v>
      </c>
    </row>
    <row r="30" spans="1:4" ht="12" customHeight="1" outlineLevel="1" x14ac:dyDescent="0.35">
      <c r="A30" s="35">
        <v>26</v>
      </c>
      <c r="B30" s="79" t="s">
        <v>177</v>
      </c>
      <c r="C30" s="34">
        <v>7</v>
      </c>
      <c r="D30" s="34">
        <v>1</v>
      </c>
    </row>
    <row r="31" spans="1:4" ht="12" customHeight="1" outlineLevel="1" x14ac:dyDescent="0.35">
      <c r="A31" s="35">
        <v>27</v>
      </c>
      <c r="B31" s="79" t="s">
        <v>178</v>
      </c>
      <c r="C31" s="34">
        <v>7</v>
      </c>
      <c r="D31" s="34">
        <v>1</v>
      </c>
    </row>
    <row r="32" spans="1:4" ht="12" customHeight="1" outlineLevel="1" x14ac:dyDescent="0.35">
      <c r="A32" s="35">
        <v>28</v>
      </c>
      <c r="B32" s="79" t="s">
        <v>179</v>
      </c>
      <c r="C32" s="34">
        <v>6</v>
      </c>
      <c r="D32" s="34">
        <v>1</v>
      </c>
    </row>
  </sheetData>
  <autoFilter ref="B3:D4"/>
  <mergeCells count="6">
    <mergeCell ref="A1:B2"/>
    <mergeCell ref="C1:D1"/>
    <mergeCell ref="C2:D2"/>
    <mergeCell ref="B3:B4"/>
    <mergeCell ref="C3:C4"/>
    <mergeCell ref="D3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GNoYW50dXJpYTwvVXNlck5hbWU+PERhdGVUaW1lPjcvMjMvMjAyNiA3OjE3OjE3IEF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FA98537B-5AEB-46C5-8D5E-CF1AE3AB535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AA0EF78-44AF-419C-AC8A-9515B2ADDD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1. Balance Sheet</vt:lpstr>
      <vt:lpstr>2. Income Statement</vt:lpstr>
      <vt:lpstr>3. Borrowed Funds</vt:lpstr>
      <vt:lpstr>4. Loans By Sector</vt:lpstr>
      <vt:lpstr>5. Loans By Interest Rate</vt:lpstr>
      <vt:lpstr>6. Collateral</vt:lpstr>
      <vt:lpstr>7. Par</vt:lpstr>
      <vt:lpstr>8. NPL</vt:lpstr>
      <vt:lpstr>9. Branches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Aleksandre Oniani</dc:creator>
  <cp:lastModifiedBy>Lika Chanturia</cp:lastModifiedBy>
  <dcterms:created xsi:type="dcterms:W3CDTF">2019-05-13T06:54:10Z</dcterms:created>
  <dcterms:modified xsi:type="dcterms:W3CDTF">2026-07-23T09:23:51Z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7f1a2aff-6b87-498f-9c1e-e0c7756a00c3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HFV6XjI9FqWNkQFgozS/xvaK0TQe1JCf</vt:lpwstr>
  </property>
  <property fmtid="{D5CDD505-2E9C-101B-9397-08002B2CF9AE}" pid="5" name="bjClsUserRVM">
    <vt:lpwstr>[]</vt:lpwstr>
  </property>
  <property fmtid="{D5CDD505-2E9C-101B-9397-08002B2CF9AE}" pid="6" name="bjLabelHistoryID">
    <vt:lpwstr>{FA98537B-5AEB-46C5-8D5E-CF1AE3AB535E}</vt:lpwstr>
  </property>
</Properties>
</file>