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40" yWindow="585" windowWidth="14805" windowHeight="7530" tabRatio="919" activeTab="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E51" i="67" l="1"/>
  <c r="E46" i="67"/>
  <c r="E45" i="67"/>
  <c r="E44" i="67"/>
  <c r="E43" i="67"/>
  <c r="E42" i="67"/>
  <c r="E37" i="67"/>
  <c r="E47" i="67"/>
  <c r="E48" i="67" l="1"/>
  <c r="C48" i="67" l="1"/>
  <c r="C10" i="40"/>
  <c r="O29" i="63" l="1"/>
  <c r="N29" i="63"/>
  <c r="P29" i="63" s="1"/>
  <c r="E29" i="63"/>
  <c r="O27" i="63"/>
  <c r="N27" i="63"/>
  <c r="P27" i="63" s="1"/>
  <c r="E27" i="63"/>
  <c r="O26" i="63"/>
  <c r="N26" i="63"/>
  <c r="P26" i="63" s="1"/>
  <c r="E26" i="63"/>
  <c r="O25" i="63"/>
  <c r="N25" i="63"/>
  <c r="P25" i="63" s="1"/>
  <c r="E25" i="63"/>
  <c r="O24" i="63"/>
  <c r="N24" i="63"/>
  <c r="P24" i="63" s="1"/>
  <c r="E24" i="63"/>
  <c r="O23" i="63"/>
  <c r="N23" i="63"/>
  <c r="E23" i="63"/>
  <c r="O22" i="63"/>
  <c r="N22" i="63"/>
  <c r="P22" i="63" s="1"/>
  <c r="E22" i="63"/>
  <c r="O21" i="63"/>
  <c r="N21" i="63"/>
  <c r="P21" i="63" s="1"/>
  <c r="E21" i="63"/>
  <c r="O20" i="63"/>
  <c r="N20" i="63"/>
  <c r="E20" i="63"/>
  <c r="O18" i="63"/>
  <c r="N18" i="63"/>
  <c r="P18" i="63" s="1"/>
  <c r="E18" i="63"/>
  <c r="O17" i="63"/>
  <c r="N17" i="63"/>
  <c r="P17" i="63" s="1"/>
  <c r="E17" i="63"/>
  <c r="O16" i="63"/>
  <c r="N16" i="63"/>
  <c r="P16" i="63" s="1"/>
  <c r="E16" i="63"/>
  <c r="O15" i="63"/>
  <c r="N15" i="63"/>
  <c r="P15" i="63" s="1"/>
  <c r="E15" i="63"/>
  <c r="O14" i="63"/>
  <c r="N14" i="63"/>
  <c r="E14" i="63"/>
  <c r="O13" i="63"/>
  <c r="N13" i="63"/>
  <c r="P13" i="63" s="1"/>
  <c r="E13" i="63"/>
  <c r="O12" i="63"/>
  <c r="N12" i="63"/>
  <c r="P12" i="63" s="1"/>
  <c r="E12" i="63"/>
  <c r="E10" i="63" s="1"/>
  <c r="O11" i="63"/>
  <c r="N11" i="63"/>
  <c r="E11" i="63"/>
  <c r="M10" i="63"/>
  <c r="L10" i="63"/>
  <c r="K10" i="63"/>
  <c r="J10" i="63"/>
  <c r="I10" i="63"/>
  <c r="H10" i="63"/>
  <c r="G10" i="63"/>
  <c r="F10" i="63"/>
  <c r="D10" i="63"/>
  <c r="C10" i="63"/>
  <c r="N10" i="63" l="1"/>
  <c r="P20" i="63"/>
  <c r="O10" i="63"/>
  <c r="P14" i="63"/>
  <c r="P23" i="63"/>
  <c r="P11" i="63"/>
  <c r="P10" i="63" s="1"/>
  <c r="T24" i="67" l="1"/>
  <c r="T22" i="67"/>
  <c r="T20" i="67"/>
  <c r="T19" i="67"/>
  <c r="T18" i="67"/>
  <c r="T16" i="67"/>
  <c r="T15" i="67"/>
  <c r="T14" i="67"/>
  <c r="T13" i="67"/>
  <c r="E22" i="67" l="1"/>
  <c r="E15" i="67"/>
  <c r="E14" i="67"/>
  <c r="T10" i="67" l="1"/>
  <c r="E24" i="67"/>
  <c r="E19" i="67"/>
  <c r="E16" i="67"/>
  <c r="T21" i="67" l="1"/>
  <c r="E10" i="67"/>
  <c r="E20" i="67"/>
  <c r="T11" i="67"/>
  <c r="T9" i="67"/>
  <c r="T17" i="67" l="1"/>
  <c r="T23" i="67"/>
  <c r="E11" i="67"/>
  <c r="E21" i="67"/>
  <c r="D37" i="67"/>
  <c r="E17" i="67" l="1"/>
  <c r="F10" i="40" l="1"/>
  <c r="L25" i="67" l="1"/>
  <c r="P25" i="67" l="1"/>
  <c r="O25" i="67" l="1"/>
  <c r="T12" i="67"/>
  <c r="E12" i="67" l="1"/>
  <c r="E18" i="67"/>
  <c r="Q25" i="67" l="1"/>
  <c r="M48" i="67" l="1"/>
  <c r="L48" i="67"/>
  <c r="K48" i="67"/>
  <c r="J48" i="67"/>
  <c r="I48" i="67"/>
  <c r="H48" i="67"/>
  <c r="G48" i="67"/>
  <c r="F48" i="67"/>
  <c r="D47" i="67"/>
  <c r="C47" i="67"/>
  <c r="N46" i="67"/>
  <c r="N45" i="67"/>
  <c r="N44" i="67"/>
  <c r="N43" i="67"/>
  <c r="N42" i="67"/>
  <c r="O37" i="67"/>
  <c r="N37" i="67"/>
  <c r="M37" i="67"/>
  <c r="L37" i="67"/>
  <c r="K37" i="67"/>
  <c r="J37" i="67"/>
  <c r="I37" i="67"/>
  <c r="H37" i="67"/>
  <c r="G37" i="67"/>
  <c r="C37" i="67"/>
  <c r="P36" i="67"/>
  <c r="E36" i="67" s="1"/>
  <c r="P35" i="67"/>
  <c r="E35" i="67" s="1"/>
  <c r="P34" i="67"/>
  <c r="E34" i="67" s="1"/>
  <c r="P33" i="67"/>
  <c r="E33" i="67" s="1"/>
  <c r="P32" i="67"/>
  <c r="E32" i="67" s="1"/>
  <c r="P31" i="67"/>
  <c r="E31" i="67" s="1"/>
  <c r="P30" i="67"/>
  <c r="E30" i="67" s="1"/>
  <c r="R25" i="67"/>
  <c r="N25" i="67"/>
  <c r="M25" i="67"/>
  <c r="K25" i="67"/>
  <c r="J25" i="67"/>
  <c r="I25" i="67"/>
  <c r="H25" i="67"/>
  <c r="G25" i="67"/>
  <c r="C25" i="67"/>
  <c r="E9" i="67"/>
  <c r="N47" i="67" l="1"/>
  <c r="D48" i="67"/>
  <c r="C50" i="67"/>
  <c r="D25" i="67"/>
  <c r="P37" i="67"/>
  <c r="Q37" i="67" s="1"/>
  <c r="N48" i="67" l="1"/>
  <c r="O48" i="67" l="1"/>
  <c r="D7" i="48"/>
  <c r="G10" i="40" l="1"/>
  <c r="C7" i="50" l="1"/>
  <c r="C15" i="49" l="1"/>
  <c r="F15" i="48"/>
  <c r="E15" i="48"/>
  <c r="D15" i="48"/>
  <c r="D7" i="50" l="1"/>
  <c r="E7" i="50"/>
  <c r="F7" i="50"/>
  <c r="G7" i="50"/>
  <c r="C17" i="50"/>
  <c r="D9" i="49"/>
  <c r="D15" i="49"/>
  <c r="E7" i="48"/>
  <c r="E22" i="48" s="1"/>
  <c r="E15" i="49" l="1"/>
  <c r="E9" i="49"/>
  <c r="C9" i="49"/>
  <c r="F7" i="48" l="1"/>
  <c r="D22" i="48"/>
  <c r="F12" i="50" l="1"/>
  <c r="G12" i="50"/>
  <c r="D12" i="50"/>
  <c r="E12" i="50"/>
  <c r="C12" i="50"/>
  <c r="D17" i="50"/>
  <c r="E17" i="50"/>
  <c r="F17" i="50"/>
  <c r="G17" i="50"/>
  <c r="F22" i="50" l="1"/>
  <c r="D22" i="50"/>
  <c r="C22" i="50"/>
  <c r="G22" i="50"/>
  <c r="E22" i="50"/>
  <c r="F22" i="48"/>
  <c r="E13" i="67" l="1"/>
  <c r="S25" i="67"/>
  <c r="T25" i="67"/>
  <c r="E23" i="67" l="1"/>
  <c r="E25" i="67" l="1"/>
</calcChain>
</file>

<file path=xl/sharedStrings.xml><?xml version="1.0" encoding="utf-8"?>
<sst xmlns="http://schemas.openxmlformats.org/spreadsheetml/2006/main" count="404" uniqueCount="280">
  <si>
    <t>a</t>
  </si>
  <si>
    <t>b</t>
  </si>
  <si>
    <t>c</t>
  </si>
  <si>
    <t>d</t>
  </si>
  <si>
    <t>e</t>
  </si>
  <si>
    <t>f</t>
  </si>
  <si>
    <t>აქტივების გადაფასების რეზერვი</t>
  </si>
  <si>
    <t>სულ</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</si>
  <si>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</si>
  <si>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</si>
  <si>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</si>
  <si>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</si>
  <si>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</si>
  <si>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</si>
  <si>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</si>
  <si>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</si>
  <si>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</si>
  <si>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</si>
  <si>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</si>
  <si>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</si>
  <si>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</si>
  <si>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</si>
  <si>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</si>
  <si>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</si>
  <si>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</si>
  <si>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</si>
  <si>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</si>
  <si>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</si>
  <si>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</si>
  <si>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</si>
  <si>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</si>
  <si>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</si>
  <si>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</si>
  <si>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</si>
  <si>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</si>
  <si>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</si>
  <si>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</si>
  <si>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</si>
  <si>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</si>
  <si>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</si>
  <si>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</si>
  <si>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</si>
  <si>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</si>
  <si>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</si>
  <si>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</si>
  <si>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</si>
  <si>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</si>
  <si>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</si>
  <si>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</si>
  <si>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</si>
  <si>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</si>
  <si>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</si>
  <si>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</si>
  <si>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</si>
  <si>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</si>
  <si>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</si>
  <si>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</si>
  <si>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</si>
  <si>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</si>
  <si>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</si>
  <si>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</si>
  <si>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</si>
  <si>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</si>
  <si>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</si>
  <si>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</si>
  <si>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</si>
  <si>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</si>
  <si>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</si>
  <si>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</si>
  <si>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</si>
  <si>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</si>
  <si>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</si>
  <si>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</si>
  <si>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</si>
  <si>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</si>
  <si>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</si>
  <si>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</si>
  <si>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</si>
  <si>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</si>
  <si>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</si>
  <si>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</si>
  <si>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</si>
  <si>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</si>
  <si>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</si>
  <si>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m</t>
  </si>
  <si>
    <t>(4-d) ველი გამოითვლება როგორც სამი წლის (T, T-1, T-2)  მთლიანი შემოსავლების საშუალო არითმეტიკული.</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</si>
  <si>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</si>
  <si>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</si>
  <si>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</si>
  <si>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</si>
  <si>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</si>
  <si>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</si>
  <si>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</si>
  <si>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</si>
  <si>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</si>
  <si>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</si>
  <si>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</si>
  <si>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</si>
  <si>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</si>
  <si>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</si>
  <si>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</si>
  <si>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</si>
  <si>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</si>
  <si>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</si>
  <si>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</si>
  <si>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</si>
  <si>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</si>
  <si>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</si>
  <si>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</si>
  <si>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</si>
  <si>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</si>
  <si>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</si>
  <si>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</si>
  <si>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</si>
  <si>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</si>
  <si>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</si>
  <si>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</si>
  <si>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</si>
  <si>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</si>
  <si>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</si>
  <si>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</si>
  <si>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</si>
  <si>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</si>
  <si>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</si>
  <si>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</si>
  <si>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</si>
  <si>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</si>
  <si>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</si>
  <si>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</si>
  <si>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</si>
  <si>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</si>
  <si>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</si>
  <si>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</si>
  <si>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</si>
  <si>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</si>
  <si>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</si>
  <si>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</si>
  <si>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</si>
  <si>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</si>
  <si>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</si>
  <si>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</si>
  <si>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</si>
  <si>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</si>
  <si>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</si>
  <si>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</si>
  <si>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</si>
  <si>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</si>
  <si>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</si>
  <si>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</si>
  <si>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</si>
  <si>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</si>
  <si>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</si>
  <si>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</si>
  <si>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</si>
  <si>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</si>
  <si>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</si>
  <si>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</si>
  <si>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</si>
  <si>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</si>
  <si>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</si>
  <si>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</si>
  <si>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</si>
  <si>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</si>
  <si>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</si>
  <si>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</si>
  <si>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</si>
  <si>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</si>
  <si>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</si>
  <si>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</si>
  <si>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ეთერ ირემაძე</t>
  </si>
  <si>
    <t>ზურაბ ქოქოსაძე</t>
  </si>
  <si>
    <t>Amount of shares at the beginning of the reporting period</t>
  </si>
  <si>
    <t>Changes during the reporting period</t>
  </si>
  <si>
    <t>Amount of shares at the end of the reporting period</t>
  </si>
  <si>
    <t>Unvested</t>
  </si>
  <si>
    <t>Vested</t>
  </si>
  <si>
    <t>Total (a+b)</t>
  </si>
  <si>
    <t>Awarded during the period</t>
  </si>
  <si>
    <t>Vesting</t>
  </si>
  <si>
    <t>Reduction during the period</t>
  </si>
  <si>
    <t>other Changes</t>
  </si>
  <si>
    <t>Unvested (a+d-f-g)</t>
  </si>
  <si>
    <t xml:space="preserve">Vested (b+e+f-h+i-j) </t>
  </si>
  <si>
    <t>Total(k+l)</t>
  </si>
  <si>
    <t>Of which: Unvested</t>
  </si>
  <si>
    <t>Of which: Vested</t>
  </si>
  <si>
    <t>Purchase</t>
  </si>
  <si>
    <t>tax</t>
  </si>
  <si>
    <t>Sell</t>
  </si>
  <si>
    <t>სს ”საქართველოს ბანკი”</t>
  </si>
  <si>
    <t>აღწერა:</t>
  </si>
  <si>
    <t>არც კონსოლიდირებული და არც დაქვითული *</t>
  </si>
  <si>
    <t>შვილობილი საწრმოები</t>
  </si>
  <si>
    <t>დაფუძნების ქვეყანა /დარგი</t>
  </si>
  <si>
    <r>
      <t>სს</t>
    </r>
    <r>
      <rPr>
        <sz val="11"/>
        <color theme="1"/>
        <rFont val="Calibri"/>
        <family val="2"/>
        <scheme val="minor"/>
      </rPr>
      <t xml:space="preserve"> </t>
    </r>
    <r>
      <rPr>
        <sz val="11"/>
        <color theme="1"/>
        <rFont val="Sylfaen"/>
        <family val="1"/>
      </rPr>
      <t>საქართველოს</t>
    </r>
    <r>
      <rPr>
        <sz val="11"/>
        <color theme="1"/>
        <rFont val="Calibri"/>
        <family val="2"/>
        <scheme val="minor"/>
      </rPr>
      <t xml:space="preserve"> </t>
    </r>
    <r>
      <rPr>
        <sz val="11"/>
        <color theme="1"/>
        <rFont val="Sylfaen"/>
        <family val="1"/>
      </rPr>
      <t>ბანკი</t>
    </r>
    <r>
      <rPr>
        <sz val="11"/>
        <color theme="1"/>
        <rFont val="Calibri"/>
        <family val="2"/>
        <scheme val="minor"/>
      </rPr>
      <t> </t>
    </r>
  </si>
  <si>
    <t>X</t>
  </si>
  <si>
    <t>გაერთიანებული სამეფო/ინფორმაციის გაცვლა და ბაზრის კვლევა</t>
  </si>
  <si>
    <t>ფონდი სიცოცხლის ხე  NPO</t>
  </si>
  <si>
    <t>საქართველო/საქველმოქმედო საქმიანობა</t>
  </si>
  <si>
    <t xml:space="preserve"> საქართველოს ბანკის წარმომადგენლობა უნგრეთი</t>
  </si>
  <si>
    <t xml:space="preserve">უნგრეთი/წარმომადგენლობა </t>
  </si>
  <si>
    <t xml:space="preserve"> საქართველოს ბანკის წარმომადგენლობა თურქეთი</t>
  </si>
  <si>
    <t xml:space="preserve">თურქეთი/წარმომადგენლობა </t>
  </si>
  <si>
    <t>შპს საქართველოს ფინანსური ინვესტიცია</t>
  </si>
  <si>
    <t>ისრაელი/ინფორმაციის გაცვლა და ბაზრის კვლევა</t>
  </si>
  <si>
    <t>Benderlock Investments Limited</t>
  </si>
  <si>
    <t>კვიპროსი/ინვესტიცია</t>
  </si>
  <si>
    <t>სს ბელორუსიის სახალხო ბანკი</t>
  </si>
  <si>
    <t>ბელორუსი/საბანკო საქმიანობა</t>
  </si>
  <si>
    <t xml:space="preserve">შპს  BNB ლიზინგი </t>
  </si>
  <si>
    <t>ბელორუსი/ლიზინგი</t>
  </si>
  <si>
    <t>შპს ლიზინგის კომპანია</t>
  </si>
  <si>
    <t>საქართველო/ლიზინგი</t>
  </si>
  <si>
    <t>პრაიმ ლიზინგი</t>
  </si>
  <si>
    <t>ინვესტიციები მეკავშირე საწარმოებში</t>
  </si>
  <si>
    <t>სს კრედიტინფო საქართველო</t>
  </si>
  <si>
    <t>საქართველო/ფინანსური შუამავლობა</t>
  </si>
  <si>
    <t>ფულადი სახსრები და მათი ეკვივალენტები</t>
  </si>
  <si>
    <t>დებიტორული დავალიანება და სხვა სესხები</t>
  </si>
  <si>
    <t>საინვესტიციო ქონება</t>
  </si>
  <si>
    <t>ძირითადი საშუალებები</t>
  </si>
  <si>
    <t>არამატერიალური აქტივები</t>
  </si>
  <si>
    <t>გასაყიდად გამიზნული აქტივები</t>
  </si>
  <si>
    <t>შენიშვნები *</t>
  </si>
  <si>
    <t>90 დღეზე მეტი ვადიანობის მქონე განთავსებული დეპოზიტების რეკლასიფიკაცია 'საკრედიტო დაწესებულებების მიმართ მოთხოვნებში'. "ფული გზაშის" რეკლასიფიკაცია 'სხვა აქტივებიდან'. ბანკომატებიდან გატანილი ფულის ურთიერთგაქვითვა 'მეანაბრეთა წინაშე ვალდებულებებთან'.  სხვა ვალდებულებებში რიცხული გადარიცხვების ტრანზიტის გადახურვა ნოსტრო ანგარიშებთან</t>
  </si>
  <si>
    <t>მოთხოვნები საკრედიტო დაწესებულებების მიმართ</t>
  </si>
  <si>
    <t>განსხვავება ფასს-ისა და სებ-ის მიხედვით დარეზერვების მეთოდოლოგიებში.</t>
  </si>
  <si>
    <t>სესხთან დაკავშირებული საკომისიოების დროში გადავადება, ბონუსების კაპიტალიზაცია, გარკვეულ სესხებზე დარიცხული პროცენტის კორექტირება ფასს-ის მიხედვით. 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</si>
  <si>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 რეკლასიფიკაცია</t>
  </si>
  <si>
    <t>განსხვავება ფასს-ისა და სებ-ის მიხედვით ღირებულების განსაზღვრის მეთოდოლოგიებში.</t>
  </si>
  <si>
    <t>განსხვავება ფასს-ისა და სებ-ის მიხედვით გადასახადის აღიარების მეთოდოლოგიებში.</t>
  </si>
  <si>
    <t>"ფული გზაშის" რეკლასიფიკაცია 'ფული და ფულის ეკვივალენტებში'. განსხვავება ფასს-ისა და სებ-ის მიხედვით დარეზერვების მეთოდოლოგიებში.</t>
  </si>
  <si>
    <t xml:space="preserve">შენიშვნები </t>
  </si>
  <si>
    <t>კლიენტების დეპოზიტები და თამასუქები</t>
  </si>
  <si>
    <t>ბანკომატებიდან გატანილი ფულის ურთიერთგაქვითვა 'ფული და ფულის ეკვივალენტებთან'</t>
  </si>
  <si>
    <t>ვალდებულებები საკრედიტო დაწესებულებების წინაშე</t>
  </si>
  <si>
    <t>სტრუქტურირებული CD-ბის ხარჯის აღიარება</t>
  </si>
  <si>
    <t>დარიცხვები და გადავადებული შემოსავალი</t>
  </si>
  <si>
    <t>გასხვავებული მიდგობა ხარჯის დარიცხვაზე</t>
  </si>
  <si>
    <t>მოგების გადასახადის ვალდებულებები</t>
  </si>
  <si>
    <t xml:space="preserve"> სხვა ვალდებულებებში რიცხული გადარიცხვების ტრანზიტის გადახურვა ნოსტრო ანგარიშებთან</t>
  </si>
  <si>
    <t>დამატებით შეტანილი კაპიტალი</t>
  </si>
  <si>
    <t>განსხვავება სააღრიცხვო მიდგომებს შორის</t>
  </si>
  <si>
    <t>გამოსყიდული აქციები</t>
  </si>
  <si>
    <t>ბანკის საკუთარ გამოსყიდულ აქციებსა და ჯგუფის გამოსყიდულ აქციებს შორის სხვაობა</t>
  </si>
  <si>
    <t>ფასს-ისა და სებ-ის ანგარიშგების სტანდარტებს შორის განსხვავებებით გამოწვეული აკუმულირებული ისტორიული სხვაობები.</t>
  </si>
  <si>
    <t>ბანკის აქციონერებს მიკუთვნებული მთლიანი კაპიტალი</t>
  </si>
  <si>
    <t xml:space="preserve"> სულ ვალდებულებები და კაპიტალი</t>
  </si>
  <si>
    <t>მომხმარებლებზე გაცემული სესხები და ფინანსური იჯარასთან დაკავშირებული მოთხოვნები</t>
  </si>
  <si>
    <t xml:space="preserve">გადახდილი ავანსები </t>
  </si>
  <si>
    <t xml:space="preserve">სასაქონლო-მატერიალური მარაგები </t>
  </si>
  <si>
    <t>აქტივის გამოყენების უფლება</t>
  </si>
  <si>
    <t xml:space="preserve">გუდვილი </t>
  </si>
  <si>
    <t>ინვესტიციები შვილობილ კომპანიებში</t>
  </si>
  <si>
    <t>გამოშვებული სავალო ფასიანი ქაღალდები</t>
  </si>
  <si>
    <t>საიჯარო ვალდებულებები</t>
  </si>
  <si>
    <t xml:space="preserve">სხვა ვალდებულებები </t>
  </si>
  <si>
    <t>სააქციო კაპიტალი</t>
  </si>
  <si>
    <t>სხვა რეზერვები</t>
  </si>
  <si>
    <t>მოგების გადასახადი აქტივები</t>
  </si>
  <si>
    <t xml:space="preserve">                        -  </t>
  </si>
  <si>
    <t>ნილ ჯანინი</t>
  </si>
  <si>
    <t>ალასდაირ ბრიჩი</t>
  </si>
  <si>
    <t>თამაზ გიორგაძე</t>
  </si>
  <si>
    <t>ჰანნა ლოიკაინენი</t>
  </si>
  <si>
    <t>ჯონათან მუირი</t>
  </si>
  <si>
    <t>სესილ დაერ ქუილენ</t>
  </si>
  <si>
    <t>ვერონიკ მაკქეროლ</t>
  </si>
  <si>
    <t>არჩილ გაჩეჩილაძე</t>
  </si>
  <si>
    <t>სულხან გვალია</t>
  </si>
  <si>
    <t>გიორგი ჭილაძე</t>
  </si>
  <si>
    <t>ლევან ყულიჯანიშვილი</t>
  </si>
  <si>
    <t>მიხეილ გომართელი</t>
  </si>
  <si>
    <t>ვახტანგ ბობოხიძე</t>
  </si>
  <si>
    <t>შპს „საქართველოს ბანკის წარმომადგენლობა გაერთიანებულ სამეფოში“</t>
  </si>
  <si>
    <t>მარიამ მეღვინეთუხუცესი</t>
  </si>
  <si>
    <t xml:space="preserve">         5,910,277 </t>
  </si>
  <si>
    <t xml:space="preserve">         5,372,742 </t>
  </si>
  <si>
    <t xml:space="preserve">         3,079,500 </t>
  </si>
  <si>
    <t xml:space="preserve">                 88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</si>
</sst>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0"/>
      <color theme="1"/>
      <name val="Arial"/>
      <family val="2"/>
    </font>
    <font>
      <sz val="10"/>
      <color rgb="FF000000"/>
      <name val="Calibri"/>
      <family val="2"/>
      <scheme val="minor"/>
    </font>
    <font>
      <sz val="11"/>
      <color rgb="FF000000"/>
      <name val="Calibri"/>
      <family val="2"/>
      <scheme val="minor"/>
    </font>
    <font>
      <sz val="10"/>
      <color theme="1"/>
      <name val="Sylfaen"/>
      <family val="1"/>
    </font>
    <font>
      <sz val="10"/>
      <color theme="1"/>
      <name val="Garamond"/>
      <family val="1"/>
    </font>
    <font>
      <sz val="10"/>
      <name val="Times New Roman"/>
      <family val="1"/>
    </font>
    <font>
      <b/>
      <sz val="10"/>
      <color theme="1"/>
      <name val="Sylfaen"/>
      <family val="1"/>
    </font>
    <font>
      <i/>
      <sz val="8.5"/>
      <color theme="1"/>
      <name val="AcadNusx"/>
    </font>
    <font>
      <sz val="10"/>
      <color theme="1"/>
      <name val="AcadNusx"/>
    </font>
    <font>
      <b/>
      <sz val="10"/>
      <color theme="1"/>
      <name val="AcadNusx"/>
    </font>
    <font>
      <sz val="10"/>
      <name val="Calibri"/>
      <family val="2"/>
      <charset val="204"/>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309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8"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0" applyNumberFormat="0" applyAlignment="0" applyProtection="0">
      <alignment horizontal="left" vertical="center"/>
    </xf>
    <xf numFmtId="0" fontId="41" fillId="0" borderId="20" applyNumberFormat="0" applyAlignment="0" applyProtection="0">
      <alignment horizontal="left" vertical="center"/>
    </xf>
    <xf numFmtId="168" fontId="41" fillId="0" borderId="20"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30" applyNumberFormat="0" applyFill="0" applyAlignment="0" applyProtection="0"/>
    <xf numFmtId="169" fontId="42" fillId="0" borderId="30" applyNumberFormat="0" applyFill="0" applyAlignment="0" applyProtection="0"/>
    <xf numFmtId="0"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169" fontId="43" fillId="0" borderId="31" applyNumberFormat="0" applyFill="0" applyAlignment="0" applyProtection="0"/>
    <xf numFmtId="0"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169"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0" fontId="56" fillId="0" borderId="3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0" fontId="56"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4"/>
    <xf numFmtId="169" fontId="13" fillId="0" borderId="34"/>
    <xf numFmtId="168" fontId="13"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9"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168" fontId="2" fillId="0" borderId="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12" fillId="0" borderId="38"/>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86" fillId="0" borderId="0"/>
    <xf numFmtId="0" fontId="86" fillId="0" borderId="0"/>
    <xf numFmtId="0" fontId="86" fillId="0" borderId="0"/>
    <xf numFmtId="0" fontId="86" fillId="0" borderId="0"/>
    <xf numFmtId="194" fontId="5" fillId="0" borderId="0"/>
    <xf numFmtId="0" fontId="14" fillId="73" borderId="35" applyNumberFormat="0" applyFon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34"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53" fillId="42"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94" fontId="5" fillId="0" borderId="0"/>
    <xf numFmtId="0" fontId="1" fillId="0" borderId="0"/>
  </cellStyleXfs>
  <cellXfs count="31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0" xfId="0" applyFont="1" applyBorder="1"/>
    <xf numFmtId="0" fontId="3" fillId="0" borderId="0" xfId="0" applyFont="1" applyAlignment="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0" borderId="12" xfId="0" applyFont="1" applyBorder="1"/>
    <xf numFmtId="0" fontId="3" fillId="2" borderId="2" xfId="0" applyFont="1" applyFill="1" applyBorder="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9" xfId="0" applyFont="1" applyBorder="1" applyAlignment="1">
      <alignment horizontal="center" vertical="center" wrapText="1"/>
    </xf>
    <xf numFmtId="0" fontId="3" fillId="0" borderId="5" xfId="0" applyFont="1" applyBorder="1" applyAlignment="1">
      <alignment vertical="center"/>
    </xf>
    <xf numFmtId="0" fontId="3" fillId="0" borderId="41" xfId="0" applyFont="1" applyBorder="1"/>
    <xf numFmtId="0" fontId="9" fillId="0" borderId="16" xfId="0" applyFont="1" applyBorder="1" applyAlignment="1">
      <alignment vertical="center" wrapText="1"/>
    </xf>
    <xf numFmtId="0" fontId="3" fillId="0" borderId="42" xfId="0" applyFont="1" applyBorder="1"/>
    <xf numFmtId="0" fontId="3" fillId="0" borderId="44" xfId="0" applyFont="1" applyBorder="1"/>
    <xf numFmtId="0" fontId="3" fillId="0" borderId="11" xfId="0" applyFont="1" applyBorder="1"/>
    <xf numFmtId="0" fontId="3" fillId="0" borderId="15" xfId="0" applyFont="1" applyBorder="1"/>
    <xf numFmtId="0" fontId="3" fillId="0" borderId="42"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wrapText="1"/>
    </xf>
    <xf numFmtId="0" fontId="3" fillId="0" borderId="10" xfId="0" applyFont="1" applyBorder="1" applyAlignment="1">
      <alignment horizontal="right"/>
    </xf>
    <xf numFmtId="0" fontId="3" fillId="0" borderId="13" xfId="0" applyFont="1" applyBorder="1" applyAlignment="1">
      <alignment horizontal="right" vertical="center"/>
    </xf>
    <xf numFmtId="0" fontId="3" fillId="0" borderId="15" xfId="0" applyFont="1" applyBorder="1" applyAlignment="1">
      <alignment horizontal="right" vertical="center"/>
    </xf>
    <xf numFmtId="0" fontId="4" fillId="0" borderId="16" xfId="0" applyFont="1" applyFill="1" applyBorder="1" applyAlignment="1">
      <alignment horizontal="left"/>
    </xf>
    <xf numFmtId="0" fontId="10" fillId="0" borderId="10" xfId="0" applyFont="1" applyBorder="1" applyAlignment="1">
      <alignment horizontal="right" vertical="center"/>
    </xf>
    <xf numFmtId="0" fontId="9" fillId="0" borderId="11" xfId="0" applyFont="1" applyBorder="1" applyAlignment="1">
      <alignment horizontal="left" vertical="center"/>
    </xf>
    <xf numFmtId="0" fontId="10" fillId="0" borderId="13" xfId="0" applyFont="1" applyBorder="1" applyAlignment="1">
      <alignment horizontal="right" vertical="center" wrapText="1"/>
    </xf>
    <xf numFmtId="0" fontId="9" fillId="0" borderId="13" xfId="0" applyFont="1" applyBorder="1" applyAlignment="1">
      <alignment horizontal="right" vertical="center" wrapText="1"/>
    </xf>
    <xf numFmtId="0" fontId="9" fillId="0" borderId="15" xfId="0" applyFont="1" applyBorder="1" applyAlignment="1">
      <alignment horizontal="right" vertical="center" wrapText="1"/>
    </xf>
    <xf numFmtId="0" fontId="10" fillId="0" borderId="41"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3" xfId="0" applyFont="1" applyBorder="1" applyAlignment="1">
      <alignment vertical="center" wrapText="1"/>
    </xf>
    <xf numFmtId="0" fontId="90" fillId="0" borderId="9" xfId="0" applyFont="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2" xfId="0" applyFont="1" applyBorder="1" applyAlignment="1">
      <alignment horizontal="center"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6" xfId="0" applyFont="1" applyFill="1" applyBorder="1" applyAlignment="1">
      <alignment horizontal="left" vertical="center" wrapText="1" indent="3"/>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0" borderId="0" xfId="0" applyFont="1" applyFill="1" applyBorder="1" applyAlignment="1"/>
    <xf numFmtId="49" fontId="96" fillId="0" borderId="2" xfId="0" applyNumberFormat="1" applyFont="1" applyFill="1" applyBorder="1" applyAlignment="1">
      <alignment horizontal="right" vertical="center"/>
    </xf>
    <xf numFmtId="49" fontId="96" fillId="0" borderId="0" xfId="0" applyNumberFormat="1"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horizontal="left" vertical="center" wrapText="1"/>
    </xf>
    <xf numFmtId="0" fontId="98"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8" fillId="0" borderId="53" xfId="20955" applyFont="1" applyFill="1" applyBorder="1" applyAlignment="1" applyProtection="1"/>
    <xf numFmtId="0" fontId="4" fillId="0" borderId="0" xfId="0" applyFont="1" applyFill="1"/>
    <xf numFmtId="0" fontId="3" fillId="0" borderId="10" xfId="0" applyFont="1" applyFill="1" applyBorder="1"/>
    <xf numFmtId="193" fontId="3" fillId="0" borderId="2" xfId="0" applyNumberFormat="1" applyFont="1" applyBorder="1" applyProtection="1">
      <protection locked="0"/>
    </xf>
    <xf numFmtId="193" fontId="3" fillId="0" borderId="14" xfId="0" applyNumberFormat="1" applyFont="1" applyBorder="1" applyProtection="1">
      <protection locked="0"/>
    </xf>
    <xf numFmtId="193" fontId="3" fillId="0" borderId="16" xfId="0" applyNumberFormat="1" applyFont="1" applyBorder="1" applyProtection="1">
      <protection locked="0"/>
    </xf>
    <xf numFmtId="193" fontId="3" fillId="0" borderId="17" xfId="0" applyNumberFormat="1" applyFont="1" applyBorder="1" applyProtection="1">
      <protection locked="0"/>
    </xf>
    <xf numFmtId="193" fontId="3" fillId="35" borderId="16" xfId="0" applyNumberFormat="1" applyFont="1" applyFill="1" applyBorder="1"/>
    <xf numFmtId="193" fontId="3" fillId="35" borderId="17" xfId="0" applyNumberFormat="1" applyFont="1" applyFill="1" applyBorder="1"/>
    <xf numFmtId="193" fontId="10" fillId="35" borderId="2" xfId="0" applyNumberFormat="1" applyFont="1" applyFill="1" applyBorder="1" applyAlignment="1">
      <alignment vertical="center" wrapText="1"/>
    </xf>
    <xf numFmtId="193" fontId="10" fillId="35" borderId="14"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4"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10" fillId="35" borderId="17"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4"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4"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47" xfId="0" applyNumberFormat="1" applyFont="1" applyBorder="1" applyProtection="1">
      <protection locked="0"/>
    </xf>
    <xf numFmtId="193" fontId="10" fillId="35" borderId="7" xfId="0" applyNumberFormat="1" applyFont="1" applyFill="1" applyBorder="1" applyAlignment="1">
      <alignment horizontal="right" vertical="center" wrapText="1"/>
    </xf>
    <xf numFmtId="193" fontId="10" fillId="35" borderId="16" xfId="0" applyNumberFormat="1" applyFont="1" applyFill="1" applyBorder="1" applyAlignment="1">
      <alignment vertical="center" wrapText="1"/>
    </xf>
    <xf numFmtId="193" fontId="10" fillId="35" borderId="17" xfId="0" applyNumberFormat="1" applyFont="1" applyFill="1" applyBorder="1" applyAlignment="1">
      <alignment vertical="center" wrapText="1"/>
    </xf>
    <xf numFmtId="193" fontId="9" fillId="0" borderId="7"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4" xfId="0" applyNumberFormat="1" applyFont="1" applyBorder="1" applyAlignment="1" applyProtection="1">
      <alignment horizontal="center" vertical="center" wrapText="1"/>
      <protection locked="0"/>
    </xf>
    <xf numFmtId="193" fontId="3" fillId="0" borderId="0" xfId="0" applyNumberFormat="1" applyFont="1"/>
    <xf numFmtId="169" fontId="13" fillId="36" borderId="0" xfId="15" applyBorder="1"/>
    <xf numFmtId="0" fontId="3" fillId="0" borderId="2" xfId="0" applyFont="1" applyFill="1" applyBorder="1" applyAlignment="1">
      <alignment horizontal="center"/>
    </xf>
    <xf numFmtId="0" fontId="3" fillId="0" borderId="14" xfId="0" applyFont="1" applyFill="1" applyBorder="1" applyAlignment="1">
      <alignment horizontal="center"/>
    </xf>
    <xf numFmtId="0" fontId="98" fillId="0" borderId="2" xfId="0" applyFont="1" applyBorder="1"/>
    <xf numFmtId="0" fontId="99" fillId="2" borderId="2" xfId="0" applyFont="1" applyFill="1" applyBorder="1" applyAlignment="1">
      <alignment horizontal="center" vertical="center"/>
    </xf>
    <xf numFmtId="164" fontId="3" fillId="35" borderId="2"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vertical="center"/>
      <protection locked="0"/>
    </xf>
    <xf numFmtId="164" fontId="3" fillId="2" borderId="2" xfId="20956" applyNumberFormat="1" applyFont="1" applyFill="1" applyBorder="1" applyAlignment="1" applyProtection="1">
      <alignment horizontal="center" vertical="center"/>
      <protection locked="0"/>
    </xf>
    <xf numFmtId="164" fontId="3" fillId="0" borderId="0" xfId="0" applyNumberFormat="1" applyFont="1" applyAlignment="1">
      <alignment horizontal="center" vertical="center"/>
    </xf>
    <xf numFmtId="164" fontId="3" fillId="0"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0" fontId="3" fillId="0" borderId="2" xfId="0" applyFont="1" applyBorder="1" applyAlignment="1">
      <alignment horizontal="right" wrapText="1"/>
    </xf>
    <xf numFmtId="43" fontId="3" fillId="35" borderId="2" xfId="20956" applyNumberFormat="1" applyFont="1" applyFill="1" applyBorder="1" applyAlignment="1">
      <alignment horizontal="center" vertical="center"/>
    </xf>
    <xf numFmtId="193" fontId="100" fillId="0" borderId="2" xfId="0" applyNumberFormat="1" applyFont="1" applyBorder="1" applyProtection="1">
      <protection locked="0"/>
    </xf>
    <xf numFmtId="193" fontId="100" fillId="0" borderId="3" xfId="0" applyNumberFormat="1" applyFont="1" applyBorder="1" applyProtection="1">
      <protection locked="0"/>
    </xf>
    <xf numFmtId="193" fontId="100" fillId="0" borderId="54" xfId="0" applyNumberFormat="1" applyFont="1" applyBorder="1" applyProtection="1">
      <protection locked="0"/>
    </xf>
    <xf numFmtId="3" fontId="101" fillId="0" borderId="2" xfId="0" applyNumberFormat="1" applyFont="1" applyBorder="1" applyAlignment="1">
      <alignment horizontal="right" vertical="center"/>
    </xf>
    <xf numFmtId="0" fontId="0" fillId="0" borderId="0" xfId="0"/>
    <xf numFmtId="0" fontId="3" fillId="0" borderId="2" xfId="0" applyFont="1" applyBorder="1"/>
    <xf numFmtId="0" fontId="6" fillId="0" borderId="0" xfId="8" applyFont="1" applyFill="1" applyBorder="1" applyProtection="1"/>
    <xf numFmtId="0" fontId="6" fillId="0" borderId="0" xfId="8" applyFont="1" applyFill="1" applyBorder="1" applyAlignment="1" applyProtection="1"/>
    <xf numFmtId="0" fontId="3" fillId="0" borderId="16" xfId="0" applyFont="1" applyBorder="1"/>
    <xf numFmtId="0" fontId="98" fillId="0" borderId="0" xfId="20955" applyFont="1" applyFill="1" applyBorder="1" applyAlignment="1" applyProtection="1"/>
    <xf numFmtId="0" fontId="102" fillId="0" borderId="2" xfId="0" applyFont="1" applyBorder="1" applyAlignment="1">
      <alignment horizontal="left"/>
    </xf>
    <xf numFmtId="0" fontId="3" fillId="0" borderId="2" xfId="0" applyFont="1" applyBorder="1" applyAlignment="1">
      <alignment horizontal="center"/>
    </xf>
    <xf numFmtId="0" fontId="5" fillId="0" borderId="0" xfId="0" applyFont="1" applyBorder="1" applyAlignment="1" applyProtection="1">
      <alignment horizontal="left"/>
    </xf>
    <xf numFmtId="0" fontId="4"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Border="1" applyAlignment="1" applyProtection="1">
      <alignment vertical="center" wrapText="1"/>
      <protection locked="0"/>
    </xf>
    <xf numFmtId="0" fontId="102" fillId="0" borderId="14" xfId="0" applyFont="1" applyFill="1" applyBorder="1" applyAlignment="1">
      <alignment horizontal="center" vertical="center"/>
    </xf>
    <xf numFmtId="0" fontId="91" fillId="0" borderId="13" xfId="0" applyFont="1" applyBorder="1" applyAlignment="1">
      <alignment vertical="center"/>
    </xf>
    <xf numFmtId="0" fontId="3" fillId="0" borderId="14" xfId="0" applyFont="1" applyBorder="1" applyAlignment="1">
      <alignment horizontal="left"/>
    </xf>
    <xf numFmtId="0" fontId="91" fillId="0" borderId="15" xfId="0" applyFont="1" applyBorder="1" applyAlignment="1">
      <alignment vertical="center"/>
    </xf>
    <xf numFmtId="0" fontId="102" fillId="0" borderId="16" xfId="0"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horizontal="left"/>
    </xf>
    <xf numFmtId="0" fontId="3" fillId="0" borderId="0" xfId="0" applyFont="1" applyAlignment="1">
      <alignment horizontal="right" wrapText="1"/>
    </xf>
    <xf numFmtId="0" fontId="5" fillId="0" borderId="0" xfId="0" applyFont="1" applyAlignment="1" applyProtection="1">
      <alignment horizontal="left"/>
    </xf>
    <xf numFmtId="0" fontId="10" fillId="0" borderId="0" xfId="0" applyFont="1" applyAlignment="1">
      <alignment horizontal="left"/>
    </xf>
    <xf numFmtId="193" fontId="10" fillId="0" borderId="0" xfId="0" applyNumberFormat="1" applyFont="1" applyAlignment="1">
      <alignment horizontal="left"/>
    </xf>
    <xf numFmtId="179" fontId="5" fillId="2" borderId="0" xfId="0" applyNumberFormat="1" applyFont="1" applyFill="1" applyAlignment="1" applyProtection="1">
      <alignment horizontal="left"/>
    </xf>
    <xf numFmtId="0" fontId="104" fillId="0" borderId="0" xfId="8" applyFont="1" applyFill="1" applyBorder="1" applyAlignment="1" applyProtection="1">
      <alignment horizontal="left"/>
    </xf>
    <xf numFmtId="193" fontId="6" fillId="0" borderId="0" xfId="8" applyNumberFormat="1" applyFont="1" applyFill="1" applyBorder="1" applyAlignment="1" applyProtection="1"/>
    <xf numFmtId="193" fontId="6" fillId="0" borderId="0" xfId="8" applyNumberFormat="1" applyFont="1" applyFill="1" applyBorder="1" applyAlignment="1" applyProtection="1">
      <alignment horizontal="right" wrapText="1"/>
    </xf>
    <xf numFmtId="0" fontId="3" fillId="0" borderId="0" xfId="0" applyFont="1" applyFill="1" applyAlignment="1">
      <alignment horizontal="left"/>
    </xf>
    <xf numFmtId="0" fontId="10" fillId="0" borderId="0" xfId="0" applyFont="1" applyAlignment="1">
      <alignment horizontal="left" vertical="center" wrapText="1"/>
    </xf>
    <xf numFmtId="0" fontId="3" fillId="0" borderId="0" xfId="0" applyFont="1" applyAlignment="1">
      <alignment horizontal="right" vertical="center" wrapText="1"/>
    </xf>
    <xf numFmtId="0" fontId="98" fillId="0" borderId="4" xfId="20955" applyFont="1" applyFill="1" applyBorder="1" applyAlignment="1" applyProtection="1"/>
    <xf numFmtId="0" fontId="3" fillId="0" borderId="11" xfId="0" applyFont="1" applyBorder="1" applyAlignment="1">
      <alignment horizontal="center" wrapText="1"/>
    </xf>
    <xf numFmtId="0" fontId="3" fillId="0" borderId="11" xfId="0" applyFont="1" applyBorder="1" applyAlignment="1">
      <alignment horizontal="right" wrapText="1"/>
    </xf>
    <xf numFmtId="0" fontId="3" fillId="0" borderId="2" xfId="0" applyFont="1" applyBorder="1" applyProtection="1">
      <protection locked="0"/>
    </xf>
    <xf numFmtId="193" fontId="3" fillId="0" borderId="2" xfId="0" applyNumberFormat="1" applyFont="1" applyBorder="1" applyAlignment="1" applyProtection="1">
      <alignment vertical="center"/>
      <protection locked="0"/>
    </xf>
    <xf numFmtId="193" fontId="3" fillId="0" borderId="2" xfId="0" applyNumberFormat="1" applyFont="1" applyBorder="1" applyAlignment="1" applyProtection="1">
      <alignment horizontal="left" wrapText="1"/>
      <protection locked="0"/>
    </xf>
    <xf numFmtId="193" fontId="90" fillId="35" borderId="14" xfId="0" applyNumberFormat="1" applyFont="1" applyFill="1" applyBorder="1" applyAlignment="1">
      <alignment horizontal="right" vertical="center"/>
    </xf>
    <xf numFmtId="193" fontId="3" fillId="0" borderId="2" xfId="0" applyNumberFormat="1" applyFont="1" applyFill="1" applyBorder="1" applyAlignment="1" applyProtection="1">
      <alignment horizontal="left" wrapText="1"/>
      <protection locked="0"/>
    </xf>
    <xf numFmtId="0" fontId="3" fillId="0" borderId="15" xfId="0" applyFont="1" applyBorder="1" applyAlignment="1">
      <alignment horizontal="right"/>
    </xf>
    <xf numFmtId="0" fontId="4" fillId="35" borderId="16" xfId="0" applyFont="1" applyFill="1" applyBorder="1" applyAlignment="1">
      <alignment horizontal="left"/>
    </xf>
    <xf numFmtId="193" fontId="90" fillId="35" borderId="16" xfId="0" applyNumberFormat="1" applyFont="1" applyFill="1" applyBorder="1" applyAlignment="1">
      <alignment horizontal="right" vertical="center"/>
    </xf>
    <xf numFmtId="193" fontId="90" fillId="35" borderId="16" xfId="0" applyNumberFormat="1" applyFont="1" applyFill="1" applyBorder="1" applyAlignment="1">
      <alignment horizontal="right" vertical="center" wrapText="1"/>
    </xf>
    <xf numFmtId="193" fontId="90" fillId="35" borderId="17" xfId="0" applyNumberFormat="1" applyFont="1" applyFill="1" applyBorder="1" applyAlignment="1">
      <alignment horizontal="right" vertical="center"/>
    </xf>
    <xf numFmtId="193" fontId="0" fillId="0" borderId="0" xfId="0" applyNumberFormat="1"/>
    <xf numFmtId="0" fontId="0" fillId="0" borderId="0" xfId="0" applyAlignment="1">
      <alignment horizontal="right"/>
    </xf>
    <xf numFmtId="0" fontId="3" fillId="0" borderId="0" xfId="0" applyFont="1" applyBorder="1" applyAlignment="1">
      <alignment horizontal="center" wrapText="1"/>
    </xf>
    <xf numFmtId="0" fontId="3" fillId="0" borderId="0" xfId="0" applyFont="1" applyBorder="1" applyAlignment="1">
      <alignment horizontal="right" wrapText="1"/>
    </xf>
    <xf numFmtId="164" fontId="2" fillId="0" borderId="2" xfId="7" applyNumberFormat="1" applyFont="1" applyFill="1" applyBorder="1" applyProtection="1">
      <protection locked="0"/>
    </xf>
    <xf numFmtId="0" fontId="103" fillId="0" borderId="0" xfId="0" applyFont="1" applyFill="1" applyBorder="1" applyAlignment="1">
      <alignment horizontal="left" vertical="center" wrapText="1"/>
    </xf>
    <xf numFmtId="0" fontId="3" fillId="0" borderId="0" xfId="0" applyFont="1" applyBorder="1" applyAlignment="1">
      <alignment horizontal="left"/>
    </xf>
    <xf numFmtId="0" fontId="10" fillId="0" borderId="0" xfId="0" applyFont="1" applyBorder="1" applyAlignment="1">
      <alignment horizontal="left" wrapText="1"/>
    </xf>
    <xf numFmtId="0" fontId="3" fillId="0" borderId="12"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193" fontId="4" fillId="0" borderId="2" xfId="0" applyNumberFormat="1" applyFont="1" applyBorder="1" applyAlignment="1" applyProtection="1">
      <alignment horizontal="right" vertical="center" wrapText="1"/>
      <protection locked="0"/>
    </xf>
    <xf numFmtId="3" fontId="3" fillId="0" borderId="0" xfId="0" applyNumberFormat="1" applyFont="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Fill="1" applyBorder="1" applyAlignment="1" applyProtection="1">
      <alignment horizontal="left" vertical="center" wrapText="1"/>
      <protection locked="0"/>
    </xf>
    <xf numFmtId="193" fontId="3" fillId="0" borderId="2" xfId="0" applyNumberFormat="1" applyFont="1" applyBorder="1" applyAlignment="1" applyProtection="1">
      <alignment horizontal="right"/>
      <protection locked="0"/>
    </xf>
    <xf numFmtId="193" fontId="3" fillId="0" borderId="2" xfId="0" applyNumberFormat="1" applyFont="1" applyBorder="1" applyAlignment="1" applyProtection="1">
      <alignment horizontal="left" vertical="center" wrapText="1"/>
      <protection locked="0"/>
    </xf>
    <xf numFmtId="0" fontId="105" fillId="0" borderId="2" xfId="0" applyFont="1" applyBorder="1" applyAlignment="1">
      <alignment horizontal="left" vertical="center" wrapText="1"/>
    </xf>
    <xf numFmtId="193" fontId="90" fillId="0" borderId="2" xfId="0" applyNumberFormat="1" applyFont="1" applyBorder="1" applyAlignment="1" applyProtection="1">
      <alignment horizontal="right" vertical="center" wrapText="1"/>
      <protection locked="0"/>
    </xf>
    <xf numFmtId="0" fontId="103" fillId="0" borderId="2" xfId="0" applyFont="1" applyBorder="1" applyAlignment="1">
      <alignment horizontal="right" vertical="center" wrapText="1"/>
    </xf>
    <xf numFmtId="0" fontId="105" fillId="0" borderId="16" xfId="0" applyFont="1" applyBorder="1" applyAlignment="1">
      <alignment horizontal="left" vertical="center" wrapText="1"/>
    </xf>
    <xf numFmtId="0" fontId="10" fillId="0" borderId="0" xfId="0" applyFont="1" applyAlignment="1">
      <alignment horizontal="right"/>
    </xf>
    <xf numFmtId="0" fontId="3" fillId="0" borderId="0" xfId="0" applyFont="1" applyAlignment="1">
      <alignment horizontal="left"/>
    </xf>
    <xf numFmtId="0" fontId="103" fillId="0" borderId="0" xfId="0" applyFont="1" applyAlignment="1">
      <alignment horizontal="right" vertical="center"/>
    </xf>
    <xf numFmtId="0" fontId="10" fillId="0" borderId="0" xfId="0" applyFont="1" applyAlignment="1">
      <alignment horizontal="left" wrapText="1"/>
    </xf>
    <xf numFmtId="0" fontId="106" fillId="0" borderId="0" xfId="0" applyFont="1" applyAlignment="1">
      <alignment horizontal="center" vertical="center"/>
    </xf>
    <xf numFmtId="0" fontId="107" fillId="0" borderId="0" xfId="0" applyFont="1" applyBorder="1" applyAlignment="1">
      <alignment horizontal="right" vertical="center" wrapText="1"/>
    </xf>
    <xf numFmtId="0" fontId="103" fillId="0" borderId="0" xfId="0" applyFont="1" applyBorder="1" applyAlignment="1">
      <alignment horizontal="center" vertical="center" wrapText="1"/>
    </xf>
    <xf numFmtId="0" fontId="108" fillId="0" borderId="0" xfId="0" applyFont="1" applyBorder="1" applyAlignment="1">
      <alignment horizontal="right" vertical="center" wrapText="1"/>
    </xf>
    <xf numFmtId="193" fontId="3" fillId="0" borderId="0" xfId="0" applyNumberFormat="1" applyFont="1" applyAlignment="1">
      <alignment wrapText="1"/>
    </xf>
    <xf numFmtId="193" fontId="109" fillId="0" borderId="34" xfId="0" applyNumberFormat="1" applyFont="1" applyFill="1" applyBorder="1" applyAlignment="1" applyProtection="1">
      <alignment horizontal="right"/>
      <protection locked="0"/>
    </xf>
    <xf numFmtId="0" fontId="103" fillId="0" borderId="0" xfId="0" applyFont="1" applyBorder="1" applyAlignment="1">
      <alignment horizontal="left" vertical="center" wrapText="1"/>
    </xf>
    <xf numFmtId="0" fontId="0" fillId="0" borderId="0" xfId="0"/>
    <xf numFmtId="0" fontId="3" fillId="0" borderId="0" xfId="0" applyFont="1"/>
    <xf numFmtId="0" fontId="3" fillId="0" borderId="55" xfId="0" applyFont="1" applyBorder="1" applyAlignment="1">
      <alignment horizontal="center" vertical="center"/>
    </xf>
    <xf numFmtId="164" fontId="3" fillId="35" borderId="5" xfId="20956" applyNumberFormat="1" applyFont="1" applyFill="1" applyBorder="1" applyAlignment="1">
      <alignment horizontal="center" vertical="center"/>
    </xf>
    <xf numFmtId="43" fontId="3" fillId="35" borderId="5" xfId="20956" applyNumberFormat="1" applyFont="1" applyFill="1" applyBorder="1" applyAlignment="1">
      <alignment horizontal="center" vertical="center"/>
    </xf>
    <xf numFmtId="0" fontId="3" fillId="0" borderId="0" xfId="0" applyFont="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99"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104" fillId="0" borderId="0" xfId="8" applyNumberFormat="1" applyFont="1" applyFill="1" applyBorder="1" applyAlignment="1" applyProtection="1">
      <alignment horizontal="left"/>
    </xf>
    <xf numFmtId="0" fontId="3" fillId="0" borderId="11" xfId="0" applyFont="1" applyBorder="1" applyAlignment="1">
      <alignment horizontal="center" vertical="center" wrapText="1"/>
    </xf>
    <xf numFmtId="193" fontId="3" fillId="0" borderId="13" xfId="0" applyNumberFormat="1" applyFont="1" applyBorder="1" applyAlignment="1" applyProtection="1">
      <alignment vertical="center"/>
      <protection locked="0"/>
    </xf>
    <xf numFmtId="0" fontId="3" fillId="0" borderId="13" xfId="0" applyFont="1" applyBorder="1" applyProtection="1">
      <protection locked="0"/>
    </xf>
    <xf numFmtId="37" fontId="3" fillId="0" borderId="2" xfId="0" applyNumberFormat="1" applyFont="1" applyBorder="1" applyAlignment="1" applyProtection="1">
      <alignment wrapText="1"/>
      <protection locked="0"/>
    </xf>
    <xf numFmtId="0" fontId="3" fillId="0" borderId="0" xfId="0" applyFont="1" applyBorder="1" applyAlignment="1">
      <alignment horizontal="center" vertical="center" wrapText="1"/>
    </xf>
    <xf numFmtId="0" fontId="10" fillId="0" borderId="0" xfId="0" applyFont="1" applyBorder="1" applyAlignment="1">
      <alignment horizontal="left" vertical="center" wrapText="1"/>
    </xf>
    <xf numFmtId="0" fontId="3" fillId="0" borderId="13" xfId="0" applyFont="1" applyBorder="1" applyAlignment="1">
      <alignment horizontal="right"/>
    </xf>
    <xf numFmtId="193" fontId="10" fillId="0" borderId="0" xfId="0" applyNumberFormat="1" applyFont="1" applyAlignment="1">
      <alignment horizontal="left" wrapText="1"/>
    </xf>
    <xf numFmtId="179" fontId="3" fillId="0" borderId="0" xfId="0" applyNumberFormat="1" applyFont="1"/>
    <xf numFmtId="0" fontId="100" fillId="0" borderId="2" xfId="0" applyFont="1" applyBorder="1" applyAlignment="1">
      <alignment horizontal="right" vertical="center"/>
    </xf>
    <xf numFmtId="0" fontId="3" fillId="0" borderId="12" xfId="0" applyFont="1" applyBorder="1" applyAlignment="1">
      <alignment horizontal="center" vertical="center" wrapText="1"/>
    </xf>
    <xf numFmtId="3" fontId="101" fillId="0" borderId="14" xfId="0" applyNumberFormat="1" applyFont="1" applyBorder="1" applyAlignment="1">
      <alignment horizontal="right" vertical="center"/>
    </xf>
    <xf numFmtId="0" fontId="100" fillId="0" borderId="14" xfId="0" applyFont="1" applyBorder="1" applyAlignment="1">
      <alignment horizontal="right" vertical="center"/>
    </xf>
    <xf numFmtId="3" fontId="101" fillId="0" borderId="16" xfId="0" applyNumberFormat="1" applyFont="1" applyBorder="1" applyAlignment="1">
      <alignment horizontal="right" vertical="center"/>
    </xf>
    <xf numFmtId="3" fontId="101" fillId="0" borderId="17" xfId="0" applyNumberFormat="1" applyFont="1" applyBorder="1" applyAlignment="1">
      <alignment horizontal="right" vertical="center"/>
    </xf>
    <xf numFmtId="0" fontId="3" fillId="0" borderId="0" xfId="0" applyFont="1" applyBorder="1" applyAlignment="1">
      <alignment horizontal="center"/>
    </xf>
    <xf numFmtId="0" fontId="3" fillId="0" borderId="43" xfId="0" applyFont="1" applyBorder="1" applyAlignment="1">
      <alignment horizontal="center"/>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3" xfId="0" applyFont="1" applyFill="1" applyBorder="1" applyAlignment="1">
      <alignment horizontal="center"/>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0" xfId="8" applyFont="1" applyFill="1" applyBorder="1" applyAlignment="1" applyProtection="1">
      <alignment horizontal="center"/>
    </xf>
    <xf numFmtId="0" fontId="6" fillId="0" borderId="13" xfId="8" applyFont="1" applyFill="1" applyBorder="1" applyAlignment="1" applyProtection="1">
      <alignment horizontal="center"/>
    </xf>
    <xf numFmtId="193" fontId="3" fillId="3" borderId="8" xfId="0" applyNumberFormat="1" applyFont="1" applyFill="1" applyBorder="1" applyAlignment="1">
      <alignment horizontal="center"/>
    </xf>
    <xf numFmtId="193" fontId="3" fillId="3" borderId="1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5"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5" xfId="0" applyFont="1" applyBorder="1" applyAlignment="1">
      <alignment horizontal="center" vertical="center" wrapText="1"/>
    </xf>
    <xf numFmtId="0" fontId="99" fillId="0" borderId="5" xfId="0" applyFont="1" applyBorder="1" applyAlignment="1">
      <alignment horizontal="center" vertical="center"/>
    </xf>
    <xf numFmtId="0" fontId="99" fillId="0" borderId="2" xfId="0" applyFont="1" applyBorder="1" applyAlignment="1">
      <alignment horizontal="center" vertical="center" wrapText="1"/>
    </xf>
    <xf numFmtId="0" fontId="99" fillId="0" borderId="5" xfId="0" applyFont="1" applyBorder="1" applyAlignment="1">
      <alignment horizontal="center" vertical="center" wrapText="1"/>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99" fillId="0" borderId="1" xfId="0" applyFont="1" applyBorder="1" applyAlignment="1">
      <alignment horizontal="center" vertical="center"/>
    </xf>
    <xf numFmtId="0" fontId="99" fillId="0" borderId="3" xfId="0" applyFont="1" applyBorder="1" applyAlignment="1">
      <alignment horizontal="center" vertical="center"/>
    </xf>
    <xf numFmtId="0" fontId="99" fillId="0" borderId="2" xfId="0" applyFont="1" applyBorder="1" applyAlignment="1">
      <alignment horizontal="center" vertical="center"/>
    </xf>
    <xf numFmtId="0" fontId="3" fillId="0" borderId="2" xfId="0" applyFont="1" applyBorder="1" applyAlignment="1">
      <alignment horizontal="center" vertical="center"/>
    </xf>
    <xf numFmtId="0" fontId="99" fillId="0" borderId="14" xfId="0" applyFont="1" applyBorder="1" applyAlignment="1">
      <alignment horizontal="center" vertical="center"/>
    </xf>
    <xf numFmtId="0" fontId="3" fillId="2" borderId="2" xfId="0" applyFont="1" applyFill="1" applyBorder="1" applyAlignment="1">
      <alignment horizontal="center" vertical="center"/>
    </xf>
    <xf numFmtId="0" fontId="96" fillId="0" borderId="5" xfId="0" applyFont="1" applyFill="1" applyBorder="1" applyAlignment="1">
      <alignment horizontal="left" vertical="center" wrapText="1"/>
    </xf>
    <xf numFmtId="0" fontId="96" fillId="0" borderId="7" xfId="0" applyFont="1" applyFill="1" applyBorder="1" applyAlignment="1">
      <alignment horizontal="left" vertical="center" wrapText="1"/>
    </xf>
    <xf numFmtId="0" fontId="97" fillId="0" borderId="5" xfId="0" applyFont="1" applyBorder="1" applyAlignment="1">
      <alignment horizontal="left"/>
    </xf>
    <xf numFmtId="0" fontId="97" fillId="0" borderId="7" xfId="0" applyFont="1" applyBorder="1" applyAlignment="1">
      <alignment horizontal="left"/>
    </xf>
    <xf numFmtId="0" fontId="95" fillId="75" borderId="2" xfId="0" applyFont="1" applyFill="1" applyBorder="1" applyAlignment="1">
      <alignment horizontal="center" vertical="center" wrapText="1"/>
    </xf>
    <xf numFmtId="0" fontId="96" fillId="0" borderId="5" xfId="0" applyFont="1" applyFill="1" applyBorder="1" applyAlignment="1">
      <alignment horizontal="left" vertical="center" wrapText="1" indent="1"/>
    </xf>
    <xf numFmtId="0" fontId="96" fillId="0" borderId="7" xfId="0" applyFont="1" applyFill="1" applyBorder="1" applyAlignment="1">
      <alignment horizontal="left" vertical="center" wrapText="1" indent="1"/>
    </xf>
    <xf numFmtId="0" fontId="95" fillId="75" borderId="51" xfId="0" applyFont="1" applyFill="1" applyBorder="1" applyAlignment="1">
      <alignment horizontal="center" vertical="center" wrapText="1"/>
    </xf>
    <xf numFmtId="0" fontId="95" fillId="75" borderId="0" xfId="0" applyFont="1" applyFill="1" applyBorder="1" applyAlignment="1">
      <alignment horizontal="center" vertical="center" wrapText="1"/>
    </xf>
    <xf numFmtId="0" fontId="95" fillId="75" borderId="52" xfId="0" applyFont="1" applyFill="1" applyBorder="1" applyAlignment="1">
      <alignment horizontal="center" vertical="center" wrapText="1"/>
    </xf>
    <xf numFmtId="0" fontId="95" fillId="0" borderId="48" xfId="0" applyFont="1" applyFill="1" applyBorder="1" applyAlignment="1">
      <alignment horizontal="center" vertical="center"/>
    </xf>
    <xf numFmtId="0" fontId="95" fillId="0" borderId="49" xfId="0" applyFont="1" applyFill="1" applyBorder="1" applyAlignment="1">
      <alignment horizontal="center" vertical="center"/>
    </xf>
    <xf numFmtId="0" fontId="95" fillId="0" borderId="50" xfId="0" applyFont="1" applyFill="1" applyBorder="1" applyAlignment="1">
      <alignment horizontal="center" vertical="center"/>
    </xf>
    <xf numFmtId="0" fontId="96" fillId="0" borderId="2" xfId="0" applyFont="1" applyFill="1" applyBorder="1" applyAlignment="1">
      <alignment horizontal="left" vertical="center" wrapText="1"/>
    </xf>
  </cellXfs>
  <cellStyles count="23094">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10" xfId="23093"/>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2 4" xfId="23092"/>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7"/>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61"/>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8"/>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59"/>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0"/>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are\fd$\Web_Report\03.%20NBG\01.%20FRM%20Reports\2021\FRM-BBG-MM-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old"/>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R-RWA new"/>
      <sheetName val="CICR Buffer"/>
      <sheetName val="HHI Buffer"/>
      <sheetName val="CRM"/>
      <sheetName val="LCR"/>
      <sheetName val="LR"/>
      <sheetName val="LCR (2)"/>
    </sheetNames>
    <sheetDataSet>
      <sheetData sheetId="0"/>
      <sheetData sheetId="1"/>
      <sheetData sheetId="2">
        <row r="31">
          <cell r="E31">
            <v>19260115347.615856</v>
          </cell>
        </row>
        <row r="41">
          <cell r="E41">
            <v>21788183847.847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6" sqref="B16:B17"/>
    </sheetView>
  </sheetViews>
  <sheetFormatPr defaultRowHeight="15"/>
  <cols>
    <col min="1" max="1" width="9.7109375" style="99" bestFit="1" customWidth="1"/>
    <col min="2" max="2" width="128.7109375" style="72" bestFit="1" customWidth="1"/>
    <col min="3" max="3" width="39.42578125" customWidth="1"/>
  </cols>
  <sheetData>
    <row r="1" spans="1:3" s="1" customFormat="1">
      <c r="A1" s="97" t="s">
        <v>145</v>
      </c>
      <c r="B1" s="73" t="s">
        <v>106</v>
      </c>
      <c r="C1" s="70"/>
    </row>
    <row r="2" spans="1:3" s="74" customFormat="1">
      <c r="A2" s="98">
        <v>20</v>
      </c>
      <c r="B2" s="71" t="s">
        <v>109</v>
      </c>
    </row>
    <row r="3" spans="1:3" s="74" customFormat="1">
      <c r="A3" s="98">
        <v>21</v>
      </c>
      <c r="B3" s="71" t="s">
        <v>76</v>
      </c>
    </row>
    <row r="4" spans="1:3" s="74" customFormat="1">
      <c r="A4" s="98">
        <v>22</v>
      </c>
      <c r="B4" s="76" t="s">
        <v>125</v>
      </c>
    </row>
    <row r="5" spans="1:3" s="74" customFormat="1">
      <c r="A5" s="98">
        <v>23</v>
      </c>
      <c r="B5" s="76" t="s">
        <v>100</v>
      </c>
    </row>
    <row r="6" spans="1:3" s="74" customFormat="1">
      <c r="A6" s="98">
        <v>24</v>
      </c>
      <c r="B6" s="71" t="s">
        <v>123</v>
      </c>
    </row>
    <row r="7" spans="1:3" s="74" customFormat="1">
      <c r="A7" s="98">
        <v>25</v>
      </c>
      <c r="B7" s="75" t="s">
        <v>102</v>
      </c>
    </row>
    <row r="8" spans="1:3" s="74" customFormat="1">
      <c r="A8" s="98">
        <v>26</v>
      </c>
      <c r="B8" s="75" t="s">
        <v>104</v>
      </c>
    </row>
    <row r="9" spans="1:3" s="74" customFormat="1">
      <c r="A9" s="98">
        <v>27</v>
      </c>
      <c r="B9" s="75" t="s">
        <v>103</v>
      </c>
    </row>
    <row r="10" spans="1:3" s="1" customFormat="1">
      <c r="A10" s="100"/>
      <c r="B10" s="72"/>
      <c r="C10" s="70"/>
    </row>
    <row r="11" spans="1:3" s="1" customFormat="1" ht="45">
      <c r="A11" s="100"/>
      <c r="B11" s="80" t="s">
        <v>165</v>
      </c>
      <c r="C11" s="70"/>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abSelected="1" zoomScaleNormal="100" workbookViewId="0">
      <selection activeCell="B34" sqref="B34:C34"/>
    </sheetView>
  </sheetViews>
  <sheetFormatPr defaultColWidth="43.5703125" defaultRowHeight="11.25"/>
  <cols>
    <col min="1" max="1" width="5.28515625" style="94" customWidth="1"/>
    <col min="2" max="2" width="73.85546875" style="95" customWidth="1"/>
    <col min="3" max="3" width="131.42578125" style="96" customWidth="1"/>
    <col min="4" max="5" width="10.28515625" style="92" customWidth="1"/>
    <col min="6" max="16384" width="43.5703125" style="92"/>
  </cols>
  <sheetData>
    <row r="1" spans="1:3" ht="12.75" thickTop="1" thickBot="1">
      <c r="A1" s="308" t="s">
        <v>137</v>
      </c>
      <c r="B1" s="309"/>
      <c r="C1" s="310"/>
    </row>
    <row r="2" spans="1:3" ht="26.25" customHeight="1">
      <c r="A2" s="93"/>
      <c r="B2" s="311" t="s">
        <v>138</v>
      </c>
      <c r="C2" s="311"/>
    </row>
    <row r="3" spans="1:3">
      <c r="A3" s="305" t="s">
        <v>153</v>
      </c>
      <c r="B3" s="306"/>
      <c r="C3" s="307"/>
    </row>
    <row r="4" spans="1:3">
      <c r="A4" s="93"/>
      <c r="B4" s="298" t="s">
        <v>107</v>
      </c>
      <c r="C4" s="299" t="s">
        <v>107</v>
      </c>
    </row>
    <row r="5" spans="1:3">
      <c r="A5" s="93"/>
      <c r="B5" s="298" t="s">
        <v>96</v>
      </c>
      <c r="C5" s="299" t="s">
        <v>96</v>
      </c>
    </row>
    <row r="6" spans="1:3">
      <c r="A6" s="93"/>
      <c r="B6" s="298" t="s">
        <v>117</v>
      </c>
      <c r="C6" s="299" t="s">
        <v>117</v>
      </c>
    </row>
    <row r="7" spans="1:3">
      <c r="A7" s="93"/>
      <c r="B7" s="298" t="s">
        <v>97</v>
      </c>
      <c r="C7" s="299" t="s">
        <v>97</v>
      </c>
    </row>
    <row r="8" spans="1:3">
      <c r="A8" s="93"/>
      <c r="B8" s="298" t="s">
        <v>98</v>
      </c>
      <c r="C8" s="299" t="s">
        <v>98</v>
      </c>
    </row>
    <row r="9" spans="1:3">
      <c r="A9" s="93"/>
      <c r="B9" s="298" t="s">
        <v>118</v>
      </c>
      <c r="C9" s="299" t="s">
        <v>118</v>
      </c>
    </row>
    <row r="10" spans="1:3">
      <c r="A10" s="305" t="s">
        <v>154</v>
      </c>
      <c r="B10" s="306"/>
      <c r="C10" s="307"/>
    </row>
    <row r="11" spans="1:3">
      <c r="A11" s="93"/>
      <c r="B11" s="298" t="s">
        <v>110</v>
      </c>
      <c r="C11" s="299" t="s">
        <v>110</v>
      </c>
    </row>
    <row r="12" spans="1:3">
      <c r="A12" s="93"/>
      <c r="B12" s="298" t="s">
        <v>119</v>
      </c>
      <c r="C12" s="299" t="s">
        <v>119</v>
      </c>
    </row>
    <row r="13" spans="1:3">
      <c r="A13" s="93"/>
      <c r="B13" s="298" t="s">
        <v>120</v>
      </c>
      <c r="C13" s="299" t="s">
        <v>120</v>
      </c>
    </row>
    <row r="14" spans="1:3">
      <c r="A14" s="93"/>
      <c r="B14" s="298" t="s">
        <v>111</v>
      </c>
      <c r="C14" s="299" t="s">
        <v>111</v>
      </c>
    </row>
    <row r="15" spans="1:3" ht="11.25" customHeight="1">
      <c r="A15" s="302" t="s">
        <v>156</v>
      </c>
      <c r="B15" s="302"/>
      <c r="C15" s="302"/>
    </row>
    <row r="16" spans="1:3">
      <c r="A16" s="93"/>
      <c r="B16" s="298" t="s">
        <v>101</v>
      </c>
      <c r="C16" s="299"/>
    </row>
    <row r="17" spans="1:3">
      <c r="A17" s="93"/>
      <c r="B17" s="303" t="s">
        <v>59</v>
      </c>
      <c r="C17" s="304"/>
    </row>
    <row r="18" spans="1:3">
      <c r="A18" s="93"/>
      <c r="B18" s="303" t="s">
        <v>58</v>
      </c>
      <c r="C18" s="304"/>
    </row>
    <row r="19" spans="1:3">
      <c r="A19" s="93"/>
      <c r="B19" s="303" t="s">
        <v>57</v>
      </c>
      <c r="C19" s="304"/>
    </row>
    <row r="20" spans="1:3">
      <c r="A20" s="93"/>
      <c r="B20" s="298" t="s">
        <v>60</v>
      </c>
      <c r="C20" s="299"/>
    </row>
    <row r="21" spans="1:3">
      <c r="A21" s="93"/>
      <c r="B21" s="298" t="s">
        <v>85</v>
      </c>
      <c r="C21" s="299"/>
    </row>
    <row r="22" spans="1:3">
      <c r="A22" s="93"/>
      <c r="B22" s="298" t="s">
        <v>167</v>
      </c>
      <c r="C22" s="299"/>
    </row>
    <row r="23" spans="1:3" ht="11.25" customHeight="1">
      <c r="A23" s="302" t="s">
        <v>157</v>
      </c>
      <c r="B23" s="302"/>
      <c r="C23" s="302"/>
    </row>
    <row r="24" spans="1:3" ht="33.75" customHeight="1">
      <c r="A24" s="93"/>
      <c r="B24" s="298" t="s">
        <v>139</v>
      </c>
      <c r="C24" s="299"/>
    </row>
    <row r="25" spans="1:3" ht="14.25" customHeight="1">
      <c r="A25" s="93"/>
      <c r="B25" s="298" t="s">
        <v>140</v>
      </c>
      <c r="C25" s="299"/>
    </row>
    <row r="26" spans="1:3">
      <c r="A26" s="302" t="s">
        <v>155</v>
      </c>
      <c r="B26" s="302"/>
      <c r="C26" s="302"/>
    </row>
    <row r="27" spans="1:3">
      <c r="A27" s="93"/>
      <c r="B27" s="298" t="s">
        <v>126</v>
      </c>
      <c r="C27" s="299"/>
    </row>
    <row r="28" spans="1:3">
      <c r="A28" s="93"/>
      <c r="B28" s="298" t="s">
        <v>127</v>
      </c>
      <c r="C28" s="299"/>
    </row>
    <row r="29" spans="1:3">
      <c r="A29" s="93"/>
      <c r="B29" s="298" t="s">
        <v>141</v>
      </c>
      <c r="C29" s="299"/>
    </row>
    <row r="30" spans="1:3" ht="11.25" customHeight="1">
      <c r="A30" s="302" t="s">
        <v>158</v>
      </c>
      <c r="B30" s="302"/>
      <c r="C30" s="302"/>
    </row>
    <row r="31" spans="1:3">
      <c r="A31" s="93"/>
      <c r="B31" s="298" t="s">
        <v>92</v>
      </c>
      <c r="C31" s="299"/>
    </row>
    <row r="32" spans="1:3" ht="21.75" customHeight="1">
      <c r="A32" s="93"/>
      <c r="B32" s="298" t="s">
        <v>87</v>
      </c>
      <c r="C32" s="299"/>
    </row>
    <row r="33" spans="1:3">
      <c r="A33" s="302" t="s">
        <v>159</v>
      </c>
      <c r="B33" s="302"/>
      <c r="C33" s="302"/>
    </row>
    <row r="34" spans="1:3">
      <c r="A34" s="93"/>
      <c r="B34" s="298" t="s">
        <v>142</v>
      </c>
      <c r="C34" s="299"/>
    </row>
    <row r="35" spans="1:3" ht="12">
      <c r="A35" s="93"/>
      <c r="B35" s="300" t="s">
        <v>166</v>
      </c>
      <c r="C35" s="301"/>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89"/>
  <sheetViews>
    <sheetView zoomScale="70" zoomScaleNormal="70" workbookViewId="0">
      <pane xSplit="1" ySplit="4" topLeftCell="B5" activePane="bottomRight" state="frozen"/>
      <selection activeCell="L18" sqref="L18"/>
      <selection pane="topRight" activeCell="L18" sqref="L18"/>
      <selection pane="bottomLeft" activeCell="L18" sqref="L18"/>
      <selection pane="bottomRight" activeCell="E52" sqref="E52"/>
    </sheetView>
  </sheetViews>
  <sheetFormatPr defaultColWidth="42.28515625" defaultRowHeight="24.75" customHeight="1"/>
  <cols>
    <col min="1" max="1" width="11.140625" style="225" bestFit="1" customWidth="1"/>
    <col min="2" max="2" width="44" style="214" customWidth="1"/>
    <col min="3" max="3" width="32.85546875" style="170" customWidth="1"/>
    <col min="4" max="4" width="32.7109375" style="170" customWidth="1"/>
    <col min="5" max="5" width="32.85546875" style="225" customWidth="1"/>
    <col min="6" max="6" width="73.7109375" style="168" customWidth="1"/>
    <col min="7" max="7" width="14.5703125" style="225" bestFit="1" customWidth="1"/>
    <col min="8" max="8" width="16.7109375" style="225" bestFit="1" customWidth="1"/>
    <col min="9" max="10" width="16" style="225" bestFit="1" customWidth="1"/>
    <col min="11" max="11" width="15.7109375" style="225" bestFit="1" customWidth="1"/>
    <col min="12" max="12" width="16.7109375" style="225" bestFit="1" customWidth="1"/>
    <col min="13" max="13" width="15.85546875" style="225" bestFit="1" customWidth="1"/>
    <col min="14" max="14" width="16.7109375" style="225" bestFit="1" customWidth="1"/>
    <col min="15" max="15" width="14.28515625" style="225" bestFit="1" customWidth="1"/>
    <col min="16" max="16" width="17.140625" style="225" bestFit="1" customWidth="1"/>
    <col min="17" max="18" width="14.5703125" style="225" bestFit="1" customWidth="1"/>
    <col min="19" max="19" width="14.28515625" style="225" bestFit="1" customWidth="1"/>
    <col min="20" max="20" width="17.140625" style="225" bestFit="1" customWidth="1"/>
    <col min="21" max="16384" width="42.28515625" style="224"/>
  </cols>
  <sheetData>
    <row r="1" spans="1:20" ht="15">
      <c r="A1" s="168"/>
      <c r="B1" s="169" t="s">
        <v>189</v>
      </c>
      <c r="D1" s="171"/>
      <c r="E1" s="130"/>
      <c r="J1" s="130"/>
    </row>
    <row r="2" spans="1:20" s="151" customFormat="1" ht="15">
      <c r="B2" s="172">
        <v>44561</v>
      </c>
      <c r="C2" s="173"/>
      <c r="D2" s="237"/>
      <c r="E2" s="174"/>
      <c r="F2" s="175"/>
      <c r="G2" s="174"/>
      <c r="H2" s="174"/>
      <c r="I2" s="174"/>
      <c r="J2" s="174"/>
      <c r="K2" s="174"/>
      <c r="L2" s="174"/>
      <c r="M2" s="174"/>
      <c r="N2" s="174"/>
      <c r="O2" s="174"/>
      <c r="P2" s="174"/>
      <c r="Q2" s="174"/>
      <c r="R2" s="174"/>
      <c r="S2" s="174"/>
      <c r="T2" s="174"/>
    </row>
    <row r="3" spans="1:20" ht="15">
      <c r="A3" s="51"/>
      <c r="B3" s="176"/>
      <c r="C3" s="177"/>
      <c r="D3" s="177"/>
      <c r="E3" s="8"/>
      <c r="F3" s="178"/>
      <c r="G3" s="130"/>
      <c r="H3" s="130"/>
      <c r="I3" s="130"/>
      <c r="J3" s="130"/>
      <c r="K3" s="130"/>
      <c r="L3" s="130"/>
      <c r="M3" s="130"/>
      <c r="N3" s="130"/>
      <c r="O3" s="130"/>
      <c r="P3" s="130"/>
      <c r="Q3" s="130"/>
      <c r="R3" s="130"/>
      <c r="S3" s="130"/>
      <c r="T3" s="130"/>
    </row>
    <row r="4" spans="1:20" ht="15.75" thickBot="1">
      <c r="A4" s="179"/>
      <c r="B4" s="103" t="s">
        <v>108</v>
      </c>
      <c r="C4" s="32"/>
      <c r="D4" s="32"/>
      <c r="E4" s="8"/>
      <c r="F4" s="178"/>
      <c r="G4" s="130"/>
      <c r="H4" s="130"/>
      <c r="I4" s="130"/>
      <c r="J4" s="130"/>
      <c r="K4" s="130"/>
      <c r="L4" s="130"/>
      <c r="M4" s="130"/>
      <c r="N4" s="130"/>
      <c r="O4" s="130"/>
      <c r="P4" s="130"/>
      <c r="Q4" s="130"/>
      <c r="R4" s="130"/>
      <c r="S4" s="130"/>
      <c r="T4" s="130"/>
    </row>
    <row r="5" spans="1:20" s="34" customFormat="1" ht="15">
      <c r="A5" s="104"/>
      <c r="B5" s="231"/>
      <c r="C5" s="180"/>
      <c r="D5" s="238"/>
      <c r="E5" s="232"/>
      <c r="F5" s="181"/>
      <c r="G5" s="268"/>
      <c r="H5" s="268"/>
      <c r="I5" s="268"/>
      <c r="J5" s="268"/>
      <c r="K5" s="268"/>
      <c r="L5" s="268"/>
      <c r="M5" s="268"/>
      <c r="N5" s="268"/>
      <c r="O5" s="268"/>
      <c r="P5" s="268"/>
      <c r="Q5" s="268"/>
      <c r="R5" s="268"/>
      <c r="S5" s="268"/>
      <c r="T5" s="269"/>
    </row>
    <row r="6" spans="1:20" s="34" customFormat="1" ht="15">
      <c r="A6" s="261"/>
      <c r="B6" s="256" t="s">
        <v>68</v>
      </c>
      <c r="C6" s="256" t="s">
        <v>67</v>
      </c>
      <c r="D6" s="256" t="s">
        <v>115</v>
      </c>
      <c r="E6" s="256" t="s">
        <v>62</v>
      </c>
      <c r="F6" s="256" t="s">
        <v>223</v>
      </c>
      <c r="G6" s="270" t="s">
        <v>63</v>
      </c>
      <c r="H6" s="270"/>
      <c r="I6" s="270"/>
      <c r="J6" s="270"/>
      <c r="K6" s="270"/>
      <c r="L6" s="270"/>
      <c r="M6" s="270"/>
      <c r="N6" s="270"/>
      <c r="O6" s="270"/>
      <c r="P6" s="270"/>
      <c r="Q6" s="270"/>
      <c r="R6" s="270"/>
      <c r="S6" s="270"/>
      <c r="T6" s="271"/>
    </row>
    <row r="7" spans="1:20" s="34" customFormat="1" ht="15">
      <c r="A7" s="261"/>
      <c r="B7" s="256"/>
      <c r="C7" s="256"/>
      <c r="D7" s="256"/>
      <c r="E7" s="256"/>
      <c r="F7" s="256"/>
      <c r="G7" s="132">
        <v>1</v>
      </c>
      <c r="H7" s="132">
        <v>2</v>
      </c>
      <c r="I7" s="132">
        <v>3</v>
      </c>
      <c r="J7" s="132">
        <v>4</v>
      </c>
      <c r="K7" s="132">
        <v>5</v>
      </c>
      <c r="L7" s="132">
        <v>6.1</v>
      </c>
      <c r="M7" s="132">
        <v>6.2</v>
      </c>
      <c r="N7" s="132">
        <v>6</v>
      </c>
      <c r="O7" s="132">
        <v>7</v>
      </c>
      <c r="P7" s="132">
        <v>8</v>
      </c>
      <c r="Q7" s="132">
        <v>9</v>
      </c>
      <c r="R7" s="132">
        <v>10</v>
      </c>
      <c r="S7" s="132">
        <v>11</v>
      </c>
      <c r="T7" s="133">
        <v>12</v>
      </c>
    </row>
    <row r="8" spans="1:20" s="34" customFormat="1" ht="72.75">
      <c r="A8" s="261"/>
      <c r="B8" s="256"/>
      <c r="C8" s="256"/>
      <c r="D8" s="256"/>
      <c r="E8" s="256"/>
      <c r="F8" s="256"/>
      <c r="G8" s="49" t="s">
        <v>23</v>
      </c>
      <c r="H8" s="49" t="s">
        <v>24</v>
      </c>
      <c r="I8" s="49" t="s">
        <v>25</v>
      </c>
      <c r="J8" s="49" t="s">
        <v>26</v>
      </c>
      <c r="K8" s="49" t="s">
        <v>27</v>
      </c>
      <c r="L8" s="49" t="s">
        <v>28</v>
      </c>
      <c r="M8" s="49" t="s">
        <v>29</v>
      </c>
      <c r="N8" s="49" t="s">
        <v>30</v>
      </c>
      <c r="O8" s="49" t="s">
        <v>31</v>
      </c>
      <c r="P8" s="49" t="s">
        <v>32</v>
      </c>
      <c r="Q8" s="49" t="s">
        <v>33</v>
      </c>
      <c r="R8" s="49" t="s">
        <v>34</v>
      </c>
      <c r="S8" s="49" t="s">
        <v>35</v>
      </c>
      <c r="T8" s="52" t="s">
        <v>36</v>
      </c>
    </row>
    <row r="9" spans="1:20" ht="19.5" customHeight="1">
      <c r="A9" s="239"/>
      <c r="B9" s="182" t="s">
        <v>217</v>
      </c>
      <c r="C9" s="183">
        <v>1494452000</v>
      </c>
      <c r="D9" s="183">
        <v>1274067000</v>
      </c>
      <c r="E9" s="183">
        <f>T9</f>
        <v>1418736479.05</v>
      </c>
      <c r="F9" s="184" t="s">
        <v>224</v>
      </c>
      <c r="G9" s="183">
        <v>795127843.81999993</v>
      </c>
      <c r="H9" s="183">
        <v>48130605.459999993</v>
      </c>
      <c r="I9" s="183">
        <v>575478029.76999998</v>
      </c>
      <c r="J9" s="183">
        <v>0</v>
      </c>
      <c r="K9" s="183">
        <v>0</v>
      </c>
      <c r="L9" s="183">
        <v>0</v>
      </c>
      <c r="M9" s="183">
        <v>0</v>
      </c>
      <c r="N9" s="183">
        <v>0</v>
      </c>
      <c r="O9" s="183">
        <v>0</v>
      </c>
      <c r="P9" s="183">
        <v>0</v>
      </c>
      <c r="Q9" s="183">
        <v>0</v>
      </c>
      <c r="R9" s="183">
        <v>0</v>
      </c>
      <c r="S9" s="183">
        <v>0</v>
      </c>
      <c r="T9" s="185">
        <f>SUM(G9:K9)+N9+SUM(O9:S9)</f>
        <v>1418736479.05</v>
      </c>
    </row>
    <row r="10" spans="1:20" ht="19.5" customHeight="1">
      <c r="A10" s="240"/>
      <c r="B10" s="182" t="s">
        <v>225</v>
      </c>
      <c r="C10" s="183">
        <v>1917939000</v>
      </c>
      <c r="D10" s="183">
        <v>1892402000</v>
      </c>
      <c r="E10" s="183">
        <f t="shared" ref="E10:E24" si="0">T10</f>
        <v>1892673704.3099999</v>
      </c>
      <c r="F10" s="186" t="s">
        <v>224</v>
      </c>
      <c r="G10" s="183">
        <v>0</v>
      </c>
      <c r="H10" s="183">
        <v>1892131625.24</v>
      </c>
      <c r="I10" s="183">
        <v>154880</v>
      </c>
      <c r="J10" s="183">
        <v>0</v>
      </c>
      <c r="K10" s="183">
        <v>0</v>
      </c>
      <c r="L10" s="183">
        <v>0</v>
      </c>
      <c r="M10" s="183">
        <v>0</v>
      </c>
      <c r="N10" s="183">
        <v>0</v>
      </c>
      <c r="O10" s="183">
        <v>387199.07</v>
      </c>
      <c r="P10" s="183">
        <v>0</v>
      </c>
      <c r="Q10" s="183">
        <v>0</v>
      </c>
      <c r="R10" s="183">
        <v>0</v>
      </c>
      <c r="S10" s="183">
        <v>0</v>
      </c>
      <c r="T10" s="185">
        <f t="shared" ref="T10:T24" si="1">SUM(G10:K10)+N10+SUM(O10:S10)</f>
        <v>1892673704.3099999</v>
      </c>
    </row>
    <row r="11" spans="1:20" ht="19.5" customHeight="1">
      <c r="A11" s="240"/>
      <c r="B11" s="182" t="s">
        <v>27</v>
      </c>
      <c r="C11" s="183">
        <v>2563961000</v>
      </c>
      <c r="D11" s="183">
        <v>2494167000</v>
      </c>
      <c r="E11" s="183">
        <f t="shared" si="0"/>
        <v>2493213781.8380003</v>
      </c>
      <c r="F11" s="186" t="s">
        <v>226</v>
      </c>
      <c r="G11" s="183">
        <v>0</v>
      </c>
      <c r="H11" s="183">
        <v>0</v>
      </c>
      <c r="I11" s="183">
        <v>0</v>
      </c>
      <c r="J11" s="183">
        <v>0</v>
      </c>
      <c r="K11" s="183">
        <v>2452491730.0180001</v>
      </c>
      <c r="L11" s="183">
        <v>0</v>
      </c>
      <c r="M11" s="183">
        <v>0</v>
      </c>
      <c r="N11" s="183">
        <v>0</v>
      </c>
      <c r="O11" s="183">
        <v>35860463.43</v>
      </c>
      <c r="P11" s="183">
        <v>0</v>
      </c>
      <c r="Q11" s="183">
        <v>4861588.3899999997</v>
      </c>
      <c r="R11" s="183">
        <v>0</v>
      </c>
      <c r="S11" s="183">
        <v>0</v>
      </c>
      <c r="T11" s="185">
        <f t="shared" si="1"/>
        <v>2493213781.8380003</v>
      </c>
    </row>
    <row r="12" spans="1:20" ht="19.5" customHeight="1">
      <c r="A12" s="240"/>
      <c r="B12" s="182" t="s">
        <v>248</v>
      </c>
      <c r="C12" s="183">
        <v>15998166000</v>
      </c>
      <c r="D12" s="183">
        <v>15264047000</v>
      </c>
      <c r="E12" s="183">
        <f t="shared" si="0"/>
        <v>14942767234.255098</v>
      </c>
      <c r="F12" s="184" t="s">
        <v>227</v>
      </c>
      <c r="G12" s="183">
        <v>0</v>
      </c>
      <c r="H12" s="183">
        <v>0</v>
      </c>
      <c r="I12" s="183">
        <v>0</v>
      </c>
      <c r="J12" s="183">
        <v>0</v>
      </c>
      <c r="K12" s="183">
        <v>0</v>
      </c>
      <c r="L12" s="183">
        <v>15385154749.2076</v>
      </c>
      <c r="M12" s="183">
        <v>-614291231.34249997</v>
      </c>
      <c r="N12" s="183">
        <v>14770863517.865099</v>
      </c>
      <c r="O12" s="183">
        <v>147829601.98000002</v>
      </c>
      <c r="P12" s="183">
        <v>0</v>
      </c>
      <c r="Q12" s="183">
        <v>0</v>
      </c>
      <c r="R12" s="183">
        <v>0</v>
      </c>
      <c r="S12" s="183">
        <v>24074114.41</v>
      </c>
      <c r="T12" s="185">
        <f t="shared" si="1"/>
        <v>14942767234.255098</v>
      </c>
    </row>
    <row r="13" spans="1:20" ht="19.5" customHeight="1">
      <c r="A13" s="240"/>
      <c r="B13" s="241" t="s">
        <v>218</v>
      </c>
      <c r="C13" s="183">
        <v>23432000</v>
      </c>
      <c r="D13" s="183">
        <v>21503000</v>
      </c>
      <c r="E13" s="183">
        <f t="shared" si="0"/>
        <v>21503000</v>
      </c>
      <c r="F13" s="186"/>
      <c r="G13" s="183">
        <v>0</v>
      </c>
      <c r="H13" s="183">
        <v>0</v>
      </c>
      <c r="I13" s="183">
        <v>0</v>
      </c>
      <c r="J13" s="183">
        <v>0</v>
      </c>
      <c r="K13" s="183">
        <v>0</v>
      </c>
      <c r="L13" s="183">
        <v>0</v>
      </c>
      <c r="M13" s="183">
        <v>0</v>
      </c>
      <c r="N13" s="183">
        <v>0</v>
      </c>
      <c r="O13" s="183">
        <v>0</v>
      </c>
      <c r="P13" s="183">
        <v>0</v>
      </c>
      <c r="Q13" s="183">
        <v>0</v>
      </c>
      <c r="R13" s="183">
        <v>0</v>
      </c>
      <c r="S13" s="183">
        <v>21503000</v>
      </c>
      <c r="T13" s="185">
        <f t="shared" si="1"/>
        <v>21503000</v>
      </c>
    </row>
    <row r="14" spans="1:20" ht="19.5" customHeight="1">
      <c r="A14" s="240"/>
      <c r="B14" s="182" t="s">
        <v>249</v>
      </c>
      <c r="C14" s="183">
        <v>58160000</v>
      </c>
      <c r="D14" s="183">
        <v>51126000</v>
      </c>
      <c r="E14" s="183">
        <f t="shared" si="0"/>
        <v>51126000</v>
      </c>
      <c r="F14" s="186"/>
      <c r="G14" s="183">
        <v>0</v>
      </c>
      <c r="H14" s="183">
        <v>0</v>
      </c>
      <c r="I14" s="183">
        <v>0</v>
      </c>
      <c r="J14" s="183">
        <v>0</v>
      </c>
      <c r="K14" s="183">
        <v>0</v>
      </c>
      <c r="L14" s="183">
        <v>0</v>
      </c>
      <c r="M14" s="183">
        <v>0</v>
      </c>
      <c r="N14" s="183">
        <v>0</v>
      </c>
      <c r="O14" s="183">
        <v>0</v>
      </c>
      <c r="P14" s="183">
        <v>0</v>
      </c>
      <c r="Q14" s="183">
        <v>0</v>
      </c>
      <c r="R14" s="183">
        <v>0</v>
      </c>
      <c r="S14" s="183">
        <v>51126000</v>
      </c>
      <c r="T14" s="185">
        <f t="shared" si="1"/>
        <v>51126000</v>
      </c>
    </row>
    <row r="15" spans="1:20" ht="19.5" customHeight="1">
      <c r="A15" s="240"/>
      <c r="B15" s="182" t="s">
        <v>250</v>
      </c>
      <c r="C15" s="183">
        <v>6243000</v>
      </c>
      <c r="D15" s="183">
        <v>6092000</v>
      </c>
      <c r="E15" s="183">
        <f t="shared" si="0"/>
        <v>6092000</v>
      </c>
      <c r="F15" s="186"/>
      <c r="G15" s="183">
        <v>0</v>
      </c>
      <c r="H15" s="183">
        <v>0</v>
      </c>
      <c r="I15" s="183">
        <v>0</v>
      </c>
      <c r="J15" s="183">
        <v>0</v>
      </c>
      <c r="K15" s="183">
        <v>0</v>
      </c>
      <c r="L15" s="183">
        <v>0</v>
      </c>
      <c r="M15" s="183">
        <v>0</v>
      </c>
      <c r="N15" s="183">
        <v>0</v>
      </c>
      <c r="O15" s="183">
        <v>0</v>
      </c>
      <c r="P15" s="183">
        <v>0</v>
      </c>
      <c r="Q15" s="183">
        <v>0</v>
      </c>
      <c r="R15" s="183">
        <v>0</v>
      </c>
      <c r="S15" s="183">
        <v>6092000</v>
      </c>
      <c r="T15" s="185">
        <f t="shared" si="1"/>
        <v>6092000</v>
      </c>
    </row>
    <row r="16" spans="1:20" ht="19.5" customHeight="1">
      <c r="A16" s="240"/>
      <c r="B16" s="182" t="s">
        <v>251</v>
      </c>
      <c r="C16" s="183">
        <v>77676000</v>
      </c>
      <c r="D16" s="183">
        <v>73441000</v>
      </c>
      <c r="E16" s="183">
        <f t="shared" si="0"/>
        <v>72982412</v>
      </c>
      <c r="F16" s="186"/>
      <c r="G16" s="183">
        <v>0</v>
      </c>
      <c r="H16" s="183">
        <v>0</v>
      </c>
      <c r="I16" s="183">
        <v>0</v>
      </c>
      <c r="J16" s="183">
        <v>0</v>
      </c>
      <c r="K16" s="183">
        <v>0</v>
      </c>
      <c r="L16" s="183">
        <v>0</v>
      </c>
      <c r="M16" s="183">
        <v>0</v>
      </c>
      <c r="N16" s="183">
        <v>0</v>
      </c>
      <c r="O16" s="183">
        <v>0</v>
      </c>
      <c r="P16" s="183">
        <v>0</v>
      </c>
      <c r="Q16" s="183">
        <v>0</v>
      </c>
      <c r="R16" s="183">
        <v>72982412</v>
      </c>
      <c r="S16" s="183">
        <v>0</v>
      </c>
      <c r="T16" s="185">
        <f t="shared" si="1"/>
        <v>72982412</v>
      </c>
    </row>
    <row r="17" spans="1:20" ht="19.5" customHeight="1">
      <c r="A17" s="240"/>
      <c r="B17" s="182" t="s">
        <v>219</v>
      </c>
      <c r="C17" s="183">
        <v>231707000</v>
      </c>
      <c r="D17" s="183">
        <v>218793000</v>
      </c>
      <c r="E17" s="183">
        <f t="shared" si="0"/>
        <v>86311043.585951701</v>
      </c>
      <c r="F17" s="186" t="s">
        <v>228</v>
      </c>
      <c r="G17" s="183">
        <v>0</v>
      </c>
      <c r="H17" s="183">
        <v>0</v>
      </c>
      <c r="I17" s="183">
        <v>0</v>
      </c>
      <c r="J17" s="183">
        <v>0</v>
      </c>
      <c r="K17" s="183">
        <v>0</v>
      </c>
      <c r="L17" s="183">
        <v>0</v>
      </c>
      <c r="M17" s="183">
        <v>0</v>
      </c>
      <c r="N17" s="183">
        <v>0</v>
      </c>
      <c r="O17" s="183">
        <v>0</v>
      </c>
      <c r="P17" s="183">
        <v>78712225.854701698</v>
      </c>
      <c r="Q17" s="183">
        <v>0</v>
      </c>
      <c r="R17" s="183">
        <v>7598817.7312500002</v>
      </c>
      <c r="S17" s="183">
        <v>0</v>
      </c>
      <c r="T17" s="185">
        <f t="shared" si="1"/>
        <v>86311043.585951701</v>
      </c>
    </row>
    <row r="18" spans="1:20" ht="19.5" customHeight="1">
      <c r="A18" s="240"/>
      <c r="B18" s="182" t="s">
        <v>220</v>
      </c>
      <c r="C18" s="183">
        <v>343025000</v>
      </c>
      <c r="D18" s="183">
        <v>327243000</v>
      </c>
      <c r="E18" s="183">
        <f t="shared" si="0"/>
        <v>288609229.41500002</v>
      </c>
      <c r="F18" s="186" t="s">
        <v>229</v>
      </c>
      <c r="G18" s="183">
        <v>0</v>
      </c>
      <c r="H18" s="183">
        <v>0</v>
      </c>
      <c r="I18" s="183">
        <v>0</v>
      </c>
      <c r="J18" s="183">
        <v>0</v>
      </c>
      <c r="K18" s="183">
        <v>0</v>
      </c>
      <c r="L18" s="183">
        <v>0</v>
      </c>
      <c r="M18" s="183">
        <v>0</v>
      </c>
      <c r="N18" s="183">
        <v>0</v>
      </c>
      <c r="O18" s="183">
        <v>0</v>
      </c>
      <c r="P18" s="183">
        <v>0</v>
      </c>
      <c r="Q18" s="183">
        <v>0</v>
      </c>
      <c r="R18" s="183">
        <v>288609229.41500002</v>
      </c>
      <c r="S18" s="183">
        <v>0</v>
      </c>
      <c r="T18" s="185">
        <f t="shared" si="1"/>
        <v>288609229.41500002</v>
      </c>
    </row>
    <row r="19" spans="1:20" ht="19.5" customHeight="1">
      <c r="A19" s="240"/>
      <c r="B19" s="182" t="s">
        <v>252</v>
      </c>
      <c r="C19" s="183">
        <v>33453000</v>
      </c>
      <c r="D19" s="183">
        <v>33453000</v>
      </c>
      <c r="E19" s="183">
        <f t="shared" si="0"/>
        <v>33331343</v>
      </c>
      <c r="F19" s="186"/>
      <c r="G19" s="183"/>
      <c r="H19" s="183"/>
      <c r="I19" s="183"/>
      <c r="J19" s="183"/>
      <c r="K19" s="183"/>
      <c r="L19" s="183"/>
      <c r="M19" s="183"/>
      <c r="N19" s="183"/>
      <c r="O19" s="183"/>
      <c r="P19" s="183"/>
      <c r="Q19" s="183">
        <v>0</v>
      </c>
      <c r="R19" s="183">
        <v>33331343</v>
      </c>
      <c r="S19" s="183"/>
      <c r="T19" s="185">
        <f t="shared" si="1"/>
        <v>33331343</v>
      </c>
    </row>
    <row r="20" spans="1:20" ht="19.5" customHeight="1">
      <c r="A20" s="240"/>
      <c r="B20" s="182" t="s">
        <v>221</v>
      </c>
      <c r="C20" s="183">
        <v>124775000</v>
      </c>
      <c r="D20" s="183">
        <v>115838000</v>
      </c>
      <c r="E20" s="183">
        <f t="shared" si="0"/>
        <v>105565066.83000001</v>
      </c>
      <c r="F20" s="186" t="s">
        <v>229</v>
      </c>
      <c r="G20" s="183">
        <v>0</v>
      </c>
      <c r="H20" s="183">
        <v>0</v>
      </c>
      <c r="I20" s="183">
        <v>0</v>
      </c>
      <c r="J20" s="183">
        <v>0</v>
      </c>
      <c r="K20" s="183">
        <v>0</v>
      </c>
      <c r="L20" s="183">
        <v>0</v>
      </c>
      <c r="M20" s="183">
        <v>0</v>
      </c>
      <c r="N20" s="183">
        <v>0</v>
      </c>
      <c r="O20" s="183">
        <v>0</v>
      </c>
      <c r="P20" s="183">
        <v>0</v>
      </c>
      <c r="Q20" s="183">
        <v>0</v>
      </c>
      <c r="R20" s="183">
        <v>105565066.83000001</v>
      </c>
      <c r="S20" s="183">
        <v>0</v>
      </c>
      <c r="T20" s="185">
        <f t="shared" si="1"/>
        <v>105565066.83000001</v>
      </c>
    </row>
    <row r="21" spans="1:20" ht="19.5" customHeight="1">
      <c r="A21" s="240"/>
      <c r="B21" s="182" t="s">
        <v>253</v>
      </c>
      <c r="C21" s="183"/>
      <c r="D21" s="183">
        <v>151311000</v>
      </c>
      <c r="E21" s="183">
        <f t="shared" si="0"/>
        <v>138000740.68000001</v>
      </c>
      <c r="F21" s="186" t="s">
        <v>226</v>
      </c>
      <c r="G21" s="183"/>
      <c r="H21" s="183"/>
      <c r="I21" s="183"/>
      <c r="J21" s="183"/>
      <c r="K21" s="183"/>
      <c r="L21" s="183"/>
      <c r="M21" s="183"/>
      <c r="N21" s="183"/>
      <c r="O21" s="183"/>
      <c r="P21" s="183"/>
      <c r="Q21" s="183">
        <v>138000740.68000001</v>
      </c>
      <c r="R21" s="183"/>
      <c r="S21" s="183"/>
      <c r="T21" s="185">
        <f t="shared" si="1"/>
        <v>138000740.68000001</v>
      </c>
    </row>
    <row r="22" spans="1:20" ht="19.5" customHeight="1">
      <c r="A22" s="240"/>
      <c r="B22" s="182" t="s">
        <v>259</v>
      </c>
      <c r="C22" s="183">
        <v>292000</v>
      </c>
      <c r="D22" s="183" t="s">
        <v>260</v>
      </c>
      <c r="E22" s="183">
        <f t="shared" si="0"/>
        <v>0</v>
      </c>
      <c r="F22" s="184" t="s">
        <v>230</v>
      </c>
      <c r="G22" s="183">
        <v>0</v>
      </c>
      <c r="H22" s="183">
        <v>0</v>
      </c>
      <c r="I22" s="183">
        <v>0</v>
      </c>
      <c r="J22" s="183">
        <v>0</v>
      </c>
      <c r="K22" s="183">
        <v>0</v>
      </c>
      <c r="L22" s="183">
        <v>0</v>
      </c>
      <c r="M22" s="183">
        <v>0</v>
      </c>
      <c r="N22" s="183">
        <v>0</v>
      </c>
      <c r="O22" s="183">
        <v>0</v>
      </c>
      <c r="P22" s="183">
        <v>0</v>
      </c>
      <c r="Q22" s="183">
        <v>0</v>
      </c>
      <c r="R22" s="183">
        <v>0</v>
      </c>
      <c r="S22" s="183"/>
      <c r="T22" s="185">
        <f t="shared" si="1"/>
        <v>0</v>
      </c>
    </row>
    <row r="23" spans="1:20" ht="19.5" customHeight="1">
      <c r="A23" s="240"/>
      <c r="B23" s="182" t="s">
        <v>35</v>
      </c>
      <c r="C23" s="183">
        <v>241200000</v>
      </c>
      <c r="D23" s="183">
        <v>207456000</v>
      </c>
      <c r="E23" s="183">
        <f t="shared" si="0"/>
        <v>219535234.06589997</v>
      </c>
      <c r="F23" s="184" t="s">
        <v>231</v>
      </c>
      <c r="G23" s="183">
        <v>0</v>
      </c>
      <c r="H23" s="183">
        <v>18585600</v>
      </c>
      <c r="I23" s="183">
        <v>0</v>
      </c>
      <c r="J23" s="183">
        <v>303</v>
      </c>
      <c r="K23" s="183">
        <v>0</v>
      </c>
      <c r="L23" s="183">
        <v>0</v>
      </c>
      <c r="M23" s="183">
        <v>0</v>
      </c>
      <c r="N23" s="183">
        <v>0</v>
      </c>
      <c r="O23" s="183">
        <v>262.86</v>
      </c>
      <c r="P23" s="183">
        <v>91750.932000000001</v>
      </c>
      <c r="Q23" s="183">
        <v>5320364.18</v>
      </c>
      <c r="R23" s="183">
        <v>0</v>
      </c>
      <c r="S23" s="183">
        <v>195536953.09389997</v>
      </c>
      <c r="T23" s="185">
        <f t="shared" si="1"/>
        <v>219535234.06589997</v>
      </c>
    </row>
    <row r="24" spans="1:20" ht="19.5" customHeight="1">
      <c r="A24" s="240"/>
      <c r="B24" s="182" t="s">
        <v>222</v>
      </c>
      <c r="C24" s="183">
        <v>46731000</v>
      </c>
      <c r="D24" s="183">
        <v>46324000</v>
      </c>
      <c r="E24" s="183">
        <f t="shared" si="0"/>
        <v>17736578.577048302</v>
      </c>
      <c r="F24" s="186" t="s">
        <v>226</v>
      </c>
      <c r="G24" s="183">
        <v>0</v>
      </c>
      <c r="H24" s="183">
        <v>0</v>
      </c>
      <c r="I24" s="183">
        <v>0</v>
      </c>
      <c r="J24" s="183">
        <v>0</v>
      </c>
      <c r="K24" s="183">
        <v>0</v>
      </c>
      <c r="L24" s="183">
        <v>0</v>
      </c>
      <c r="M24" s="183">
        <v>0</v>
      </c>
      <c r="N24" s="183">
        <v>0</v>
      </c>
      <c r="O24" s="183">
        <v>0</v>
      </c>
      <c r="P24" s="183">
        <v>15771191.283298301</v>
      </c>
      <c r="Q24" s="183">
        <v>0</v>
      </c>
      <c r="R24" s="183">
        <v>1965387.29375</v>
      </c>
      <c r="S24" s="183">
        <v>0</v>
      </c>
      <c r="T24" s="185">
        <f t="shared" si="1"/>
        <v>17736578.577048302</v>
      </c>
    </row>
    <row r="25" spans="1:20" s="193" customFormat="1" ht="15.75" customHeight="1" thickBot="1">
      <c r="A25" s="187"/>
      <c r="B25" s="188" t="s">
        <v>36</v>
      </c>
      <c r="C25" s="189">
        <f>SUM(C9:C24)</f>
        <v>23161212000</v>
      </c>
      <c r="D25" s="189">
        <f>SUM(D9:D24)</f>
        <v>22177263000</v>
      </c>
      <c r="E25" s="189">
        <f>SUM(E9:E24)</f>
        <v>21788183847.607002</v>
      </c>
      <c r="F25" s="190"/>
      <c r="G25" s="189">
        <f t="shared" ref="G25:T25" si="2">SUM(G9:G24)</f>
        <v>795127843.81999993</v>
      </c>
      <c r="H25" s="189">
        <f t="shared" si="2"/>
        <v>1958847830.7</v>
      </c>
      <c r="I25" s="189">
        <f t="shared" si="2"/>
        <v>575632909.76999998</v>
      </c>
      <c r="J25" s="189">
        <f t="shared" si="2"/>
        <v>303</v>
      </c>
      <c r="K25" s="189">
        <f t="shared" si="2"/>
        <v>2452491730.0180001</v>
      </c>
      <c r="L25" s="189">
        <f t="shared" si="2"/>
        <v>15385154749.2076</v>
      </c>
      <c r="M25" s="189">
        <f t="shared" si="2"/>
        <v>-614291231.34249997</v>
      </c>
      <c r="N25" s="189">
        <f t="shared" si="2"/>
        <v>14770863517.865099</v>
      </c>
      <c r="O25" s="189">
        <f t="shared" si="2"/>
        <v>184077527.34000003</v>
      </c>
      <c r="P25" s="189">
        <f t="shared" si="2"/>
        <v>94575168.069999993</v>
      </c>
      <c r="Q25" s="189">
        <f t="shared" si="2"/>
        <v>148182693.25</v>
      </c>
      <c r="R25" s="189">
        <f t="shared" si="2"/>
        <v>510052256.27000004</v>
      </c>
      <c r="S25" s="189">
        <f t="shared" si="2"/>
        <v>298332067.50389993</v>
      </c>
      <c r="T25" s="191">
        <f t="shared" si="2"/>
        <v>21788183847.607002</v>
      </c>
    </row>
    <row r="26" spans="1:20" s="34" customFormat="1" ht="15.75" customHeight="1" thickBot="1">
      <c r="A26" s="45"/>
      <c r="B26" s="229"/>
      <c r="C26" s="194"/>
      <c r="D26" s="242"/>
      <c r="E26" s="229"/>
      <c r="F26" s="195"/>
      <c r="G26" s="253"/>
      <c r="H26" s="253"/>
      <c r="I26" s="253"/>
      <c r="J26" s="253"/>
      <c r="K26" s="253"/>
      <c r="L26" s="253"/>
      <c r="M26" s="253"/>
      <c r="N26" s="253"/>
      <c r="O26" s="253"/>
      <c r="P26" s="254"/>
      <c r="Q26" s="224"/>
      <c r="R26" s="224"/>
      <c r="S26" s="224"/>
      <c r="T26" s="224"/>
    </row>
    <row r="27" spans="1:20" s="34" customFormat="1" ht="15.75" customHeight="1">
      <c r="A27" s="266"/>
      <c r="B27" s="255" t="s">
        <v>66</v>
      </c>
      <c r="C27" s="255" t="s">
        <v>65</v>
      </c>
      <c r="D27" s="255" t="s">
        <v>116</v>
      </c>
      <c r="E27" s="255" t="s">
        <v>62</v>
      </c>
      <c r="F27" s="255" t="s">
        <v>232</v>
      </c>
      <c r="G27" s="257" t="s">
        <v>63</v>
      </c>
      <c r="H27" s="257"/>
      <c r="I27" s="257"/>
      <c r="J27" s="257"/>
      <c r="K27" s="257"/>
      <c r="L27" s="257"/>
      <c r="M27" s="257"/>
      <c r="N27" s="257"/>
      <c r="O27" s="257"/>
      <c r="P27" s="258"/>
      <c r="Q27" s="225"/>
      <c r="R27" s="225"/>
      <c r="S27" s="225"/>
      <c r="T27" s="225"/>
    </row>
    <row r="28" spans="1:20" s="34" customFormat="1" ht="15.75" customHeight="1">
      <c r="A28" s="267"/>
      <c r="B28" s="256"/>
      <c r="C28" s="256"/>
      <c r="D28" s="256"/>
      <c r="E28" s="256"/>
      <c r="F28" s="256"/>
      <c r="G28" s="50">
        <v>13</v>
      </c>
      <c r="H28" s="50">
        <v>14</v>
      </c>
      <c r="I28" s="50">
        <v>15</v>
      </c>
      <c r="J28" s="50">
        <v>16</v>
      </c>
      <c r="K28" s="50">
        <v>17</v>
      </c>
      <c r="L28" s="50">
        <v>18</v>
      </c>
      <c r="M28" s="50">
        <v>19</v>
      </c>
      <c r="N28" s="50">
        <v>20</v>
      </c>
      <c r="O28" s="50">
        <v>21</v>
      </c>
      <c r="P28" s="53">
        <v>22</v>
      </c>
      <c r="Q28" s="225"/>
      <c r="R28" s="225"/>
      <c r="S28" s="225"/>
      <c r="T28" s="225"/>
    </row>
    <row r="29" spans="1:20" s="34" customFormat="1" ht="71.25">
      <c r="A29" s="267"/>
      <c r="B29" s="256"/>
      <c r="C29" s="256"/>
      <c r="D29" s="256"/>
      <c r="E29" s="256"/>
      <c r="F29" s="256"/>
      <c r="G29" s="49" t="s">
        <v>37</v>
      </c>
      <c r="H29" s="49" t="s">
        <v>38</v>
      </c>
      <c r="I29" s="49" t="s">
        <v>39</v>
      </c>
      <c r="J29" s="49" t="s">
        <v>40</v>
      </c>
      <c r="K29" s="49" t="s">
        <v>41</v>
      </c>
      <c r="L29" s="49" t="s">
        <v>42</v>
      </c>
      <c r="M29" s="49" t="s">
        <v>43</v>
      </c>
      <c r="N29" s="49" t="s">
        <v>10</v>
      </c>
      <c r="O29" s="49" t="s">
        <v>44</v>
      </c>
      <c r="P29" s="52" t="s">
        <v>45</v>
      </c>
      <c r="Q29" s="225"/>
      <c r="R29" s="225"/>
      <c r="S29" s="225"/>
      <c r="T29" s="225"/>
    </row>
    <row r="30" spans="1:20" ht="31.5" customHeight="1">
      <c r="A30" s="240"/>
      <c r="B30" s="182" t="s">
        <v>233</v>
      </c>
      <c r="C30" s="183">
        <v>14081438000</v>
      </c>
      <c r="D30" s="183">
        <v>13573131000</v>
      </c>
      <c r="E30" s="183">
        <f>P30</f>
        <v>13618038900.356501</v>
      </c>
      <c r="F30" s="184" t="s">
        <v>234</v>
      </c>
      <c r="G30" s="183">
        <v>0</v>
      </c>
      <c r="H30" s="183">
        <v>3723673569.6564999</v>
      </c>
      <c r="I30" s="183">
        <v>3167478174.0099998</v>
      </c>
      <c r="J30" s="183">
        <v>6656307185.75</v>
      </c>
      <c r="K30" s="183">
        <v>0</v>
      </c>
      <c r="L30" s="183">
        <v>0</v>
      </c>
      <c r="M30" s="183">
        <v>65485698.519999996</v>
      </c>
      <c r="N30" s="183">
        <v>5094272.42</v>
      </c>
      <c r="O30" s="183"/>
      <c r="P30" s="185">
        <f>SUM(G30:O30)</f>
        <v>13618038900.356501</v>
      </c>
      <c r="Q30" s="223"/>
      <c r="R30" s="130"/>
    </row>
    <row r="31" spans="1:20" ht="15.75" customHeight="1">
      <c r="A31" s="240"/>
      <c r="B31" s="182" t="s">
        <v>235</v>
      </c>
      <c r="C31" s="183">
        <v>4118462000</v>
      </c>
      <c r="D31" s="183">
        <v>3760484000</v>
      </c>
      <c r="E31" s="183">
        <f t="shared" ref="E31:E36" si="3">P31</f>
        <v>3760482866.4200001</v>
      </c>
      <c r="F31" s="186"/>
      <c r="G31" s="183">
        <v>255400536.29000002</v>
      </c>
      <c r="H31" s="183">
        <v>0</v>
      </c>
      <c r="I31" s="183">
        <v>0</v>
      </c>
      <c r="J31" s="183">
        <v>0</v>
      </c>
      <c r="K31" s="183">
        <v>0</v>
      </c>
      <c r="L31" s="183">
        <v>2828797170.1300001</v>
      </c>
      <c r="M31" s="183">
        <v>4105960</v>
      </c>
      <c r="N31" s="183">
        <v>0</v>
      </c>
      <c r="O31" s="183">
        <v>672179200</v>
      </c>
      <c r="P31" s="185">
        <f t="shared" ref="P31:P36" si="4">SUM(G31:O31)</f>
        <v>3760482866.4200001</v>
      </c>
      <c r="Q31" s="223"/>
      <c r="R31" s="130"/>
    </row>
    <row r="32" spans="1:20" ht="15.75" customHeight="1">
      <c r="A32" s="240"/>
      <c r="B32" s="182" t="s">
        <v>254</v>
      </c>
      <c r="C32" s="183">
        <v>1460479000</v>
      </c>
      <c r="D32" s="183">
        <v>1373095000</v>
      </c>
      <c r="E32" s="183">
        <f t="shared" si="3"/>
        <v>1373071307.6900001</v>
      </c>
      <c r="F32" s="184" t="s">
        <v>236</v>
      </c>
      <c r="G32" s="183">
        <v>0</v>
      </c>
      <c r="H32" s="183">
        <v>0</v>
      </c>
      <c r="I32" s="183">
        <v>0</v>
      </c>
      <c r="J32" s="183">
        <v>0</v>
      </c>
      <c r="K32" s="183">
        <v>1045057965.85</v>
      </c>
      <c r="L32" s="183">
        <v>0</v>
      </c>
      <c r="M32" s="183">
        <v>18253341.84</v>
      </c>
      <c r="N32" s="183">
        <v>0</v>
      </c>
      <c r="O32" s="183">
        <v>309760000</v>
      </c>
      <c r="P32" s="185">
        <f t="shared" si="4"/>
        <v>1373071307.6900001</v>
      </c>
      <c r="Q32" s="223"/>
      <c r="R32" s="130"/>
    </row>
    <row r="33" spans="1:20" ht="28.5" customHeight="1">
      <c r="A33" s="240"/>
      <c r="B33" s="182" t="s">
        <v>255</v>
      </c>
      <c r="C33" s="183">
        <v>85098000</v>
      </c>
      <c r="D33" s="183">
        <v>81776000</v>
      </c>
      <c r="E33" s="183">
        <f t="shared" si="3"/>
        <v>79937429</v>
      </c>
      <c r="F33" s="186" t="s">
        <v>230</v>
      </c>
      <c r="G33" s="183">
        <v>0</v>
      </c>
      <c r="H33" s="183">
        <v>0</v>
      </c>
      <c r="I33" s="183">
        <v>0</v>
      </c>
      <c r="J33" s="183">
        <v>0</v>
      </c>
      <c r="K33" s="183">
        <v>0</v>
      </c>
      <c r="L33" s="183">
        <v>0</v>
      </c>
      <c r="M33" s="183">
        <v>0</v>
      </c>
      <c r="N33" s="196">
        <v>79937429</v>
      </c>
      <c r="O33" s="183"/>
      <c r="P33" s="185">
        <f t="shared" si="4"/>
        <v>79937429</v>
      </c>
      <c r="Q33" s="197"/>
      <c r="R33" s="130"/>
    </row>
    <row r="34" spans="1:20" ht="15.75" customHeight="1">
      <c r="A34" s="240"/>
      <c r="B34" s="182" t="s">
        <v>237</v>
      </c>
      <c r="C34" s="183">
        <v>76600000</v>
      </c>
      <c r="D34" s="183">
        <v>71861000</v>
      </c>
      <c r="E34" s="183">
        <f t="shared" si="3"/>
        <v>34329042.049999997</v>
      </c>
      <c r="F34" s="186" t="s">
        <v>238</v>
      </c>
      <c r="G34" s="183">
        <v>0</v>
      </c>
      <c r="H34" s="183">
        <v>0</v>
      </c>
      <c r="I34" s="183">
        <v>0</v>
      </c>
      <c r="J34" s="183">
        <v>0</v>
      </c>
      <c r="K34" s="183">
        <v>0</v>
      </c>
      <c r="L34" s="183">
        <v>0</v>
      </c>
      <c r="M34" s="183">
        <v>0</v>
      </c>
      <c r="N34" s="183">
        <v>34329042.049999997</v>
      </c>
      <c r="O34" s="183"/>
      <c r="P34" s="185">
        <f t="shared" si="4"/>
        <v>34329042.049999997</v>
      </c>
      <c r="Q34" s="223"/>
      <c r="R34" s="130"/>
    </row>
    <row r="35" spans="1:20" ht="15.75" customHeight="1">
      <c r="A35" s="240"/>
      <c r="B35" s="182" t="s">
        <v>239</v>
      </c>
      <c r="C35" s="183">
        <v>110868000</v>
      </c>
      <c r="D35" s="183">
        <v>107988000</v>
      </c>
      <c r="E35" s="183">
        <f t="shared" si="3"/>
        <v>64116283.181955963</v>
      </c>
      <c r="F35" s="184" t="s">
        <v>230</v>
      </c>
      <c r="G35" s="183">
        <v>0</v>
      </c>
      <c r="H35" s="183">
        <v>0</v>
      </c>
      <c r="I35" s="183">
        <v>0</v>
      </c>
      <c r="J35" s="183">
        <v>0</v>
      </c>
      <c r="K35" s="183">
        <v>0</v>
      </c>
      <c r="L35" s="183">
        <v>0</v>
      </c>
      <c r="M35" s="183">
        <v>0</v>
      </c>
      <c r="N35" s="183">
        <v>64116283.181955963</v>
      </c>
      <c r="O35" s="183"/>
      <c r="P35" s="185">
        <f t="shared" si="4"/>
        <v>64116283.181955963</v>
      </c>
      <c r="Q35" s="223"/>
      <c r="R35" s="130"/>
    </row>
    <row r="36" spans="1:20" ht="45.75" customHeight="1">
      <c r="A36" s="240"/>
      <c r="B36" s="182" t="s">
        <v>256</v>
      </c>
      <c r="C36" s="183">
        <v>177044000</v>
      </c>
      <c r="D36" s="183">
        <v>171258000</v>
      </c>
      <c r="E36" s="183">
        <f t="shared" si="3"/>
        <v>330139518.9174</v>
      </c>
      <c r="F36" s="184" t="s">
        <v>240</v>
      </c>
      <c r="G36" s="183">
        <v>0</v>
      </c>
      <c r="H36" s="183">
        <v>0</v>
      </c>
      <c r="I36" s="183">
        <v>0</v>
      </c>
      <c r="J36" s="183">
        <v>0</v>
      </c>
      <c r="K36" s="183">
        <v>0</v>
      </c>
      <c r="L36" s="183">
        <v>0</v>
      </c>
      <c r="M36" s="183">
        <v>3550845.73</v>
      </c>
      <c r="N36" s="183">
        <v>326588673.18739998</v>
      </c>
      <c r="O36" s="183"/>
      <c r="P36" s="185">
        <f t="shared" si="4"/>
        <v>330139518.9174</v>
      </c>
      <c r="Q36" s="223"/>
      <c r="R36" s="130"/>
    </row>
    <row r="37" spans="1:20" s="193" customFormat="1" ht="15.75" customHeight="1" thickBot="1">
      <c r="A37" s="187"/>
      <c r="B37" s="188" t="s">
        <v>45</v>
      </c>
      <c r="C37" s="189">
        <f>SUM(C30:C36)</f>
        <v>20109989000</v>
      </c>
      <c r="D37" s="189">
        <f>SUM(D30:D36)</f>
        <v>19139593000</v>
      </c>
      <c r="E37" s="189">
        <f>SUM(E30:E36)</f>
        <v>19260115347.615856</v>
      </c>
      <c r="F37" s="190"/>
      <c r="G37" s="189">
        <f t="shared" ref="G37:P37" si="5">SUM(G30:G36)</f>
        <v>255400536.29000002</v>
      </c>
      <c r="H37" s="189">
        <f t="shared" si="5"/>
        <v>3723673569.6564999</v>
      </c>
      <c r="I37" s="189">
        <f t="shared" si="5"/>
        <v>3167478174.0099998</v>
      </c>
      <c r="J37" s="189">
        <f t="shared" si="5"/>
        <v>6656307185.75</v>
      </c>
      <c r="K37" s="189">
        <f t="shared" si="5"/>
        <v>1045057965.85</v>
      </c>
      <c r="L37" s="189">
        <f t="shared" si="5"/>
        <v>2828797170.1300001</v>
      </c>
      <c r="M37" s="189">
        <f t="shared" si="5"/>
        <v>91395846.090000004</v>
      </c>
      <c r="N37" s="189">
        <f t="shared" si="5"/>
        <v>510065699.83935595</v>
      </c>
      <c r="O37" s="189">
        <f t="shared" si="5"/>
        <v>981939200</v>
      </c>
      <c r="P37" s="191">
        <f t="shared" si="5"/>
        <v>19260115347.615856</v>
      </c>
      <c r="Q37" s="192">
        <f>P37-[4]RC!$E$31</f>
        <v>0</v>
      </c>
      <c r="R37" s="130"/>
      <c r="S37" s="225"/>
      <c r="T37" s="225"/>
    </row>
    <row r="38" spans="1:20" s="34" customFormat="1" ht="15.75" customHeight="1" thickBot="1">
      <c r="A38" s="45"/>
      <c r="B38" s="198"/>
      <c r="C38" s="199"/>
      <c r="D38" s="243"/>
      <c r="E38" s="229"/>
      <c r="F38" s="195"/>
      <c r="G38" s="229"/>
      <c r="H38" s="229"/>
      <c r="I38" s="229"/>
      <c r="J38" s="229"/>
      <c r="K38" s="229"/>
      <c r="L38" s="229"/>
      <c r="M38" s="229"/>
      <c r="N38" s="229"/>
      <c r="O38" s="224"/>
      <c r="P38" s="224"/>
      <c r="Q38" s="130"/>
      <c r="R38" s="130"/>
      <c r="S38" s="225"/>
      <c r="T38" s="225"/>
    </row>
    <row r="39" spans="1:20" s="34" customFormat="1" ht="15.75" customHeight="1">
      <c r="A39" s="266"/>
      <c r="B39" s="262" t="s">
        <v>133</v>
      </c>
      <c r="C39" s="264" t="s">
        <v>65</v>
      </c>
      <c r="D39" s="264" t="s">
        <v>116</v>
      </c>
      <c r="E39" s="255" t="s">
        <v>62</v>
      </c>
      <c r="F39" s="259" t="s">
        <v>64</v>
      </c>
      <c r="G39" s="230" t="s">
        <v>63</v>
      </c>
      <c r="H39" s="230"/>
      <c r="I39" s="230"/>
      <c r="J39" s="230"/>
      <c r="K39" s="230"/>
      <c r="L39" s="230"/>
      <c r="M39" s="230"/>
      <c r="N39" s="200"/>
      <c r="O39" s="224"/>
      <c r="P39" s="224"/>
      <c r="Q39" s="225"/>
      <c r="R39" s="130"/>
      <c r="S39" s="225"/>
      <c r="T39" s="225"/>
    </row>
    <row r="40" spans="1:20" s="34" customFormat="1" ht="15.75" customHeight="1">
      <c r="A40" s="267"/>
      <c r="B40" s="263"/>
      <c r="C40" s="265"/>
      <c r="D40" s="265"/>
      <c r="E40" s="256"/>
      <c r="F40" s="260"/>
      <c r="G40" s="233">
        <v>23</v>
      </c>
      <c r="H40" s="233">
        <v>24</v>
      </c>
      <c r="I40" s="233">
        <v>25</v>
      </c>
      <c r="J40" s="233">
        <v>26</v>
      </c>
      <c r="K40" s="233">
        <v>27</v>
      </c>
      <c r="L40" s="233">
        <v>28</v>
      </c>
      <c r="M40" s="233">
        <v>29</v>
      </c>
      <c r="N40" s="234">
        <v>30</v>
      </c>
      <c r="O40" s="225"/>
      <c r="P40" s="51"/>
      <c r="Q40" s="225"/>
      <c r="R40" s="130"/>
      <c r="S40" s="225"/>
      <c r="T40" s="225"/>
    </row>
    <row r="41" spans="1:20" s="34" customFormat="1" ht="48.75" customHeight="1">
      <c r="A41" s="267"/>
      <c r="B41" s="263"/>
      <c r="C41" s="265"/>
      <c r="D41" s="265"/>
      <c r="E41" s="256"/>
      <c r="F41" s="260"/>
      <c r="G41" s="49" t="s">
        <v>46</v>
      </c>
      <c r="H41" s="49" t="s">
        <v>47</v>
      </c>
      <c r="I41" s="49" t="s">
        <v>48</v>
      </c>
      <c r="J41" s="49" t="s">
        <v>49</v>
      </c>
      <c r="K41" s="49" t="s">
        <v>50</v>
      </c>
      <c r="L41" s="49" t="s">
        <v>51</v>
      </c>
      <c r="M41" s="49" t="s">
        <v>6</v>
      </c>
      <c r="N41" s="52" t="s">
        <v>52</v>
      </c>
      <c r="O41" s="225"/>
      <c r="P41" s="51"/>
      <c r="Q41" s="225"/>
      <c r="R41" s="130"/>
      <c r="S41" s="225"/>
      <c r="T41" s="225"/>
    </row>
    <row r="42" spans="1:20" s="193" customFormat="1" ht="15.75" customHeight="1">
      <c r="A42" s="244"/>
      <c r="B42" s="37" t="s">
        <v>257</v>
      </c>
      <c r="C42" s="183">
        <v>27994000</v>
      </c>
      <c r="D42" s="183">
        <v>27994000</v>
      </c>
      <c r="E42" s="183">
        <f>N42</f>
        <v>27993660.18</v>
      </c>
      <c r="F42" s="202"/>
      <c r="G42" s="201">
        <v>27993660.18</v>
      </c>
      <c r="H42" s="201">
        <v>0</v>
      </c>
      <c r="I42" s="201">
        <v>0</v>
      </c>
      <c r="J42" s="201">
        <v>0</v>
      </c>
      <c r="K42" s="201">
        <v>0</v>
      </c>
      <c r="L42" s="201">
        <v>0</v>
      </c>
      <c r="M42" s="201">
        <v>0</v>
      </c>
      <c r="N42" s="185">
        <f>SUM(G42:M42)</f>
        <v>27993660.18</v>
      </c>
      <c r="O42" s="203"/>
      <c r="P42" s="204"/>
      <c r="Q42" s="205"/>
      <c r="R42" s="130"/>
      <c r="S42" s="20"/>
      <c r="T42" s="20"/>
    </row>
    <row r="43" spans="1:20" s="193" customFormat="1" ht="15.75" customHeight="1">
      <c r="A43" s="244"/>
      <c r="B43" s="37" t="s">
        <v>241</v>
      </c>
      <c r="C43" s="183">
        <v>180969000</v>
      </c>
      <c r="D43" s="183">
        <v>180233000</v>
      </c>
      <c r="E43" s="183">
        <f t="shared" ref="E43:E46" si="6">N43</f>
        <v>196689884.32999998</v>
      </c>
      <c r="F43" s="206" t="s">
        <v>242</v>
      </c>
      <c r="G43" s="207">
        <v>0</v>
      </c>
      <c r="H43" s="207">
        <v>0</v>
      </c>
      <c r="I43" s="207">
        <v>0</v>
      </c>
      <c r="J43" s="207">
        <v>196689884.32999998</v>
      </c>
      <c r="K43" s="207">
        <v>0</v>
      </c>
      <c r="L43" s="207">
        <v>0</v>
      </c>
      <c r="M43" s="207">
        <v>0</v>
      </c>
      <c r="N43" s="185">
        <f t="shared" ref="N43:N46" si="7">SUM(G43:M43)</f>
        <v>196689884.32999998</v>
      </c>
      <c r="O43" s="203"/>
      <c r="P43" s="20"/>
      <c r="Q43" s="20"/>
      <c r="R43" s="130"/>
      <c r="S43" s="20"/>
      <c r="T43" s="20"/>
    </row>
    <row r="44" spans="1:20" s="193" customFormat="1" ht="15.75" customHeight="1">
      <c r="A44" s="244"/>
      <c r="B44" s="37" t="s">
        <v>243</v>
      </c>
      <c r="C44" s="183">
        <v>-10000</v>
      </c>
      <c r="D44" s="183">
        <v>-10000</v>
      </c>
      <c r="E44" s="183">
        <f t="shared" si="6"/>
        <v>-3820195.59</v>
      </c>
      <c r="F44" s="206" t="s">
        <v>244</v>
      </c>
      <c r="G44" s="207">
        <v>0</v>
      </c>
      <c r="H44" s="207">
        <v>0</v>
      </c>
      <c r="I44" s="207">
        <v>-3820195.59</v>
      </c>
      <c r="J44" s="207">
        <v>0</v>
      </c>
      <c r="K44" s="207">
        <v>0</v>
      </c>
      <c r="L44" s="207">
        <v>0</v>
      </c>
      <c r="M44" s="207">
        <v>0</v>
      </c>
      <c r="N44" s="185">
        <f t="shared" si="7"/>
        <v>-3820195.59</v>
      </c>
      <c r="O44" s="203"/>
      <c r="P44" s="20"/>
      <c r="Q44" s="20"/>
      <c r="R44" s="130"/>
      <c r="S44" s="20"/>
      <c r="T44" s="20"/>
    </row>
    <row r="45" spans="1:20" s="193" customFormat="1" ht="15.75" customHeight="1">
      <c r="A45" s="244"/>
      <c r="B45" s="37" t="s">
        <v>258</v>
      </c>
      <c r="C45" s="183">
        <v>-24070000</v>
      </c>
      <c r="D45" s="183">
        <v>1272000</v>
      </c>
      <c r="E45" s="183">
        <f t="shared" si="6"/>
        <v>-1542559.0900000036</v>
      </c>
      <c r="F45" s="186" t="s">
        <v>229</v>
      </c>
      <c r="G45" s="207">
        <v>0</v>
      </c>
      <c r="H45" s="207">
        <v>0</v>
      </c>
      <c r="I45" s="207">
        <v>0</v>
      </c>
      <c r="J45" s="207">
        <v>0</v>
      </c>
      <c r="K45" s="207">
        <v>0</v>
      </c>
      <c r="L45" s="207">
        <v>0</v>
      </c>
      <c r="M45" s="207">
        <v>-1542559.0900000036</v>
      </c>
      <c r="N45" s="185">
        <f t="shared" si="7"/>
        <v>-1542559.0900000036</v>
      </c>
      <c r="O45" s="203"/>
      <c r="P45" s="20"/>
      <c r="Q45" s="20"/>
      <c r="R45" s="130"/>
      <c r="S45" s="20"/>
      <c r="T45" s="20"/>
    </row>
    <row r="46" spans="1:20" s="193" customFormat="1" ht="15.75" customHeight="1">
      <c r="A46" s="244"/>
      <c r="B46" s="37" t="s">
        <v>51</v>
      </c>
      <c r="C46" s="183">
        <v>2866340000</v>
      </c>
      <c r="D46" s="183">
        <v>2828181000</v>
      </c>
      <c r="E46" s="183">
        <f t="shared" si="6"/>
        <v>2308747710.4011436</v>
      </c>
      <c r="F46" s="208" t="s">
        <v>245</v>
      </c>
      <c r="G46" s="207">
        <v>0</v>
      </c>
      <c r="H46" s="207">
        <v>0</v>
      </c>
      <c r="I46" s="207">
        <v>0</v>
      </c>
      <c r="J46" s="207">
        <v>0</v>
      </c>
      <c r="K46" s="207">
        <v>0</v>
      </c>
      <c r="L46" s="207">
        <v>2308747710.4011436</v>
      </c>
      <c r="M46" s="207">
        <v>0</v>
      </c>
      <c r="N46" s="185">
        <f t="shared" si="7"/>
        <v>2308747710.4011436</v>
      </c>
      <c r="O46" s="203"/>
      <c r="P46" s="20"/>
      <c r="Q46" s="20"/>
      <c r="R46" s="130"/>
      <c r="S46" s="20"/>
      <c r="T46" s="20"/>
    </row>
    <row r="47" spans="1:20" s="193" customFormat="1" ht="30" customHeight="1">
      <c r="A47" s="244"/>
      <c r="B47" s="209" t="s">
        <v>246</v>
      </c>
      <c r="C47" s="210">
        <f>SUM(C42:C46)</f>
        <v>3051223000</v>
      </c>
      <c r="D47" s="210">
        <f>SUM(D42:D46)</f>
        <v>3037670000</v>
      </c>
      <c r="E47" s="210">
        <f>SUM(E42:E46)</f>
        <v>2528068500.2311435</v>
      </c>
      <c r="F47" s="211"/>
      <c r="G47" s="207">
        <v>0</v>
      </c>
      <c r="H47" s="207">
        <v>0</v>
      </c>
      <c r="I47" s="207">
        <v>0</v>
      </c>
      <c r="J47" s="207">
        <v>0</v>
      </c>
      <c r="K47" s="207">
        <v>0</v>
      </c>
      <c r="L47" s="207">
        <v>0</v>
      </c>
      <c r="M47" s="207">
        <v>0</v>
      </c>
      <c r="N47" s="185">
        <f>SUM(N42:N46)</f>
        <v>2528068500.2311435</v>
      </c>
      <c r="O47" s="203"/>
      <c r="P47" s="20"/>
      <c r="Q47" s="20"/>
      <c r="R47" s="130"/>
      <c r="S47" s="20"/>
      <c r="T47" s="20"/>
    </row>
    <row r="48" spans="1:20" s="193" customFormat="1" ht="15.75" customHeight="1" thickBot="1">
      <c r="A48" s="187"/>
      <c r="B48" s="212" t="s">
        <v>247</v>
      </c>
      <c r="C48" s="189">
        <f>C37+C47</f>
        <v>23161212000</v>
      </c>
      <c r="D48" s="189">
        <f>D37+D47</f>
        <v>22177263000</v>
      </c>
      <c r="E48" s="189">
        <f>E37+E47</f>
        <v>21788183847.847</v>
      </c>
      <c r="F48" s="190">
        <f t="shared" ref="F48:M48" si="8">SUM(F42:F47)</f>
        <v>0</v>
      </c>
      <c r="G48" s="189">
        <f t="shared" si="8"/>
        <v>27993660.18</v>
      </c>
      <c r="H48" s="189">
        <f t="shared" si="8"/>
        <v>0</v>
      </c>
      <c r="I48" s="189">
        <f t="shared" si="8"/>
        <v>-3820195.59</v>
      </c>
      <c r="J48" s="189">
        <f t="shared" si="8"/>
        <v>196689884.32999998</v>
      </c>
      <c r="K48" s="189">
        <f t="shared" si="8"/>
        <v>0</v>
      </c>
      <c r="L48" s="189">
        <f t="shared" si="8"/>
        <v>2308747710.4011436</v>
      </c>
      <c r="M48" s="189">
        <f t="shared" si="8"/>
        <v>-1542559.0900000036</v>
      </c>
      <c r="N48" s="191">
        <f>N47+P37</f>
        <v>21788183847.847</v>
      </c>
      <c r="O48" s="203">
        <f>N48-[4]RC!$E$41</f>
        <v>0</v>
      </c>
      <c r="P48" s="20"/>
      <c r="Q48" s="20"/>
      <c r="R48" s="20"/>
      <c r="S48" s="20"/>
      <c r="T48" s="20"/>
    </row>
    <row r="49" spans="1:20" s="193" customFormat="1" ht="15.75" customHeight="1">
      <c r="A49" s="20"/>
      <c r="B49" s="20"/>
      <c r="C49" s="213"/>
      <c r="D49" s="213"/>
      <c r="E49" s="20"/>
      <c r="F49" s="168"/>
      <c r="G49" s="20"/>
      <c r="H49" s="20"/>
      <c r="I49" s="20"/>
      <c r="J49" s="20"/>
      <c r="K49" s="20"/>
      <c r="L49" s="20"/>
      <c r="M49" s="20"/>
      <c r="N49" s="20"/>
      <c r="O49" s="20"/>
      <c r="P49" s="20"/>
      <c r="Q49" s="20"/>
      <c r="R49" s="20"/>
      <c r="S49" s="20"/>
      <c r="T49" s="20"/>
    </row>
    <row r="50" spans="1:20" ht="15">
      <c r="C50" s="171">
        <f>C25-C48</f>
        <v>0</v>
      </c>
      <c r="D50" s="171"/>
      <c r="E50" s="171"/>
    </row>
    <row r="51" spans="1:20" s="4" customFormat="1" ht="15">
      <c r="A51" s="8"/>
      <c r="B51" s="215"/>
      <c r="C51" s="245"/>
      <c r="D51" s="245"/>
      <c r="E51" s="245">
        <f>E25-E48</f>
        <v>-0.23999786376953125</v>
      </c>
      <c r="F51" s="168"/>
      <c r="G51" s="8"/>
      <c r="H51" s="8"/>
      <c r="I51" s="8"/>
      <c r="J51" s="8"/>
      <c r="K51" s="8"/>
      <c r="L51" s="8"/>
      <c r="M51" s="8"/>
      <c r="N51" s="8"/>
      <c r="O51" s="8"/>
      <c r="P51" s="8"/>
      <c r="Q51" s="8"/>
      <c r="R51" s="8"/>
      <c r="S51" s="8"/>
      <c r="T51" s="8"/>
    </row>
    <row r="52" spans="1:20" s="4" customFormat="1" ht="15">
      <c r="A52" s="8"/>
      <c r="B52" s="217"/>
      <c r="C52" s="216"/>
      <c r="D52" s="216"/>
      <c r="E52" s="8"/>
      <c r="F52" s="168"/>
      <c r="G52" s="221"/>
      <c r="H52" s="221"/>
      <c r="I52" s="221"/>
      <c r="J52" s="221"/>
      <c r="K52" s="221"/>
      <c r="L52" s="221"/>
      <c r="M52" s="221"/>
      <c r="N52" s="221"/>
      <c r="O52" s="221"/>
      <c r="P52" s="221"/>
      <c r="Q52" s="8"/>
      <c r="R52" s="8"/>
      <c r="S52" s="8"/>
      <c r="T52" s="8"/>
    </row>
    <row r="53" spans="1:20" ht="30" customHeight="1"/>
    <row r="54" spans="1:20" ht="30" customHeight="1">
      <c r="G54" s="130"/>
      <c r="H54" s="130"/>
      <c r="I54" s="130"/>
      <c r="J54" s="130"/>
      <c r="K54" s="130"/>
      <c r="L54" s="130"/>
      <c r="M54" s="130"/>
      <c r="N54" s="130"/>
      <c r="O54" s="130"/>
      <c r="P54" s="130"/>
      <c r="Q54" s="130"/>
      <c r="R54" s="130"/>
    </row>
    <row r="55" spans="1:20" ht="30" customHeight="1"/>
    <row r="56" spans="1:20" ht="30" customHeight="1"/>
    <row r="57" spans="1:20" ht="15">
      <c r="P57" s="33"/>
    </row>
    <row r="58" spans="1:20" ht="30" customHeight="1"/>
    <row r="59" spans="1:20" ht="30" customHeight="1"/>
    <row r="60" spans="1:20" ht="30" customHeight="1"/>
    <row r="61" spans="1:20" ht="30" customHeight="1"/>
    <row r="62" spans="1:20" ht="15">
      <c r="F62" s="218"/>
      <c r="G62" s="219"/>
    </row>
    <row r="63" spans="1:20" ht="15">
      <c r="F63" s="218"/>
      <c r="G63" s="219"/>
    </row>
    <row r="64" spans="1:20" ht="15">
      <c r="F64" s="218"/>
      <c r="G64" s="219"/>
    </row>
    <row r="65" spans="1:20" ht="15">
      <c r="A65" s="224"/>
      <c r="B65" s="224"/>
      <c r="C65" s="224"/>
      <c r="D65" s="224"/>
      <c r="E65" s="224"/>
      <c r="F65" s="218"/>
      <c r="G65" s="219"/>
      <c r="H65" s="224"/>
      <c r="I65" s="224"/>
      <c r="J65" s="224"/>
      <c r="K65" s="224"/>
      <c r="L65" s="224"/>
      <c r="M65" s="224"/>
      <c r="N65" s="224"/>
      <c r="O65" s="224"/>
      <c r="P65" s="224"/>
      <c r="Q65" s="224"/>
      <c r="R65" s="224"/>
      <c r="S65" s="224"/>
      <c r="T65" s="224"/>
    </row>
    <row r="66" spans="1:20" ht="15">
      <c r="A66" s="224"/>
      <c r="B66" s="224"/>
      <c r="C66" s="224"/>
      <c r="D66" s="224"/>
      <c r="E66" s="224"/>
      <c r="F66" s="218"/>
      <c r="G66" s="219"/>
      <c r="H66" s="224"/>
      <c r="I66" s="224"/>
      <c r="J66" s="224"/>
      <c r="K66" s="224"/>
      <c r="L66" s="224"/>
      <c r="M66" s="224"/>
      <c r="N66" s="224"/>
      <c r="O66" s="224"/>
      <c r="P66" s="224"/>
      <c r="Q66" s="224"/>
      <c r="R66" s="224"/>
      <c r="S66" s="224"/>
      <c r="T66" s="224"/>
    </row>
    <row r="67" spans="1:20" ht="15">
      <c r="A67" s="224"/>
      <c r="B67" s="224"/>
      <c r="C67" s="224"/>
      <c r="D67" s="224"/>
      <c r="E67" s="224"/>
      <c r="F67" s="218"/>
      <c r="G67" s="219"/>
      <c r="H67" s="224"/>
      <c r="I67" s="224"/>
      <c r="J67" s="224"/>
      <c r="K67" s="224"/>
      <c r="L67" s="224"/>
      <c r="M67" s="224"/>
      <c r="N67" s="224"/>
      <c r="O67" s="224"/>
      <c r="P67" s="224"/>
      <c r="Q67" s="224"/>
      <c r="R67" s="224"/>
      <c r="S67" s="224"/>
      <c r="T67" s="224"/>
    </row>
    <row r="68" spans="1:20" ht="15">
      <c r="A68" s="224"/>
      <c r="B68" s="224"/>
      <c r="C68" s="224"/>
      <c r="D68" s="224"/>
      <c r="E68" s="224"/>
      <c r="F68" s="218"/>
      <c r="G68" s="219"/>
      <c r="H68" s="224"/>
      <c r="I68" s="224"/>
      <c r="J68" s="224"/>
      <c r="K68" s="224"/>
      <c r="L68" s="224"/>
      <c r="M68" s="224"/>
      <c r="N68" s="224"/>
      <c r="O68" s="224"/>
      <c r="P68" s="224"/>
      <c r="Q68" s="224"/>
      <c r="R68" s="224"/>
      <c r="S68" s="224"/>
      <c r="T68" s="224"/>
    </row>
    <row r="69" spans="1:20" ht="15">
      <c r="A69" s="224"/>
      <c r="B69" s="224"/>
      <c r="C69" s="224"/>
      <c r="D69" s="224"/>
      <c r="E69" s="224"/>
      <c r="F69" s="218"/>
      <c r="G69" s="219"/>
      <c r="H69" s="224"/>
      <c r="I69" s="224"/>
      <c r="J69" s="224"/>
      <c r="K69" s="224"/>
      <c r="L69" s="224"/>
      <c r="M69" s="224"/>
      <c r="N69" s="224"/>
      <c r="O69" s="224"/>
      <c r="P69" s="224"/>
      <c r="Q69" s="224"/>
      <c r="R69" s="224"/>
      <c r="S69" s="224"/>
      <c r="T69" s="224"/>
    </row>
    <row r="70" spans="1:20" ht="15">
      <c r="A70" s="224"/>
      <c r="B70" s="224"/>
      <c r="C70" s="224"/>
      <c r="D70" s="224"/>
      <c r="E70" s="224"/>
      <c r="F70" s="218"/>
      <c r="G70" s="219"/>
      <c r="H70" s="224"/>
      <c r="I70" s="224"/>
      <c r="J70" s="224"/>
      <c r="K70" s="224"/>
      <c r="L70" s="224"/>
      <c r="M70" s="224"/>
      <c r="N70" s="224"/>
      <c r="O70" s="224"/>
      <c r="P70" s="224"/>
      <c r="Q70" s="224"/>
      <c r="R70" s="224"/>
      <c r="S70" s="224"/>
      <c r="T70" s="224"/>
    </row>
    <row r="71" spans="1:20" ht="15">
      <c r="A71" s="224"/>
      <c r="B71" s="224"/>
      <c r="C71" s="224"/>
      <c r="D71" s="224"/>
      <c r="E71" s="224"/>
      <c r="F71" s="218"/>
      <c r="G71" s="219"/>
      <c r="H71" s="224"/>
      <c r="I71" s="224"/>
      <c r="J71" s="224"/>
      <c r="K71" s="224"/>
      <c r="L71" s="224"/>
      <c r="M71" s="224"/>
      <c r="N71" s="224"/>
      <c r="O71" s="224"/>
      <c r="P71" s="224"/>
      <c r="Q71" s="224"/>
      <c r="R71" s="224"/>
      <c r="S71" s="224"/>
      <c r="T71" s="224"/>
    </row>
    <row r="72" spans="1:20" ht="15">
      <c r="A72" s="224"/>
      <c r="B72" s="224"/>
      <c r="C72" s="224"/>
      <c r="D72" s="224"/>
      <c r="E72" s="224"/>
      <c r="F72" s="218"/>
      <c r="G72" s="219"/>
      <c r="H72" s="224"/>
      <c r="I72" s="224"/>
      <c r="J72" s="224"/>
      <c r="K72" s="224"/>
      <c r="L72" s="224"/>
      <c r="M72" s="224"/>
      <c r="N72" s="224"/>
      <c r="O72" s="224"/>
      <c r="P72" s="224"/>
      <c r="Q72" s="224"/>
      <c r="R72" s="224"/>
      <c r="S72" s="224"/>
      <c r="T72" s="224"/>
    </row>
    <row r="73" spans="1:20" ht="15">
      <c r="A73" s="224"/>
      <c r="B73" s="224"/>
      <c r="C73" s="224"/>
      <c r="D73" s="224"/>
      <c r="E73" s="224"/>
      <c r="F73" s="218"/>
      <c r="G73" s="219"/>
      <c r="H73" s="224"/>
      <c r="I73" s="224"/>
      <c r="J73" s="224"/>
      <c r="K73" s="224"/>
      <c r="L73" s="224"/>
      <c r="M73" s="224"/>
      <c r="N73" s="224"/>
      <c r="O73" s="224"/>
      <c r="P73" s="224"/>
      <c r="Q73" s="224"/>
      <c r="R73" s="224"/>
      <c r="S73" s="224"/>
      <c r="T73" s="224"/>
    </row>
    <row r="74" spans="1:20" ht="15">
      <c r="A74" s="224"/>
      <c r="B74" s="224"/>
      <c r="C74" s="224"/>
      <c r="D74" s="224"/>
      <c r="E74" s="224"/>
      <c r="F74" s="218"/>
      <c r="G74" s="219"/>
      <c r="H74" s="224"/>
      <c r="I74" s="224"/>
      <c r="J74" s="224"/>
      <c r="K74" s="224"/>
      <c r="L74" s="224"/>
      <c r="M74" s="224"/>
      <c r="N74" s="224"/>
      <c r="O74" s="224"/>
      <c r="P74" s="224"/>
      <c r="Q74" s="224"/>
      <c r="R74" s="224"/>
      <c r="S74" s="224"/>
      <c r="T74" s="224"/>
    </row>
    <row r="75" spans="1:20" ht="15">
      <c r="A75" s="224"/>
      <c r="B75" s="224"/>
      <c r="C75" s="224"/>
      <c r="D75" s="224"/>
      <c r="E75" s="224"/>
      <c r="F75" s="218"/>
      <c r="G75" s="219"/>
      <c r="H75" s="224"/>
      <c r="I75" s="224"/>
      <c r="J75" s="224"/>
      <c r="K75" s="224"/>
      <c r="L75" s="224"/>
      <c r="M75" s="224"/>
      <c r="N75" s="224"/>
      <c r="O75" s="224"/>
      <c r="P75" s="224"/>
      <c r="Q75" s="224"/>
      <c r="R75" s="224"/>
      <c r="S75" s="224"/>
      <c r="T75" s="224"/>
    </row>
    <row r="76" spans="1:20" ht="15">
      <c r="A76" s="224"/>
      <c r="B76" s="224"/>
      <c r="C76" s="224"/>
      <c r="D76" s="224"/>
      <c r="E76" s="224"/>
      <c r="F76" s="220"/>
      <c r="G76" s="219"/>
      <c r="H76" s="224"/>
      <c r="I76" s="224"/>
      <c r="J76" s="224"/>
      <c r="K76" s="224"/>
      <c r="L76" s="224"/>
      <c r="M76" s="224"/>
      <c r="N76" s="224"/>
      <c r="O76" s="224"/>
      <c r="P76" s="224"/>
      <c r="Q76" s="224"/>
      <c r="R76" s="224"/>
      <c r="S76" s="224"/>
      <c r="T76" s="224"/>
    </row>
    <row r="77" spans="1:20" ht="15">
      <c r="A77" s="224"/>
      <c r="B77" s="224"/>
      <c r="C77" s="224"/>
      <c r="D77" s="224"/>
      <c r="E77" s="224"/>
      <c r="F77" s="218"/>
      <c r="G77" s="219"/>
      <c r="H77" s="224"/>
      <c r="I77" s="224"/>
      <c r="J77" s="224"/>
      <c r="K77" s="224"/>
      <c r="L77" s="224"/>
      <c r="M77" s="224"/>
      <c r="N77" s="224"/>
      <c r="O77" s="224"/>
      <c r="P77" s="224"/>
      <c r="Q77" s="224"/>
      <c r="R77" s="224"/>
      <c r="S77" s="224"/>
      <c r="T77" s="224"/>
    </row>
    <row r="78" spans="1:20" ht="15">
      <c r="A78" s="224"/>
      <c r="B78" s="224"/>
      <c r="C78" s="224"/>
      <c r="D78" s="224"/>
      <c r="E78" s="224"/>
      <c r="F78" s="220"/>
      <c r="G78" s="219"/>
      <c r="H78" s="224"/>
      <c r="I78" s="224"/>
      <c r="J78" s="224"/>
      <c r="K78" s="224"/>
      <c r="L78" s="224"/>
      <c r="M78" s="224"/>
      <c r="N78" s="224"/>
      <c r="O78" s="224"/>
      <c r="P78" s="224"/>
      <c r="Q78" s="224"/>
      <c r="R78" s="224"/>
      <c r="S78" s="224"/>
      <c r="T78" s="224"/>
    </row>
    <row r="79" spans="1:20" ht="15">
      <c r="A79" s="224"/>
      <c r="B79" s="224"/>
      <c r="C79" s="224"/>
      <c r="D79" s="224"/>
      <c r="E79" s="224"/>
      <c r="F79" s="218"/>
      <c r="G79" s="219"/>
      <c r="H79" s="224"/>
      <c r="I79" s="224"/>
      <c r="J79" s="224"/>
      <c r="K79" s="224"/>
      <c r="L79" s="224"/>
      <c r="M79" s="224"/>
      <c r="N79" s="224"/>
      <c r="O79" s="224"/>
      <c r="P79" s="224"/>
      <c r="Q79" s="224"/>
      <c r="R79" s="224"/>
      <c r="S79" s="224"/>
      <c r="T79" s="224"/>
    </row>
    <row r="80" spans="1:20" ht="15">
      <c r="A80" s="224"/>
      <c r="B80" s="224"/>
      <c r="C80" s="224"/>
      <c r="D80" s="224"/>
      <c r="E80" s="224"/>
      <c r="F80" s="218"/>
      <c r="G80" s="219"/>
      <c r="H80" s="224"/>
      <c r="I80" s="224"/>
      <c r="J80" s="224"/>
      <c r="K80" s="224"/>
      <c r="L80" s="224"/>
      <c r="M80" s="224"/>
      <c r="N80" s="224"/>
      <c r="O80" s="224"/>
      <c r="P80" s="224"/>
      <c r="Q80" s="224"/>
      <c r="R80" s="224"/>
      <c r="S80" s="224"/>
      <c r="T80" s="224"/>
    </row>
    <row r="81" spans="1:20" ht="15">
      <c r="A81" s="224"/>
      <c r="B81" s="224"/>
      <c r="C81" s="224"/>
      <c r="D81" s="224"/>
      <c r="E81" s="224"/>
      <c r="F81" s="218"/>
      <c r="G81" s="219"/>
      <c r="H81" s="224"/>
      <c r="I81" s="224"/>
      <c r="J81" s="224"/>
      <c r="K81" s="224"/>
      <c r="L81" s="224"/>
      <c r="M81" s="224"/>
      <c r="N81" s="224"/>
      <c r="O81" s="224"/>
      <c r="P81" s="224"/>
      <c r="Q81" s="224"/>
      <c r="R81" s="224"/>
      <c r="S81" s="224"/>
      <c r="T81" s="224"/>
    </row>
    <row r="82" spans="1:20" ht="15">
      <c r="A82" s="224"/>
      <c r="B82" s="224"/>
      <c r="C82" s="224"/>
      <c r="D82" s="224"/>
      <c r="E82" s="224"/>
      <c r="F82" s="218"/>
      <c r="G82" s="219"/>
      <c r="H82" s="224"/>
      <c r="I82" s="224"/>
      <c r="J82" s="224"/>
      <c r="K82" s="224"/>
      <c r="L82" s="224"/>
      <c r="M82" s="224"/>
      <c r="N82" s="224"/>
      <c r="O82" s="224"/>
      <c r="P82" s="224"/>
      <c r="Q82" s="224"/>
      <c r="R82" s="224"/>
      <c r="S82" s="224"/>
      <c r="T82" s="224"/>
    </row>
    <row r="83" spans="1:20" ht="15">
      <c r="A83" s="224"/>
      <c r="B83" s="224"/>
      <c r="C83" s="224"/>
      <c r="D83" s="224"/>
      <c r="E83" s="224"/>
      <c r="F83" s="218"/>
      <c r="G83" s="219"/>
      <c r="H83" s="224"/>
      <c r="I83" s="224"/>
      <c r="J83" s="224"/>
      <c r="K83" s="224"/>
      <c r="L83" s="224"/>
      <c r="M83" s="224"/>
      <c r="N83" s="224"/>
      <c r="O83" s="224"/>
      <c r="P83" s="224"/>
      <c r="Q83" s="224"/>
      <c r="R83" s="224"/>
      <c r="S83" s="224"/>
      <c r="T83" s="224"/>
    </row>
    <row r="84" spans="1:20" ht="15">
      <c r="A84" s="224"/>
      <c r="B84" s="224"/>
      <c r="C84" s="224"/>
      <c r="D84" s="224"/>
      <c r="E84" s="224"/>
      <c r="F84" s="218"/>
      <c r="G84" s="219"/>
      <c r="H84" s="224"/>
      <c r="I84" s="224"/>
      <c r="J84" s="224"/>
      <c r="K84" s="224"/>
      <c r="L84" s="224"/>
      <c r="M84" s="224"/>
      <c r="N84" s="224"/>
      <c r="O84" s="224"/>
      <c r="P84" s="224"/>
      <c r="Q84" s="224"/>
      <c r="R84" s="224"/>
      <c r="S84" s="224"/>
      <c r="T84" s="224"/>
    </row>
    <row r="85" spans="1:20" ht="15">
      <c r="A85" s="224"/>
      <c r="B85" s="224"/>
      <c r="C85" s="224"/>
      <c r="D85" s="224"/>
      <c r="E85" s="224"/>
      <c r="F85" s="218"/>
      <c r="G85" s="219"/>
      <c r="H85" s="224"/>
      <c r="I85" s="224"/>
      <c r="J85" s="224"/>
      <c r="K85" s="224"/>
      <c r="L85" s="224"/>
      <c r="M85" s="224"/>
      <c r="N85" s="224"/>
      <c r="O85" s="224"/>
      <c r="P85" s="224"/>
      <c r="Q85" s="224"/>
      <c r="R85" s="224"/>
      <c r="S85" s="224"/>
      <c r="T85" s="224"/>
    </row>
    <row r="86" spans="1:20" ht="15">
      <c r="A86" s="224"/>
      <c r="B86" s="224"/>
      <c r="C86" s="224"/>
      <c r="D86" s="224"/>
      <c r="E86" s="224"/>
      <c r="F86" s="220"/>
      <c r="G86" s="219"/>
      <c r="H86" s="224"/>
      <c r="I86" s="224"/>
      <c r="J86" s="224"/>
      <c r="K86" s="224"/>
      <c r="L86" s="224"/>
      <c r="M86" s="224"/>
      <c r="N86" s="224"/>
      <c r="O86" s="224"/>
      <c r="P86" s="224"/>
      <c r="Q86" s="224"/>
      <c r="R86" s="224"/>
      <c r="S86" s="224"/>
      <c r="T86" s="224"/>
    </row>
    <row r="87" spans="1:20" ht="15">
      <c r="A87" s="224"/>
      <c r="B87" s="224"/>
      <c r="C87" s="224"/>
      <c r="D87" s="224"/>
      <c r="E87" s="224"/>
      <c r="F87" s="218"/>
      <c r="G87" s="219"/>
      <c r="H87" s="224"/>
      <c r="I87" s="224"/>
      <c r="J87" s="224"/>
      <c r="K87" s="224"/>
      <c r="L87" s="224"/>
      <c r="M87" s="224"/>
      <c r="N87" s="224"/>
      <c r="O87" s="224"/>
      <c r="P87" s="224"/>
      <c r="Q87" s="224"/>
      <c r="R87" s="224"/>
      <c r="S87" s="224"/>
      <c r="T87" s="224"/>
    </row>
    <row r="88" spans="1:20" ht="15">
      <c r="A88" s="224"/>
      <c r="B88" s="224"/>
      <c r="C88" s="224"/>
      <c r="D88" s="224"/>
      <c r="E88" s="224"/>
      <c r="F88" s="220"/>
      <c r="G88" s="219"/>
      <c r="H88" s="224"/>
      <c r="I88" s="224"/>
      <c r="J88" s="224"/>
      <c r="K88" s="224"/>
      <c r="L88" s="224"/>
      <c r="M88" s="224"/>
      <c r="N88" s="224"/>
      <c r="O88" s="224"/>
      <c r="P88" s="224"/>
      <c r="Q88" s="224"/>
      <c r="R88" s="224"/>
      <c r="S88" s="224"/>
      <c r="T88" s="224"/>
    </row>
    <row r="89" spans="1:20" ht="30" customHeight="1">
      <c r="A89" s="224"/>
      <c r="B89" s="224"/>
      <c r="C89" s="224"/>
      <c r="D89" s="224"/>
      <c r="E89" s="224"/>
      <c r="H89" s="224"/>
      <c r="I89" s="224"/>
      <c r="J89" s="224"/>
      <c r="K89" s="224"/>
      <c r="L89" s="224"/>
      <c r="M89" s="224"/>
      <c r="N89" s="224"/>
      <c r="O89" s="224"/>
      <c r="P89" s="224"/>
      <c r="Q89" s="224"/>
      <c r="R89" s="224"/>
      <c r="S89" s="224"/>
      <c r="T89" s="224"/>
    </row>
  </sheetData>
  <protectedRanges>
    <protectedRange sqref="B47:B48" name="Range1_4"/>
  </protectedRanges>
  <mergeCells count="22">
    <mergeCell ref="G5:T5"/>
    <mergeCell ref="B6:B8"/>
    <mergeCell ref="C6:C8"/>
    <mergeCell ref="D6:D8"/>
    <mergeCell ref="E6:E8"/>
    <mergeCell ref="F6:F8"/>
    <mergeCell ref="G6:T6"/>
    <mergeCell ref="G26:P26"/>
    <mergeCell ref="F27:F29"/>
    <mergeCell ref="G27:P27"/>
    <mergeCell ref="F39:F41"/>
    <mergeCell ref="A6:A8"/>
    <mergeCell ref="B39:B41"/>
    <mergeCell ref="C39:C41"/>
    <mergeCell ref="D39:D41"/>
    <mergeCell ref="E39:E41"/>
    <mergeCell ref="B27:B29"/>
    <mergeCell ref="C27:C29"/>
    <mergeCell ref="D27:D29"/>
    <mergeCell ref="E27:E29"/>
    <mergeCell ref="A27:A29"/>
    <mergeCell ref="A39:A41"/>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horizontalDpi="4294967295" verticalDpi="4294967295"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7"/>
  <sheetViews>
    <sheetView workbookViewId="0">
      <pane xSplit="1" ySplit="6" topLeftCell="B7" activePane="bottomRight" state="frozen"/>
      <selection activeCell="L18" sqref="L18"/>
      <selection pane="topRight" activeCell="L18" sqref="L18"/>
      <selection pane="bottomLeft" activeCell="L18" sqref="L18"/>
      <selection pane="bottomRight" activeCell="A27" sqref="A27"/>
    </sheetView>
  </sheetViews>
  <sheetFormatPr defaultRowHeight="15"/>
  <cols>
    <col min="1" max="1" width="80.85546875" style="34" customWidth="1"/>
    <col min="2" max="2" width="56.140625" style="3" customWidth="1"/>
    <col min="3" max="3" width="31.28515625" style="3" bestFit="1" customWidth="1"/>
    <col min="4" max="5" width="14.5703125" style="3" bestFit="1" customWidth="1"/>
    <col min="6" max="6" width="21.7109375" style="3" customWidth="1"/>
    <col min="7" max="7" width="12" style="3" bestFit="1" customWidth="1"/>
    <col min="8" max="8" width="27.28515625" style="3" customWidth="1"/>
  </cols>
  <sheetData>
    <row r="1" spans="1:8" ht="15.75">
      <c r="A1" s="150" t="s">
        <v>53</v>
      </c>
      <c r="B1" s="156" t="s">
        <v>189</v>
      </c>
      <c r="C1" s="148"/>
      <c r="D1" s="148"/>
      <c r="E1" s="148"/>
      <c r="F1" s="148"/>
      <c r="G1" s="148"/>
      <c r="H1" s="148"/>
    </row>
    <row r="2" spans="1:8" ht="15.75">
      <c r="A2" s="151" t="s">
        <v>54</v>
      </c>
      <c r="B2" s="172">
        <v>44561</v>
      </c>
      <c r="C2" s="151"/>
      <c r="D2" s="151"/>
      <c r="E2" s="151"/>
      <c r="F2" s="151"/>
      <c r="G2" s="151"/>
      <c r="H2" s="151"/>
    </row>
    <row r="3" spans="1:8" ht="15.75">
      <c r="A3" s="151"/>
      <c r="B3" s="151"/>
      <c r="C3" s="151"/>
      <c r="D3" s="151"/>
      <c r="E3" s="151"/>
      <c r="F3" s="151"/>
      <c r="G3" s="151"/>
      <c r="H3" s="151"/>
    </row>
    <row r="4" spans="1:8" ht="15.75" thickBot="1">
      <c r="A4" s="153" t="s">
        <v>146</v>
      </c>
      <c r="B4" s="157" t="s">
        <v>76</v>
      </c>
      <c r="C4" s="148"/>
      <c r="D4" s="148"/>
      <c r="E4" s="148"/>
      <c r="F4" s="148"/>
      <c r="G4" s="148"/>
      <c r="H4" s="148"/>
    </row>
    <row r="5" spans="1:8" ht="14.45" customHeight="1">
      <c r="A5" s="274"/>
      <c r="B5" s="272" t="s">
        <v>75</v>
      </c>
      <c r="C5" s="255" t="s">
        <v>112</v>
      </c>
      <c r="D5" s="272" t="s">
        <v>74</v>
      </c>
      <c r="E5" s="272"/>
      <c r="F5" s="272"/>
      <c r="G5" s="272"/>
      <c r="H5" s="273" t="s">
        <v>190</v>
      </c>
    </row>
    <row r="6" spans="1:8" ht="38.25">
      <c r="A6" s="275"/>
      <c r="B6" s="270"/>
      <c r="C6" s="256"/>
      <c r="D6" s="158" t="s">
        <v>73</v>
      </c>
      <c r="E6" s="158" t="s">
        <v>72</v>
      </c>
      <c r="F6" s="158" t="s">
        <v>191</v>
      </c>
      <c r="G6" s="158" t="s">
        <v>71</v>
      </c>
      <c r="H6" s="271"/>
    </row>
    <row r="7" spans="1:8">
      <c r="A7" s="160" t="s">
        <v>192</v>
      </c>
      <c r="B7" s="159"/>
      <c r="C7" s="158"/>
      <c r="D7" s="158"/>
      <c r="E7" s="158"/>
      <c r="F7" s="158"/>
      <c r="G7" s="149"/>
      <c r="H7" s="161" t="s">
        <v>193</v>
      </c>
    </row>
    <row r="8" spans="1:8">
      <c r="A8" s="162" t="s">
        <v>194</v>
      </c>
      <c r="B8" s="34" t="s">
        <v>274</v>
      </c>
      <c r="C8" s="155" t="s">
        <v>70</v>
      </c>
      <c r="D8" s="155"/>
      <c r="E8" s="149"/>
      <c r="F8" s="149" t="s">
        <v>195</v>
      </c>
      <c r="G8" s="149"/>
      <c r="H8" s="163" t="s">
        <v>196</v>
      </c>
    </row>
    <row r="9" spans="1:8" ht="15.75">
      <c r="A9" s="162" t="s">
        <v>194</v>
      </c>
      <c r="B9" s="154" t="s">
        <v>197</v>
      </c>
      <c r="C9" s="155" t="s">
        <v>70</v>
      </c>
      <c r="D9" s="155"/>
      <c r="E9" s="149"/>
      <c r="F9" s="149" t="s">
        <v>195</v>
      </c>
      <c r="G9" s="149"/>
      <c r="H9" s="163" t="s">
        <v>198</v>
      </c>
    </row>
    <row r="10" spans="1:8" ht="15.75">
      <c r="A10" s="162" t="s">
        <v>194</v>
      </c>
      <c r="B10" s="154" t="s">
        <v>199</v>
      </c>
      <c r="C10" s="155" t="s">
        <v>70</v>
      </c>
      <c r="D10" s="155"/>
      <c r="E10" s="149"/>
      <c r="F10" s="149" t="s">
        <v>195</v>
      </c>
      <c r="G10" s="149"/>
      <c r="H10" s="163" t="s">
        <v>200</v>
      </c>
    </row>
    <row r="11" spans="1:8" ht="15.75">
      <c r="A11" s="162" t="s">
        <v>194</v>
      </c>
      <c r="B11" s="154" t="s">
        <v>201</v>
      </c>
      <c r="C11" s="155" t="s">
        <v>70</v>
      </c>
      <c r="D11" s="155"/>
      <c r="E11" s="149"/>
      <c r="F11" s="149" t="s">
        <v>195</v>
      </c>
      <c r="G11" s="149"/>
      <c r="H11" s="163" t="s">
        <v>202</v>
      </c>
    </row>
    <row r="12" spans="1:8" ht="15.75">
      <c r="A12" s="162" t="s">
        <v>194</v>
      </c>
      <c r="B12" s="154" t="s">
        <v>203</v>
      </c>
      <c r="C12" s="155" t="s">
        <v>70</v>
      </c>
      <c r="D12" s="155"/>
      <c r="E12" s="149"/>
      <c r="F12" s="149" t="s">
        <v>195</v>
      </c>
      <c r="G12" s="149"/>
      <c r="H12" s="163" t="s">
        <v>204</v>
      </c>
    </row>
    <row r="13" spans="1:8" ht="15.75">
      <c r="A13" s="162" t="s">
        <v>194</v>
      </c>
      <c r="B13" s="154" t="s">
        <v>205</v>
      </c>
      <c r="C13" s="155" t="s">
        <v>70</v>
      </c>
      <c r="D13" s="155"/>
      <c r="E13" s="149"/>
      <c r="F13" s="149" t="s">
        <v>195</v>
      </c>
      <c r="G13" s="149"/>
      <c r="H13" s="163" t="s">
        <v>206</v>
      </c>
    </row>
    <row r="14" spans="1:8" ht="15.75">
      <c r="A14" s="162" t="s">
        <v>194</v>
      </c>
      <c r="B14" s="154" t="s">
        <v>207</v>
      </c>
      <c r="C14" s="155" t="s">
        <v>70</v>
      </c>
      <c r="D14" s="155"/>
      <c r="E14" s="149"/>
      <c r="F14" s="149" t="s">
        <v>195</v>
      </c>
      <c r="G14" s="149"/>
      <c r="H14" s="163" t="s">
        <v>208</v>
      </c>
    </row>
    <row r="15" spans="1:8" ht="15.75">
      <c r="A15" s="162" t="s">
        <v>194</v>
      </c>
      <c r="B15" s="154" t="s">
        <v>209</v>
      </c>
      <c r="C15" s="155" t="s">
        <v>70</v>
      </c>
      <c r="D15" s="155"/>
      <c r="E15" s="149"/>
      <c r="F15" s="149" t="s">
        <v>195</v>
      </c>
      <c r="G15" s="149"/>
      <c r="H15" s="163" t="s">
        <v>210</v>
      </c>
    </row>
    <row r="16" spans="1:8" ht="15.75">
      <c r="A16" s="162" t="s">
        <v>194</v>
      </c>
      <c r="B16" s="154" t="s">
        <v>211</v>
      </c>
      <c r="C16" s="155" t="s">
        <v>70</v>
      </c>
      <c r="D16" s="155"/>
      <c r="E16" s="149"/>
      <c r="F16" s="149" t="s">
        <v>195</v>
      </c>
      <c r="G16" s="149"/>
      <c r="H16" s="163" t="s">
        <v>212</v>
      </c>
    </row>
    <row r="17" spans="1:8" ht="15.75">
      <c r="A17" s="162" t="s">
        <v>194</v>
      </c>
      <c r="B17" s="154" t="s">
        <v>213</v>
      </c>
      <c r="C17" s="155" t="s">
        <v>70</v>
      </c>
      <c r="D17" s="155"/>
      <c r="E17" s="149"/>
      <c r="F17" s="149" t="s">
        <v>195</v>
      </c>
      <c r="G17" s="149"/>
      <c r="H17" s="163" t="s">
        <v>212</v>
      </c>
    </row>
    <row r="18" spans="1:8">
      <c r="A18" s="160" t="s">
        <v>214</v>
      </c>
      <c r="B18" s="149"/>
      <c r="C18" s="149"/>
      <c r="D18" s="155"/>
      <c r="E18" s="149"/>
      <c r="F18" s="149"/>
      <c r="G18" s="149"/>
      <c r="H18" s="163"/>
    </row>
    <row r="19" spans="1:8" ht="16.5" thickBot="1">
      <c r="A19" s="164" t="s">
        <v>194</v>
      </c>
      <c r="B19" s="165" t="s">
        <v>215</v>
      </c>
      <c r="C19" s="166" t="s">
        <v>69</v>
      </c>
      <c r="D19" s="155"/>
      <c r="E19" s="152"/>
      <c r="F19" s="166"/>
      <c r="G19" s="152" t="s">
        <v>195</v>
      </c>
      <c r="H19" s="167" t="s">
        <v>216</v>
      </c>
    </row>
    <row r="27" spans="1:8" ht="409.6">
      <c r="A27"/>
    </row>
  </sheetData>
  <mergeCells count="5">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F18" sqref="F17:F18"/>
    </sheetView>
  </sheetViews>
  <sheetFormatPr defaultColWidth="9.140625" defaultRowHeight="12.75"/>
  <cols>
    <col min="1" max="1" width="10.5703125" style="3" bestFit="1" customWidth="1"/>
    <col min="2" max="2" width="70.140625" style="3" customWidth="1"/>
    <col min="3" max="4" width="15.7109375" style="3" customWidth="1"/>
    <col min="5" max="5" width="15.7109375" style="225" customWidth="1"/>
    <col min="6" max="16384" width="9.140625" style="3"/>
  </cols>
  <sheetData>
    <row r="1" spans="1:12">
      <c r="A1" s="101" t="s">
        <v>53</v>
      </c>
      <c r="B1" s="169" t="s">
        <v>189</v>
      </c>
    </row>
    <row r="2" spans="1:12">
      <c r="A2" s="101" t="s">
        <v>54</v>
      </c>
      <c r="B2" s="172">
        <v>44561</v>
      </c>
    </row>
    <row r="3" spans="1:12">
      <c r="A3" s="51"/>
      <c r="B3" s="101"/>
    </row>
    <row r="4" spans="1:12" ht="13.5" thickBot="1">
      <c r="A4" s="153" t="s">
        <v>147</v>
      </c>
      <c r="B4" s="35" t="s">
        <v>125</v>
      </c>
      <c r="C4" s="6"/>
      <c r="D4" s="6"/>
      <c r="E4" s="6"/>
      <c r="F4" s="6"/>
      <c r="G4" s="6"/>
      <c r="H4" s="6"/>
      <c r="I4" s="6"/>
      <c r="J4" s="6"/>
      <c r="K4" s="6"/>
      <c r="L4" s="6"/>
    </row>
    <row r="5" spans="1:12">
      <c r="A5" s="17"/>
      <c r="B5" s="46"/>
      <c r="C5" s="238">
        <v>2021</v>
      </c>
      <c r="D5" s="238">
        <v>2020</v>
      </c>
      <c r="E5" s="248">
        <v>2019</v>
      </c>
      <c r="F5" s="6"/>
    </row>
    <row r="6" spans="1:12" ht="15">
      <c r="A6" s="14">
        <v>1</v>
      </c>
      <c r="B6" s="149" t="s">
        <v>9</v>
      </c>
      <c r="C6" s="147" t="s">
        <v>276</v>
      </c>
      <c r="D6" s="147">
        <v>6724246</v>
      </c>
      <c r="E6" s="249">
        <v>3940442</v>
      </c>
      <c r="F6" s="6"/>
    </row>
    <row r="7" spans="1:12" ht="15">
      <c r="A7" s="14">
        <v>2</v>
      </c>
      <c r="B7" s="19" t="s">
        <v>99</v>
      </c>
      <c r="C7" s="147" t="s">
        <v>277</v>
      </c>
      <c r="D7" s="147">
        <v>5229052</v>
      </c>
      <c r="E7" s="249">
        <v>1883505</v>
      </c>
      <c r="F7" s="6"/>
    </row>
    <row r="8" spans="1:12">
      <c r="A8" s="14">
        <v>3</v>
      </c>
      <c r="B8" s="149" t="s">
        <v>121</v>
      </c>
      <c r="C8" s="247" t="s">
        <v>279</v>
      </c>
      <c r="D8" s="247">
        <v>53</v>
      </c>
      <c r="E8" s="250">
        <v>68</v>
      </c>
    </row>
    <row r="9" spans="1:12" ht="15.75" thickBot="1">
      <c r="A9" s="47">
        <v>4</v>
      </c>
      <c r="B9" s="152" t="s">
        <v>88</v>
      </c>
      <c r="C9" s="251" t="s">
        <v>278</v>
      </c>
      <c r="D9" s="251">
        <v>3087718</v>
      </c>
      <c r="E9" s="252">
        <v>491818</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25"/>
  <sheetViews>
    <sheetView zoomScaleNormal="100" workbookViewId="0">
      <selection activeCell="F21" sqref="F21"/>
    </sheetView>
  </sheetViews>
  <sheetFormatPr defaultColWidth="9.140625" defaultRowHeight="12.75"/>
  <cols>
    <col min="1" max="1" width="10.5703125" style="3" bestFit="1" customWidth="1"/>
    <col min="2" max="2" width="52.5703125" style="3" customWidth="1"/>
    <col min="3" max="3" width="13.5703125" style="3" customWidth="1"/>
    <col min="4" max="4" width="15" style="3" customWidth="1"/>
    <col min="5" max="5" width="20.28515625" style="3" customWidth="1"/>
    <col min="6" max="6" width="24.140625" style="3" customWidth="1"/>
    <col min="7" max="7" width="27.5703125" style="3" customWidth="1"/>
    <col min="8" max="8" width="9.140625" style="3"/>
    <col min="9" max="9" width="13.42578125" style="3" bestFit="1" customWidth="1"/>
    <col min="10" max="16384" width="9.140625" style="3"/>
  </cols>
  <sheetData>
    <row r="1" spans="1:8">
      <c r="A1" s="3" t="s">
        <v>53</v>
      </c>
      <c r="B1" s="169" t="s">
        <v>189</v>
      </c>
    </row>
    <row r="2" spans="1:8">
      <c r="A2" s="6" t="s">
        <v>54</v>
      </c>
      <c r="B2" s="172">
        <v>44561</v>
      </c>
      <c r="C2" s="6"/>
      <c r="D2" s="6"/>
      <c r="E2" s="6"/>
      <c r="F2" s="6"/>
      <c r="G2" s="6"/>
      <c r="H2" s="6"/>
    </row>
    <row r="3" spans="1:8">
      <c r="A3" s="6"/>
      <c r="B3" s="6"/>
      <c r="C3" s="6"/>
      <c r="D3" s="6"/>
      <c r="E3" s="6"/>
      <c r="F3" s="6"/>
      <c r="G3" s="6"/>
      <c r="H3" s="6"/>
    </row>
    <row r="4" spans="1:8" ht="13.5" thickBot="1">
      <c r="A4" s="102" t="s">
        <v>148</v>
      </c>
      <c r="B4" s="36" t="s">
        <v>100</v>
      </c>
      <c r="F4" s="6"/>
      <c r="G4" s="6"/>
      <c r="H4" s="6"/>
    </row>
    <row r="5" spans="1:8">
      <c r="A5" s="54"/>
      <c r="B5" s="46"/>
      <c r="C5" s="46" t="s">
        <v>0</v>
      </c>
      <c r="D5" s="46" t="s">
        <v>1</v>
      </c>
      <c r="E5" s="46" t="s">
        <v>2</v>
      </c>
      <c r="F5" s="46" t="s">
        <v>3</v>
      </c>
      <c r="G5" s="18" t="s">
        <v>4</v>
      </c>
      <c r="H5" s="6"/>
    </row>
    <row r="6" spans="1:8" s="8" customFormat="1" ht="76.5">
      <c r="A6" s="77"/>
      <c r="B6" s="15"/>
      <c r="C6" s="69">
        <v>2021</v>
      </c>
      <c r="D6" s="69">
        <v>2020</v>
      </c>
      <c r="E6" s="69">
        <v>2019</v>
      </c>
      <c r="F6" s="50" t="s">
        <v>113</v>
      </c>
      <c r="G6" s="79" t="s">
        <v>114</v>
      </c>
      <c r="H6" s="78"/>
    </row>
    <row r="7" spans="1:8">
      <c r="A7" s="55">
        <v>1</v>
      </c>
      <c r="B7" s="5" t="s">
        <v>55</v>
      </c>
      <c r="C7" s="105">
        <v>900194432.51969981</v>
      </c>
      <c r="D7" s="144">
        <v>617562411.05739665</v>
      </c>
      <c r="E7" s="144">
        <v>673126975</v>
      </c>
      <c r="F7" s="276"/>
      <c r="G7" s="277"/>
      <c r="H7" s="6"/>
    </row>
    <row r="8" spans="1:8">
      <c r="A8" s="55">
        <v>2</v>
      </c>
      <c r="B8" s="37" t="s">
        <v>11</v>
      </c>
      <c r="C8" s="105">
        <v>430370216.42999995</v>
      </c>
      <c r="D8" s="145">
        <v>332718806.60199994</v>
      </c>
      <c r="E8" s="145">
        <v>320203186</v>
      </c>
      <c r="F8" s="278"/>
      <c r="G8" s="279"/>
    </row>
    <row r="9" spans="1:8">
      <c r="A9" s="55">
        <v>3</v>
      </c>
      <c r="B9" s="38" t="s">
        <v>122</v>
      </c>
      <c r="C9" s="222">
        <v>-20840808.48</v>
      </c>
      <c r="D9" s="145">
        <v>-12789555.08</v>
      </c>
      <c r="E9" s="145">
        <v>-8637280</v>
      </c>
      <c r="F9" s="280"/>
      <c r="G9" s="281"/>
    </row>
    <row r="10" spans="1:8" ht="13.5" thickBot="1">
      <c r="A10" s="56">
        <v>4</v>
      </c>
      <c r="B10" s="57" t="s">
        <v>56</v>
      </c>
      <c r="C10" s="107">
        <f>SUM(C7:C9)</f>
        <v>1309723840.4696999</v>
      </c>
      <c r="D10" s="146">
        <v>937491662.57939661</v>
      </c>
      <c r="E10" s="146">
        <v>984692882</v>
      </c>
      <c r="F10" s="109">
        <f>SUMIF(C10:E10, "&gt;=0",C10:E10)/3</f>
        <v>1077302795.0163655</v>
      </c>
      <c r="G10" s="110">
        <f>F10*15%/8%</f>
        <v>2019942740.6556852</v>
      </c>
    </row>
    <row r="11" spans="1:8">
      <c r="A11" s="16"/>
      <c r="B11" s="6"/>
      <c r="C11" s="6"/>
      <c r="D11" s="6"/>
      <c r="E11" s="6"/>
      <c r="F11" s="130"/>
    </row>
    <row r="25" spans="9:9" ht="409.6">
      <c r="I25" s="130"/>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F26" sqref="F26"/>
    </sheetView>
  </sheetViews>
  <sheetFormatPr defaultColWidth="9.140625" defaultRowHeight="12.75"/>
  <cols>
    <col min="1" max="1" width="10.5703125" style="20"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53</v>
      </c>
      <c r="B1" s="169" t="s">
        <v>189</v>
      </c>
    </row>
    <row r="2" spans="1:9">
      <c r="A2" s="2" t="s">
        <v>54</v>
      </c>
      <c r="B2" s="172">
        <v>44196</v>
      </c>
    </row>
    <row r="3" spans="1:9">
      <c r="A3" s="2"/>
    </row>
    <row r="4" spans="1:9" ht="13.5" thickBot="1">
      <c r="A4" s="102" t="s">
        <v>149</v>
      </c>
      <c r="B4" s="21" t="s">
        <v>164</v>
      </c>
      <c r="D4" s="9"/>
      <c r="E4" s="9"/>
      <c r="F4" s="9"/>
    </row>
    <row r="5" spans="1:9" s="7" customFormat="1" ht="16.5" customHeight="1">
      <c r="A5" s="58"/>
      <c r="B5" s="59"/>
      <c r="C5" s="59"/>
      <c r="D5" s="67" t="s">
        <v>135</v>
      </c>
      <c r="E5" s="67" t="s">
        <v>136</v>
      </c>
      <c r="F5" s="68" t="s">
        <v>89</v>
      </c>
    </row>
    <row r="6" spans="1:9" ht="15" customHeight="1">
      <c r="A6" s="60">
        <v>1</v>
      </c>
      <c r="B6" s="282" t="s">
        <v>17</v>
      </c>
      <c r="C6" s="11" t="s">
        <v>14</v>
      </c>
      <c r="D6" s="117">
        <v>8</v>
      </c>
      <c r="E6" s="117">
        <v>8</v>
      </c>
      <c r="F6" s="118">
        <v>8</v>
      </c>
    </row>
    <row r="7" spans="1:9" ht="15" customHeight="1">
      <c r="A7" s="60">
        <v>2</v>
      </c>
      <c r="B7" s="282"/>
      <c r="C7" s="11" t="s">
        <v>95</v>
      </c>
      <c r="D7" s="111">
        <f>D8+D10+D12</f>
        <v>22114815.939999998</v>
      </c>
      <c r="E7" s="111">
        <f>E8+E10+E12</f>
        <v>2890606.77</v>
      </c>
      <c r="F7" s="112">
        <f>F8+F10+F12</f>
        <v>1564839.05</v>
      </c>
    </row>
    <row r="8" spans="1:9" ht="15" customHeight="1">
      <c r="A8" s="60">
        <v>3</v>
      </c>
      <c r="B8" s="282"/>
      <c r="C8" s="22" t="s">
        <v>90</v>
      </c>
      <c r="D8" s="117">
        <v>5512680.29</v>
      </c>
      <c r="E8" s="117">
        <v>2890606.77</v>
      </c>
      <c r="F8" s="118">
        <v>1530107.8900000001</v>
      </c>
      <c r="G8" s="6"/>
      <c r="H8" s="6"/>
    </row>
    <row r="9" spans="1:9" ht="15" customHeight="1">
      <c r="A9" s="61">
        <v>4</v>
      </c>
      <c r="B9" s="282"/>
      <c r="C9" s="23" t="s">
        <v>15</v>
      </c>
      <c r="D9" s="117"/>
      <c r="E9" s="117"/>
      <c r="F9" s="118"/>
      <c r="G9" s="6"/>
      <c r="H9" s="6"/>
    </row>
    <row r="10" spans="1:9" ht="30" customHeight="1">
      <c r="A10" s="61">
        <v>5</v>
      </c>
      <c r="B10" s="282"/>
      <c r="C10" s="22" t="s">
        <v>16</v>
      </c>
      <c r="D10" s="117">
        <v>16509510.959999997</v>
      </c>
      <c r="E10" s="117"/>
      <c r="F10" s="118"/>
    </row>
    <row r="11" spans="1:9" ht="15" customHeight="1">
      <c r="A11" s="61">
        <v>6</v>
      </c>
      <c r="B11" s="282"/>
      <c r="C11" s="23" t="s">
        <v>15</v>
      </c>
      <c r="D11" s="117">
        <v>16509510.959999997</v>
      </c>
      <c r="E11" s="117"/>
      <c r="F11" s="118"/>
    </row>
    <row r="12" spans="1:9" ht="15" customHeight="1">
      <c r="A12" s="61">
        <v>7</v>
      </c>
      <c r="B12" s="282"/>
      <c r="C12" s="22" t="s">
        <v>124</v>
      </c>
      <c r="D12" s="117">
        <v>92624.690000000017</v>
      </c>
      <c r="E12" s="117">
        <v>0</v>
      </c>
      <c r="F12" s="118">
        <v>34731.159999999996</v>
      </c>
    </row>
    <row r="13" spans="1:9" ht="15" customHeight="1">
      <c r="A13" s="61">
        <v>8</v>
      </c>
      <c r="B13" s="282"/>
      <c r="C13" s="23" t="s">
        <v>15</v>
      </c>
      <c r="D13" s="117"/>
      <c r="E13" s="117"/>
      <c r="F13" s="118"/>
    </row>
    <row r="14" spans="1:9" ht="15" customHeight="1">
      <c r="A14" s="61">
        <v>9</v>
      </c>
      <c r="B14" s="282" t="s">
        <v>143</v>
      </c>
      <c r="C14" s="11" t="s">
        <v>14</v>
      </c>
      <c r="D14" s="119">
        <v>8</v>
      </c>
      <c r="E14" s="119"/>
      <c r="F14" s="120">
        <v>8</v>
      </c>
      <c r="I14" s="12"/>
    </row>
    <row r="15" spans="1:9" ht="15" customHeight="1">
      <c r="A15" s="61">
        <v>10</v>
      </c>
      <c r="B15" s="282"/>
      <c r="C15" s="11" t="s">
        <v>144</v>
      </c>
      <c r="D15" s="113">
        <f>D16+D18+D20</f>
        <v>20164043.061007995</v>
      </c>
      <c r="E15" s="113">
        <f>E16+E18+E20</f>
        <v>0</v>
      </c>
      <c r="F15" s="114">
        <f>F16+F18+F20</f>
        <v>2712139.1013673469</v>
      </c>
    </row>
    <row r="16" spans="1:9" ht="15" customHeight="1">
      <c r="A16" s="61">
        <v>11</v>
      </c>
      <c r="B16" s="282"/>
      <c r="C16" s="22" t="s">
        <v>91</v>
      </c>
      <c r="D16" s="119"/>
      <c r="E16" s="119"/>
      <c r="F16" s="120">
        <v>1207391.0323836736</v>
      </c>
    </row>
    <row r="17" spans="1:6" ht="15" customHeight="1">
      <c r="A17" s="61">
        <v>12</v>
      </c>
      <c r="B17" s="282"/>
      <c r="C17" s="23" t="s">
        <v>15</v>
      </c>
      <c r="D17" s="117"/>
      <c r="E17" s="117"/>
      <c r="F17" s="118">
        <v>724434.61943020415</v>
      </c>
    </row>
    <row r="18" spans="1:6" ht="30" customHeight="1">
      <c r="A18" s="61">
        <v>13</v>
      </c>
      <c r="B18" s="282"/>
      <c r="C18" s="22" t="s">
        <v>16</v>
      </c>
      <c r="D18" s="119">
        <v>20164043.061007995</v>
      </c>
      <c r="E18" s="119"/>
      <c r="F18" s="120">
        <v>1504748.0689836736</v>
      </c>
    </row>
    <row r="19" spans="1:6" ht="15" customHeight="1">
      <c r="A19" s="61">
        <v>14</v>
      </c>
      <c r="B19" s="282"/>
      <c r="C19" s="23" t="s">
        <v>15</v>
      </c>
      <c r="D19" s="119">
        <v>20164043.061007995</v>
      </c>
      <c r="E19" s="119"/>
      <c r="F19" s="120">
        <v>1504748.0689836736</v>
      </c>
    </row>
    <row r="20" spans="1:6" ht="15" customHeight="1">
      <c r="A20" s="61">
        <v>15</v>
      </c>
      <c r="B20" s="282"/>
      <c r="C20" s="22" t="s">
        <v>124</v>
      </c>
      <c r="D20" s="119"/>
      <c r="E20" s="119"/>
      <c r="F20" s="120"/>
    </row>
    <row r="21" spans="1:6" ht="15" customHeight="1">
      <c r="A21" s="61">
        <v>16</v>
      </c>
      <c r="B21" s="282"/>
      <c r="C21" s="23" t="s">
        <v>15</v>
      </c>
      <c r="D21" s="119"/>
      <c r="E21" s="119"/>
      <c r="F21" s="120"/>
    </row>
    <row r="22" spans="1:6" ht="15" customHeight="1" thickBot="1">
      <c r="A22" s="62">
        <v>17</v>
      </c>
      <c r="B22" s="283" t="s">
        <v>94</v>
      </c>
      <c r="C22" s="283"/>
      <c r="D22" s="115">
        <f>D7+D15</f>
        <v>42278859.001007989</v>
      </c>
      <c r="E22" s="115">
        <f>E7+E15</f>
        <v>2890606.77</v>
      </c>
      <c r="F22" s="116">
        <f>F7+F15</f>
        <v>4276978.1513673468</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3" sqref="B3"/>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53</v>
      </c>
      <c r="B1" s="169" t="s">
        <v>189</v>
      </c>
    </row>
    <row r="2" spans="1:12">
      <c r="A2" s="3" t="s">
        <v>54</v>
      </c>
      <c r="B2" s="172">
        <v>44561</v>
      </c>
      <c r="C2" s="24"/>
      <c r="D2" s="24"/>
      <c r="E2" s="24"/>
      <c r="F2" s="24"/>
      <c r="G2" s="24"/>
      <c r="H2" s="24"/>
      <c r="I2" s="24"/>
      <c r="J2" s="24"/>
      <c r="K2" s="24"/>
      <c r="L2" s="24"/>
    </row>
    <row r="3" spans="1:12">
      <c r="B3" s="24"/>
      <c r="C3" s="24"/>
      <c r="D3" s="24"/>
      <c r="E3" s="24"/>
      <c r="F3" s="24"/>
      <c r="G3" s="24"/>
      <c r="H3" s="24"/>
      <c r="I3" s="24"/>
      <c r="J3" s="24"/>
      <c r="K3" s="24"/>
      <c r="L3" s="24"/>
    </row>
    <row r="4" spans="1:12" ht="13.5" thickBot="1">
      <c r="A4" s="102" t="s">
        <v>150</v>
      </c>
      <c r="B4" s="24" t="s">
        <v>102</v>
      </c>
      <c r="C4" s="25"/>
      <c r="D4" s="25"/>
      <c r="E4" s="25"/>
      <c r="F4" s="25"/>
      <c r="G4" s="25"/>
      <c r="H4" s="25"/>
      <c r="I4" s="25"/>
      <c r="J4" s="25"/>
      <c r="K4" s="25"/>
      <c r="L4" s="25"/>
    </row>
    <row r="5" spans="1:12" ht="28.5">
      <c r="A5" s="17"/>
      <c r="B5" s="46"/>
      <c r="C5" s="82" t="s">
        <v>135</v>
      </c>
      <c r="D5" s="82" t="s">
        <v>136</v>
      </c>
      <c r="E5" s="83" t="s">
        <v>105</v>
      </c>
      <c r="F5" s="25"/>
      <c r="G5" s="25"/>
      <c r="H5" s="25"/>
      <c r="I5" s="25"/>
      <c r="J5" s="25"/>
      <c r="K5" s="25"/>
      <c r="L5" s="25"/>
    </row>
    <row r="6" spans="1:12">
      <c r="A6" s="284" t="s">
        <v>18</v>
      </c>
      <c r="B6" s="85" t="s">
        <v>14</v>
      </c>
      <c r="C6" s="105"/>
      <c r="D6" s="105"/>
      <c r="E6" s="106"/>
      <c r="F6" s="25"/>
      <c r="G6" s="25"/>
      <c r="H6" s="25"/>
      <c r="I6" s="25"/>
      <c r="J6" s="25"/>
      <c r="K6" s="25"/>
      <c r="L6" s="25"/>
    </row>
    <row r="7" spans="1:12" ht="14.25">
      <c r="A7" s="284"/>
      <c r="B7" s="84" t="s">
        <v>93</v>
      </c>
      <c r="C7" s="105"/>
      <c r="D7" s="105"/>
      <c r="E7" s="106"/>
      <c r="F7" s="25"/>
      <c r="G7" s="25"/>
      <c r="H7" s="25"/>
      <c r="I7" s="25"/>
      <c r="J7" s="25"/>
      <c r="K7" s="25"/>
      <c r="L7" s="25"/>
    </row>
    <row r="8" spans="1:12" ht="14.25">
      <c r="A8" s="284" t="s">
        <v>61</v>
      </c>
      <c r="B8" s="84" t="s">
        <v>14</v>
      </c>
      <c r="C8" s="105"/>
      <c r="D8" s="105"/>
      <c r="E8" s="106"/>
      <c r="F8" s="25"/>
      <c r="G8" s="25"/>
      <c r="H8" s="25"/>
      <c r="I8" s="25"/>
      <c r="J8" s="25"/>
      <c r="K8" s="25"/>
      <c r="L8" s="25"/>
    </row>
    <row r="9" spans="1:12" ht="14.25">
      <c r="A9" s="284"/>
      <c r="B9" s="84" t="s">
        <v>12</v>
      </c>
      <c r="C9" s="121">
        <f>C10+C11+C12+C13</f>
        <v>0</v>
      </c>
      <c r="D9" s="121">
        <f>D10+D11+D12+D13</f>
        <v>0</v>
      </c>
      <c r="E9" s="121">
        <f>E10+E11+E12+E13</f>
        <v>0</v>
      </c>
      <c r="F9" s="25"/>
      <c r="G9" s="25"/>
      <c r="H9" s="25"/>
      <c r="I9" s="25"/>
      <c r="J9" s="25"/>
      <c r="K9" s="25"/>
      <c r="L9" s="25"/>
    </row>
    <row r="10" spans="1:12" ht="14.25">
      <c r="A10" s="284"/>
      <c r="B10" s="86" t="s">
        <v>19</v>
      </c>
      <c r="C10" s="105"/>
      <c r="D10" s="105"/>
      <c r="E10" s="106"/>
      <c r="F10" s="25"/>
      <c r="G10" s="25"/>
      <c r="H10" s="25"/>
      <c r="I10" s="25"/>
      <c r="J10" s="25"/>
      <c r="K10" s="25"/>
      <c r="L10" s="25"/>
    </row>
    <row r="11" spans="1:12" ht="14.25">
      <c r="A11" s="284"/>
      <c r="B11" s="86" t="s">
        <v>130</v>
      </c>
      <c r="C11" s="105"/>
      <c r="D11" s="105"/>
      <c r="E11" s="106"/>
      <c r="F11" s="25"/>
      <c r="G11" s="25"/>
      <c r="H11" s="25"/>
      <c r="I11" s="25"/>
      <c r="J11" s="25"/>
      <c r="K11" s="25"/>
      <c r="L11" s="25"/>
    </row>
    <row r="12" spans="1:12" ht="28.5">
      <c r="A12" s="284"/>
      <c r="B12" s="86" t="s">
        <v>131</v>
      </c>
      <c r="C12" s="105"/>
      <c r="D12" s="105"/>
      <c r="E12" s="106"/>
      <c r="F12" s="25"/>
      <c r="G12" s="25"/>
      <c r="H12" s="25"/>
      <c r="I12" s="25"/>
      <c r="J12" s="25"/>
      <c r="K12" s="25"/>
      <c r="L12" s="25"/>
    </row>
    <row r="13" spans="1:12" ht="14.25">
      <c r="A13" s="284"/>
      <c r="B13" s="86" t="s">
        <v>132</v>
      </c>
      <c r="C13" s="105"/>
      <c r="D13" s="105"/>
      <c r="E13" s="106"/>
      <c r="F13" s="25"/>
      <c r="G13" s="25"/>
      <c r="H13" s="25"/>
      <c r="I13" s="25"/>
      <c r="J13" s="25"/>
      <c r="K13" s="25"/>
      <c r="L13" s="25"/>
    </row>
    <row r="14" spans="1:12" ht="14.25">
      <c r="A14" s="284" t="s">
        <v>134</v>
      </c>
      <c r="B14" s="84" t="s">
        <v>14</v>
      </c>
      <c r="C14" s="105">
        <v>1</v>
      </c>
      <c r="D14" s="105"/>
      <c r="E14" s="106"/>
      <c r="F14" s="25"/>
      <c r="G14" s="25"/>
      <c r="H14" s="25"/>
      <c r="I14" s="25"/>
      <c r="J14" s="25"/>
      <c r="K14" s="25"/>
      <c r="L14" s="25"/>
    </row>
    <row r="15" spans="1:12" ht="14.25">
      <c r="A15" s="284"/>
      <c r="B15" s="84" t="s">
        <v>12</v>
      </c>
      <c r="C15" s="121">
        <f>C16+C17+C18+C19</f>
        <v>1637751.8271999999</v>
      </c>
      <c r="D15" s="121">
        <f>D16+D17+D18+D19</f>
        <v>0</v>
      </c>
      <c r="E15" s="121">
        <f>E16+E17+E18+E19</f>
        <v>0</v>
      </c>
      <c r="F15" s="25"/>
      <c r="G15" s="25"/>
      <c r="H15" s="25"/>
      <c r="I15" s="25"/>
      <c r="J15" s="25"/>
      <c r="K15" s="25"/>
      <c r="L15" s="25"/>
    </row>
    <row r="16" spans="1:12" ht="14.25">
      <c r="A16" s="284"/>
      <c r="B16" s="86" t="s">
        <v>19</v>
      </c>
      <c r="C16" s="105">
        <v>428952.46</v>
      </c>
      <c r="D16" s="105"/>
      <c r="E16" s="106"/>
      <c r="F16" s="25"/>
      <c r="G16" s="25"/>
      <c r="H16" s="25"/>
      <c r="I16" s="25"/>
      <c r="J16" s="25"/>
      <c r="K16" s="25"/>
      <c r="L16" s="25"/>
    </row>
    <row r="17" spans="1:12" ht="14.25">
      <c r="A17" s="285"/>
      <c r="B17" s="90" t="s">
        <v>130</v>
      </c>
      <c r="C17" s="122">
        <v>1208799.3672</v>
      </c>
      <c r="D17" s="122"/>
      <c r="E17" s="123"/>
      <c r="F17" s="25"/>
      <c r="G17" s="25"/>
      <c r="H17" s="25"/>
      <c r="I17" s="25"/>
      <c r="J17" s="25"/>
      <c r="K17" s="25"/>
      <c r="L17" s="25"/>
    </row>
    <row r="18" spans="1:12" ht="28.5">
      <c r="A18" s="285"/>
      <c r="B18" s="90" t="s">
        <v>131</v>
      </c>
      <c r="C18" s="122"/>
      <c r="D18" s="122"/>
      <c r="E18" s="123"/>
      <c r="F18" s="25"/>
      <c r="G18" s="25"/>
      <c r="H18" s="25"/>
      <c r="I18" s="25"/>
      <c r="J18" s="25"/>
      <c r="K18" s="25"/>
      <c r="L18" s="25"/>
    </row>
    <row r="19" spans="1:12" ht="15" thickBot="1">
      <c r="A19" s="286"/>
      <c r="B19" s="87" t="s">
        <v>132</v>
      </c>
      <c r="C19" s="107"/>
      <c r="D19" s="107"/>
      <c r="E19" s="108"/>
      <c r="F19" s="25"/>
      <c r="G19" s="25"/>
      <c r="H19" s="25"/>
      <c r="I19" s="25"/>
      <c r="J19" s="25"/>
      <c r="K19" s="25"/>
      <c r="L19" s="25"/>
    </row>
    <row r="20" spans="1:12">
      <c r="A20" s="24"/>
      <c r="B20" s="25"/>
      <c r="C20" s="25"/>
      <c r="D20" s="25"/>
      <c r="E20" s="25"/>
      <c r="F20" s="25"/>
      <c r="G20" s="25"/>
      <c r="H20" s="25"/>
      <c r="I20" s="25"/>
      <c r="J20" s="25"/>
      <c r="K20" s="25"/>
      <c r="L20" s="25"/>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53</v>
      </c>
      <c r="B1" s="169" t="s">
        <v>189</v>
      </c>
    </row>
    <row r="2" spans="1:7">
      <c r="A2" s="3" t="s">
        <v>54</v>
      </c>
      <c r="B2" s="172">
        <v>44561</v>
      </c>
    </row>
    <row r="3" spans="1:7">
      <c r="B3" s="10"/>
    </row>
    <row r="4" spans="1:7" ht="13.5" thickBot="1">
      <c r="A4" s="102" t="s">
        <v>151</v>
      </c>
      <c r="B4" s="66" t="s">
        <v>104</v>
      </c>
    </row>
    <row r="5" spans="1:7" s="10" customFormat="1" ht="14.25">
      <c r="A5" s="63"/>
      <c r="B5" s="48"/>
      <c r="C5" s="64" t="s">
        <v>0</v>
      </c>
      <c r="D5" s="30" t="s">
        <v>1</v>
      </c>
      <c r="E5" s="30" t="s">
        <v>2</v>
      </c>
      <c r="F5" s="30" t="s">
        <v>3</v>
      </c>
      <c r="G5" s="29" t="s">
        <v>4</v>
      </c>
    </row>
    <row r="6" spans="1:7" ht="71.25">
      <c r="A6" s="65"/>
      <c r="B6" s="26"/>
      <c r="C6" s="88" t="s">
        <v>160</v>
      </c>
      <c r="D6" s="81" t="s">
        <v>161</v>
      </c>
      <c r="E6" s="81" t="s">
        <v>163</v>
      </c>
      <c r="F6" s="81" t="s">
        <v>162</v>
      </c>
      <c r="G6" s="89" t="s">
        <v>22</v>
      </c>
    </row>
    <row r="7" spans="1:7" ht="14.25">
      <c r="A7" s="65">
        <v>1</v>
      </c>
      <c r="B7" s="91" t="s">
        <v>135</v>
      </c>
      <c r="C7" s="124">
        <f>SUM(C8:C11)</f>
        <v>86572805.58809644</v>
      </c>
      <c r="D7" s="124">
        <f t="shared" ref="D7:G7" si="0">SUM(D8:D11)</f>
        <v>86112596.626496434</v>
      </c>
      <c r="E7" s="124">
        <f t="shared" si="0"/>
        <v>0</v>
      </c>
      <c r="F7" s="124">
        <f t="shared" si="0"/>
        <v>0</v>
      </c>
      <c r="G7" s="124">
        <f t="shared" si="0"/>
        <v>13442067.285884397</v>
      </c>
    </row>
    <row r="8" spans="1:7" ht="14.25">
      <c r="A8" s="65">
        <v>2</v>
      </c>
      <c r="B8" s="27" t="s">
        <v>20</v>
      </c>
      <c r="C8" s="127">
        <v>460208.96159999998</v>
      </c>
      <c r="D8" s="128"/>
      <c r="E8" s="128"/>
      <c r="F8" s="128"/>
      <c r="G8" s="129">
        <v>111304.48079999999</v>
      </c>
    </row>
    <row r="9" spans="1:7" ht="14.25">
      <c r="A9" s="65">
        <v>3</v>
      </c>
      <c r="B9" s="27" t="s">
        <v>21</v>
      </c>
      <c r="C9" s="127">
        <v>86112596.626496434</v>
      </c>
      <c r="D9" s="128">
        <v>86112596.626496434</v>
      </c>
      <c r="E9" s="128"/>
      <c r="F9" s="128"/>
      <c r="G9" s="129">
        <v>13330762.805084398</v>
      </c>
    </row>
    <row r="10" spans="1:7" ht="14.25">
      <c r="A10" s="65">
        <v>4</v>
      </c>
      <c r="B10" s="28" t="s">
        <v>128</v>
      </c>
      <c r="C10" s="127"/>
      <c r="D10" s="128"/>
      <c r="E10" s="128"/>
      <c r="F10" s="128"/>
      <c r="G10" s="129"/>
    </row>
    <row r="11" spans="1:7" ht="14.25">
      <c r="A11" s="65">
        <v>5</v>
      </c>
      <c r="B11" s="27" t="s">
        <v>129</v>
      </c>
      <c r="C11" s="127"/>
      <c r="D11" s="128"/>
      <c r="E11" s="128"/>
      <c r="F11" s="128"/>
      <c r="G11" s="129"/>
    </row>
    <row r="12" spans="1:7" ht="14.25">
      <c r="A12" s="65">
        <v>6</v>
      </c>
      <c r="B12" s="11" t="s">
        <v>136</v>
      </c>
      <c r="C12" s="111">
        <f>SUM(C13:C16)</f>
        <v>0</v>
      </c>
      <c r="D12" s="111">
        <f>SUM(D13:D16)</f>
        <v>0</v>
      </c>
      <c r="E12" s="111">
        <f>SUM(E13:E16)</f>
        <v>0</v>
      </c>
      <c r="F12" s="111">
        <f>SUM(F13:F16)</f>
        <v>0</v>
      </c>
      <c r="G12" s="112">
        <f>SUM(G13:G16)</f>
        <v>0</v>
      </c>
    </row>
    <row r="13" spans="1:7" ht="14.25">
      <c r="A13" s="65">
        <v>7</v>
      </c>
      <c r="B13" s="27" t="s">
        <v>20</v>
      </c>
      <c r="C13" s="117"/>
      <c r="D13" s="117"/>
      <c r="E13" s="117"/>
      <c r="F13" s="117"/>
      <c r="G13" s="118"/>
    </row>
    <row r="14" spans="1:7" ht="14.25">
      <c r="A14" s="65">
        <v>8</v>
      </c>
      <c r="B14" s="27" t="s">
        <v>21</v>
      </c>
      <c r="C14" s="117"/>
      <c r="D14" s="117"/>
      <c r="E14" s="117"/>
      <c r="F14" s="117"/>
      <c r="G14" s="118"/>
    </row>
    <row r="15" spans="1:7" ht="14.25">
      <c r="A15" s="65">
        <v>9</v>
      </c>
      <c r="B15" s="28" t="s">
        <v>128</v>
      </c>
      <c r="C15" s="117"/>
      <c r="D15" s="117"/>
      <c r="E15" s="117"/>
      <c r="F15" s="117"/>
      <c r="G15" s="118"/>
    </row>
    <row r="16" spans="1:7" ht="14.25">
      <c r="A16" s="65">
        <v>10</v>
      </c>
      <c r="B16" s="27" t="s">
        <v>129</v>
      </c>
      <c r="C16" s="117"/>
      <c r="D16" s="117"/>
      <c r="E16" s="117"/>
      <c r="F16" s="117"/>
      <c r="G16" s="118"/>
    </row>
    <row r="17" spans="1:7" ht="14.25">
      <c r="A17" s="65">
        <v>11</v>
      </c>
      <c r="B17" s="11" t="s">
        <v>86</v>
      </c>
      <c r="C17" s="111">
        <f>SUM(C18:C21)</f>
        <v>6052440.1290338179</v>
      </c>
      <c r="D17" s="111">
        <f>SUM(D18:D21)</f>
        <v>6052440.1290338179</v>
      </c>
      <c r="E17" s="111">
        <f>SUM(E18:E21)</f>
        <v>0</v>
      </c>
      <c r="F17" s="111">
        <f>SUM(F18:F21)</f>
        <v>0</v>
      </c>
      <c r="G17" s="112">
        <f>SUM(G18:G21)</f>
        <v>1988773.025053334</v>
      </c>
    </row>
    <row r="18" spans="1:7" ht="14.25">
      <c r="A18" s="65">
        <v>12</v>
      </c>
      <c r="B18" s="27" t="s">
        <v>20</v>
      </c>
      <c r="C18" s="117">
        <v>1111009.9527635376</v>
      </c>
      <c r="D18" s="117">
        <v>1111009.9527635376</v>
      </c>
      <c r="E18" s="117" t="s">
        <v>8</v>
      </c>
      <c r="F18" s="117"/>
      <c r="G18" s="118">
        <v>111987.66666666666</v>
      </c>
    </row>
    <row r="19" spans="1:7" ht="14.25">
      <c r="A19" s="65">
        <v>13</v>
      </c>
      <c r="B19" s="27" t="s">
        <v>21</v>
      </c>
      <c r="C19" s="117">
        <v>4941430.17627028</v>
      </c>
      <c r="D19" s="117">
        <v>4941430.17627028</v>
      </c>
      <c r="E19" s="117"/>
      <c r="F19" s="117"/>
      <c r="G19" s="118">
        <v>1876785.3583866672</v>
      </c>
    </row>
    <row r="20" spans="1:7" ht="14.25">
      <c r="A20" s="65">
        <v>14</v>
      </c>
      <c r="B20" s="28" t="s">
        <v>128</v>
      </c>
      <c r="C20" s="117"/>
      <c r="D20" s="117"/>
      <c r="E20" s="117"/>
      <c r="F20" s="117"/>
      <c r="G20" s="118"/>
    </row>
    <row r="21" spans="1:7" ht="14.25">
      <c r="A21" s="65">
        <v>15</v>
      </c>
      <c r="B21" s="27" t="s">
        <v>129</v>
      </c>
      <c r="C21" s="117"/>
      <c r="D21" s="117"/>
      <c r="E21" s="117"/>
      <c r="F21" s="117"/>
      <c r="G21" s="118"/>
    </row>
    <row r="22" spans="1:7" ht="15" thickBot="1">
      <c r="A22" s="65">
        <v>16</v>
      </c>
      <c r="B22" s="43" t="s">
        <v>7</v>
      </c>
      <c r="C22" s="125">
        <f>C12+C17</f>
        <v>6052440.1290338179</v>
      </c>
      <c r="D22" s="125">
        <f>D12+D17</f>
        <v>6052440.1290338179</v>
      </c>
      <c r="E22" s="125">
        <f>E12+E17</f>
        <v>0</v>
      </c>
      <c r="F22" s="125">
        <f>F12+F17</f>
        <v>0</v>
      </c>
      <c r="G22" s="126">
        <f>G12+G17</f>
        <v>1988773.025053334</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E37"/>
  <sheetViews>
    <sheetView workbookViewId="0">
      <pane xSplit="2" ySplit="8" topLeftCell="F9" activePane="bottomRight" state="frozen"/>
      <selection activeCell="L18" sqref="L18"/>
      <selection pane="topRight" activeCell="L18" sqref="L18"/>
      <selection pane="bottomLeft" activeCell="L18" sqref="L18"/>
      <selection pane="bottomRight" activeCell="P10" sqref="P10"/>
    </sheetView>
  </sheetViews>
  <sheetFormatPr defaultColWidth="9.140625" defaultRowHeight="15"/>
  <cols>
    <col min="1" max="1" width="10.5703125" style="225" bestFit="1" customWidth="1"/>
    <col min="2" max="2" width="40" style="225" customWidth="1"/>
    <col min="3" max="3" width="15" style="13" bestFit="1"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3" width="13.7109375" style="13" customWidth="1"/>
    <col min="14" max="14" width="15" style="13" customWidth="1"/>
    <col min="15" max="16" width="13.7109375" style="13" customWidth="1"/>
    <col min="17" max="18" width="13.7109375" style="224" customWidth="1"/>
    <col min="19" max="28" width="15.7109375" style="224" customWidth="1"/>
    <col min="29" max="29" width="10" style="224" bestFit="1" customWidth="1"/>
    <col min="30" max="31" width="9.140625" style="224"/>
    <col min="32" max="16384" width="9.140625" style="225"/>
  </cols>
  <sheetData>
    <row r="1" spans="1:31" ht="12.75">
      <c r="A1" s="225" t="s">
        <v>53</v>
      </c>
      <c r="B1" s="225" t="s">
        <v>189</v>
      </c>
      <c r="Q1" s="225"/>
      <c r="R1" s="225"/>
      <c r="S1" s="225"/>
      <c r="T1" s="225"/>
      <c r="U1" s="225"/>
      <c r="V1" s="225"/>
      <c r="W1" s="225"/>
      <c r="X1" s="225"/>
      <c r="Y1" s="225"/>
      <c r="Z1" s="225"/>
      <c r="AA1" s="225"/>
      <c r="AB1" s="225"/>
      <c r="AC1" s="225"/>
      <c r="AD1" s="225"/>
      <c r="AE1" s="225"/>
    </row>
    <row r="2" spans="1:31" ht="12.75" customHeight="1">
      <c r="A2" s="225" t="s">
        <v>54</v>
      </c>
      <c r="B2" s="246">
        <v>44561</v>
      </c>
      <c r="Q2" s="225"/>
      <c r="R2" s="225"/>
      <c r="S2" s="225"/>
      <c r="T2" s="225"/>
      <c r="U2" s="225"/>
      <c r="V2" s="225"/>
      <c r="W2" s="225"/>
      <c r="X2" s="225"/>
      <c r="Y2" s="225"/>
      <c r="Z2" s="225"/>
      <c r="AA2" s="225"/>
      <c r="AB2" s="225"/>
      <c r="AC2" s="225"/>
      <c r="AD2" s="225"/>
      <c r="AE2" s="225"/>
    </row>
    <row r="4" spans="1:31" ht="39" thickBot="1">
      <c r="A4" s="102" t="s">
        <v>152</v>
      </c>
      <c r="B4" s="40" t="s">
        <v>168</v>
      </c>
      <c r="H4" s="139"/>
      <c r="Q4" s="225"/>
      <c r="R4" s="225"/>
      <c r="S4" s="225"/>
      <c r="T4" s="225"/>
      <c r="U4" s="225"/>
      <c r="V4" s="225"/>
      <c r="W4" s="225"/>
      <c r="X4" s="225"/>
      <c r="Y4" s="225"/>
      <c r="Z4" s="225"/>
      <c r="AA4" s="225"/>
      <c r="AB4" s="225"/>
      <c r="AC4" s="225"/>
      <c r="AD4" s="225"/>
      <c r="AE4" s="225"/>
    </row>
    <row r="5" spans="1:31" ht="12.75">
      <c r="A5" s="42"/>
      <c r="B5" s="44"/>
      <c r="C5" s="31" t="s">
        <v>0</v>
      </c>
      <c r="D5" s="31" t="s">
        <v>1</v>
      </c>
      <c r="E5" s="31" t="s">
        <v>2</v>
      </c>
      <c r="F5" s="31" t="s">
        <v>3</v>
      </c>
      <c r="G5" s="31" t="s">
        <v>4</v>
      </c>
      <c r="H5" s="31" t="s">
        <v>5</v>
      </c>
      <c r="I5" s="31" t="s">
        <v>78</v>
      </c>
      <c r="J5" s="31" t="s">
        <v>79</v>
      </c>
      <c r="K5" s="31" t="s">
        <v>80</v>
      </c>
      <c r="L5" s="31"/>
      <c r="M5" s="31" t="s">
        <v>81</v>
      </c>
      <c r="N5" s="31" t="s">
        <v>82</v>
      </c>
      <c r="O5" s="31" t="s">
        <v>83</v>
      </c>
      <c r="P5" s="226" t="s">
        <v>84</v>
      </c>
      <c r="Q5" s="225"/>
      <c r="R5" s="225"/>
      <c r="S5" s="225"/>
      <c r="T5" s="225"/>
      <c r="U5" s="225"/>
      <c r="V5" s="225"/>
      <c r="W5" s="225"/>
      <c r="X5" s="225"/>
      <c r="Y5" s="225"/>
      <c r="Z5" s="225"/>
      <c r="AA5" s="225"/>
      <c r="AB5" s="225"/>
      <c r="AC5" s="225"/>
      <c r="AD5" s="225"/>
      <c r="AE5" s="225"/>
    </row>
    <row r="6" spans="1:31" ht="12.75" customHeight="1">
      <c r="A6" s="14"/>
      <c r="B6" s="149"/>
      <c r="C6" s="289" t="s">
        <v>171</v>
      </c>
      <c r="D6" s="290"/>
      <c r="E6" s="291"/>
      <c r="F6" s="295" t="s">
        <v>172</v>
      </c>
      <c r="G6" s="295"/>
      <c r="H6" s="295"/>
      <c r="I6" s="295"/>
      <c r="J6" s="295"/>
      <c r="K6" s="295"/>
      <c r="L6" s="295"/>
      <c r="M6" s="295"/>
      <c r="N6" s="294" t="s">
        <v>173</v>
      </c>
      <c r="O6" s="294"/>
      <c r="P6" s="296"/>
      <c r="Q6" s="225"/>
      <c r="R6" s="225"/>
      <c r="S6" s="225"/>
      <c r="T6" s="225"/>
      <c r="U6" s="225"/>
      <c r="V6" s="225"/>
      <c r="W6" s="225"/>
      <c r="X6" s="225"/>
      <c r="Y6" s="225"/>
      <c r="Z6" s="225"/>
      <c r="AA6" s="225"/>
      <c r="AB6" s="225"/>
      <c r="AC6" s="225"/>
      <c r="AD6" s="225"/>
      <c r="AE6" s="225"/>
    </row>
    <row r="7" spans="1:31" ht="15" customHeight="1">
      <c r="A7" s="14"/>
      <c r="B7" s="149"/>
      <c r="C7" s="292" t="s">
        <v>174</v>
      </c>
      <c r="D7" s="292" t="s">
        <v>175</v>
      </c>
      <c r="E7" s="292" t="s">
        <v>176</v>
      </c>
      <c r="F7" s="294" t="s">
        <v>177</v>
      </c>
      <c r="G7" s="294"/>
      <c r="H7" s="294" t="s">
        <v>178</v>
      </c>
      <c r="I7" s="294" t="s">
        <v>179</v>
      </c>
      <c r="J7" s="294"/>
      <c r="K7" s="297" t="s">
        <v>180</v>
      </c>
      <c r="L7" s="297"/>
      <c r="M7" s="297"/>
      <c r="N7" s="288" t="s">
        <v>181</v>
      </c>
      <c r="O7" s="288" t="s">
        <v>182</v>
      </c>
      <c r="P7" s="287" t="s">
        <v>183</v>
      </c>
      <c r="Q7" s="225"/>
      <c r="R7" s="225"/>
      <c r="S7" s="225"/>
      <c r="T7" s="225"/>
      <c r="U7" s="225"/>
      <c r="V7" s="225"/>
      <c r="W7" s="225"/>
      <c r="X7" s="225"/>
      <c r="Y7" s="225"/>
      <c r="Z7" s="225"/>
      <c r="AA7" s="225"/>
      <c r="AB7" s="225"/>
      <c r="AC7" s="225"/>
      <c r="AD7" s="225"/>
      <c r="AE7" s="225"/>
    </row>
    <row r="8" spans="1:31" ht="25.5">
      <c r="A8" s="14"/>
      <c r="B8" s="149"/>
      <c r="C8" s="293"/>
      <c r="D8" s="293"/>
      <c r="E8" s="293"/>
      <c r="F8" s="235" t="s">
        <v>184</v>
      </c>
      <c r="G8" s="235" t="s">
        <v>185</v>
      </c>
      <c r="H8" s="294"/>
      <c r="I8" s="235" t="s">
        <v>174</v>
      </c>
      <c r="J8" s="235" t="s">
        <v>175</v>
      </c>
      <c r="K8" s="135" t="s">
        <v>186</v>
      </c>
      <c r="L8" s="236" t="s">
        <v>187</v>
      </c>
      <c r="M8" s="135" t="s">
        <v>188</v>
      </c>
      <c r="N8" s="288"/>
      <c r="O8" s="288"/>
      <c r="P8" s="287"/>
      <c r="Q8" s="225"/>
      <c r="R8" s="225"/>
      <c r="S8" s="225"/>
      <c r="T8" s="225"/>
      <c r="U8" s="225"/>
      <c r="V8" s="225"/>
      <c r="W8" s="225"/>
      <c r="X8" s="225"/>
      <c r="Y8" s="225"/>
      <c r="Z8" s="225"/>
      <c r="AA8" s="225"/>
      <c r="AB8" s="225"/>
      <c r="AC8" s="225"/>
      <c r="AD8" s="225"/>
      <c r="AE8" s="225"/>
    </row>
    <row r="9" spans="1:31" ht="12.75">
      <c r="A9" s="45"/>
      <c r="B9" s="41" t="s">
        <v>13</v>
      </c>
      <c r="C9" s="131"/>
      <c r="D9" s="131"/>
      <c r="E9" s="131"/>
      <c r="F9" s="131"/>
      <c r="G9" s="131"/>
      <c r="H9" s="131"/>
      <c r="I9" s="131"/>
      <c r="J9" s="131"/>
      <c r="K9" s="131"/>
      <c r="L9" s="131"/>
      <c r="M9" s="131"/>
      <c r="N9" s="131"/>
      <c r="O9" s="131"/>
      <c r="P9" s="131"/>
      <c r="Q9" s="225"/>
      <c r="R9" s="225"/>
      <c r="S9" s="225"/>
      <c r="T9" s="225"/>
      <c r="U9" s="225"/>
      <c r="V9" s="225"/>
      <c r="W9" s="225"/>
      <c r="X9" s="225"/>
      <c r="Y9" s="225"/>
      <c r="Z9" s="225"/>
      <c r="AA9" s="225"/>
      <c r="AB9" s="225"/>
      <c r="AC9" s="225"/>
      <c r="AD9" s="225"/>
      <c r="AE9" s="225"/>
    </row>
    <row r="10" spans="1:31" ht="12.75">
      <c r="A10" s="14">
        <v>1</v>
      </c>
      <c r="B10" s="39" t="s">
        <v>77</v>
      </c>
      <c r="C10" s="136">
        <f t="shared" ref="C10:P10" si="0">SUM(C11:C27)</f>
        <v>1030467</v>
      </c>
      <c r="D10" s="136">
        <f t="shared" si="0"/>
        <v>475020</v>
      </c>
      <c r="E10" s="136">
        <f t="shared" si="0"/>
        <v>1505487</v>
      </c>
      <c r="F10" s="136">
        <f t="shared" si="0"/>
        <v>299347</v>
      </c>
      <c r="G10" s="136">
        <f t="shared" si="0"/>
        <v>0</v>
      </c>
      <c r="H10" s="136">
        <f t="shared" si="0"/>
        <v>203291</v>
      </c>
      <c r="I10" s="136">
        <f t="shared" si="0"/>
        <v>0</v>
      </c>
      <c r="J10" s="136">
        <f t="shared" si="0"/>
        <v>0</v>
      </c>
      <c r="K10" s="136">
        <f t="shared" si="0"/>
        <v>6002</v>
      </c>
      <c r="L10" s="136">
        <f t="shared" si="0"/>
        <v>40597</v>
      </c>
      <c r="M10" s="136">
        <f t="shared" si="0"/>
        <v>101027</v>
      </c>
      <c r="N10" s="136">
        <f t="shared" si="0"/>
        <v>1126523</v>
      </c>
      <c r="O10" s="136">
        <f t="shared" si="0"/>
        <v>542689</v>
      </c>
      <c r="P10" s="227">
        <f t="shared" si="0"/>
        <v>1669212</v>
      </c>
      <c r="Q10" s="225"/>
      <c r="R10" s="225"/>
      <c r="S10" s="225"/>
      <c r="T10" s="225"/>
      <c r="U10" s="225"/>
      <c r="V10" s="225"/>
      <c r="W10" s="225"/>
      <c r="X10" s="225"/>
      <c r="Y10" s="225"/>
      <c r="Z10" s="225"/>
      <c r="AA10" s="225"/>
      <c r="AB10" s="225"/>
      <c r="AC10" s="225"/>
      <c r="AD10" s="225"/>
      <c r="AE10" s="225"/>
    </row>
    <row r="11" spans="1:31" ht="12.75">
      <c r="A11" s="14">
        <v>1.1000000000000001</v>
      </c>
      <c r="B11" s="149" t="s">
        <v>261</v>
      </c>
      <c r="C11" s="137">
        <v>0</v>
      </c>
      <c r="D11" s="137">
        <v>32880</v>
      </c>
      <c r="E11" s="136">
        <f t="shared" ref="E11:E29" si="1">C11+D11</f>
        <v>32880</v>
      </c>
      <c r="F11" s="137"/>
      <c r="G11" s="137"/>
      <c r="H11" s="137"/>
      <c r="I11" s="137"/>
      <c r="J11" s="137"/>
      <c r="K11" s="138"/>
      <c r="L11" s="138"/>
      <c r="M11" s="138"/>
      <c r="N11" s="136">
        <f t="shared" ref="N11:N12" si="2">C11+F11-H11-I11</f>
        <v>0</v>
      </c>
      <c r="O11" s="136">
        <f t="shared" ref="O11:O18" si="3">D11+G11+H11-J11+K11-M11-L11</f>
        <v>32880</v>
      </c>
      <c r="P11" s="227">
        <f t="shared" ref="P11:P18" si="4">N11+O11</f>
        <v>32880</v>
      </c>
      <c r="Q11" s="225"/>
      <c r="R11" s="225"/>
      <c r="S11" s="225"/>
      <c r="T11" s="225"/>
      <c r="U11" s="225"/>
      <c r="V11" s="225"/>
      <c r="W11" s="225"/>
      <c r="X11" s="225"/>
      <c r="Y11" s="225"/>
      <c r="Z11" s="225"/>
      <c r="AA11" s="225"/>
      <c r="AB11" s="225"/>
      <c r="AC11" s="225"/>
      <c r="AD11" s="225"/>
      <c r="AE11" s="225"/>
    </row>
    <row r="12" spans="1:31" ht="12.75">
      <c r="A12" s="14">
        <v>1.2</v>
      </c>
      <c r="B12" s="149" t="s">
        <v>262</v>
      </c>
      <c r="C12" s="137">
        <v>0</v>
      </c>
      <c r="D12" s="137">
        <v>30000</v>
      </c>
      <c r="E12" s="136">
        <f t="shared" si="1"/>
        <v>30000</v>
      </c>
      <c r="F12" s="137"/>
      <c r="G12" s="137"/>
      <c r="H12" s="137"/>
      <c r="I12" s="137"/>
      <c r="J12" s="137"/>
      <c r="K12" s="138"/>
      <c r="L12" s="138"/>
      <c r="M12" s="138"/>
      <c r="N12" s="136">
        <f t="shared" si="2"/>
        <v>0</v>
      </c>
      <c r="O12" s="136">
        <f t="shared" si="3"/>
        <v>30000</v>
      </c>
      <c r="P12" s="227">
        <f t="shared" si="4"/>
        <v>30000</v>
      </c>
      <c r="Q12" s="225"/>
      <c r="R12" s="225"/>
      <c r="S12" s="225"/>
      <c r="T12" s="225"/>
      <c r="U12" s="225"/>
      <c r="V12" s="225"/>
      <c r="W12" s="225"/>
      <c r="X12" s="225"/>
      <c r="Y12" s="225"/>
      <c r="Z12" s="225"/>
      <c r="AA12" s="225"/>
      <c r="AB12" s="225"/>
      <c r="AC12" s="225"/>
      <c r="AD12" s="225"/>
      <c r="AE12" s="225"/>
    </row>
    <row r="13" spans="1:31" ht="12.75">
      <c r="A13" s="14">
        <v>1.3</v>
      </c>
      <c r="B13" s="149" t="s">
        <v>263</v>
      </c>
      <c r="C13" s="137">
        <v>0</v>
      </c>
      <c r="D13" s="137">
        <v>5000</v>
      </c>
      <c r="E13" s="136">
        <f t="shared" si="1"/>
        <v>5000</v>
      </c>
      <c r="F13" s="137"/>
      <c r="G13" s="137"/>
      <c r="H13" s="137"/>
      <c r="I13" s="137"/>
      <c r="J13" s="137"/>
      <c r="K13" s="138"/>
      <c r="L13" s="138"/>
      <c r="M13" s="138"/>
      <c r="N13" s="136">
        <f>C13+F13-H13-I13</f>
        <v>0</v>
      </c>
      <c r="O13" s="136">
        <f t="shared" si="3"/>
        <v>5000</v>
      </c>
      <c r="P13" s="227">
        <f t="shared" si="4"/>
        <v>5000</v>
      </c>
      <c r="Q13" s="225"/>
      <c r="R13" s="225"/>
      <c r="S13" s="225"/>
      <c r="T13" s="225"/>
      <c r="U13" s="225"/>
      <c r="V13" s="225"/>
      <c r="W13" s="225"/>
      <c r="X13" s="225"/>
      <c r="Y13" s="225"/>
      <c r="Z13" s="225"/>
      <c r="AA13" s="225"/>
      <c r="AB13" s="225"/>
      <c r="AC13" s="225"/>
      <c r="AD13" s="225"/>
      <c r="AE13" s="225"/>
    </row>
    <row r="14" spans="1:31" ht="12.75">
      <c r="A14" s="14">
        <v>1.4</v>
      </c>
      <c r="B14" s="149" t="s">
        <v>264</v>
      </c>
      <c r="C14" s="137">
        <v>0</v>
      </c>
      <c r="D14" s="137">
        <v>0</v>
      </c>
      <c r="E14" s="136">
        <f t="shared" si="1"/>
        <v>0</v>
      </c>
      <c r="F14" s="137"/>
      <c r="G14" s="137"/>
      <c r="H14" s="137"/>
      <c r="I14" s="137"/>
      <c r="J14" s="137"/>
      <c r="K14" s="138"/>
      <c r="L14" s="138"/>
      <c r="M14" s="138"/>
      <c r="N14" s="136">
        <f t="shared" ref="N14:N18" si="5">C14+F14-H14-I14</f>
        <v>0</v>
      </c>
      <c r="O14" s="136">
        <f t="shared" si="3"/>
        <v>0</v>
      </c>
      <c r="P14" s="227">
        <f t="shared" si="4"/>
        <v>0</v>
      </c>
      <c r="Q14" s="225"/>
      <c r="R14" s="225"/>
      <c r="S14" s="225"/>
      <c r="T14" s="225"/>
      <c r="U14" s="225"/>
      <c r="V14" s="225"/>
      <c r="W14" s="225"/>
      <c r="X14" s="225"/>
      <c r="Y14" s="225"/>
      <c r="Z14" s="225"/>
      <c r="AA14" s="225"/>
      <c r="AB14" s="225"/>
      <c r="AC14" s="225"/>
      <c r="AD14" s="225"/>
      <c r="AE14" s="225"/>
    </row>
    <row r="15" spans="1:31" ht="12.75">
      <c r="A15" s="14">
        <v>1.5</v>
      </c>
      <c r="B15" s="149" t="s">
        <v>265</v>
      </c>
      <c r="C15" s="137">
        <v>0</v>
      </c>
      <c r="D15" s="137">
        <v>0</v>
      </c>
      <c r="E15" s="136">
        <f t="shared" si="1"/>
        <v>0</v>
      </c>
      <c r="F15" s="137"/>
      <c r="G15" s="137"/>
      <c r="H15" s="137"/>
      <c r="I15" s="137"/>
      <c r="J15" s="137"/>
      <c r="K15" s="138"/>
      <c r="L15" s="138"/>
      <c r="M15" s="138"/>
      <c r="N15" s="136">
        <f t="shared" si="5"/>
        <v>0</v>
      </c>
      <c r="O15" s="136">
        <f t="shared" si="3"/>
        <v>0</v>
      </c>
      <c r="P15" s="227">
        <f t="shared" si="4"/>
        <v>0</v>
      </c>
      <c r="Q15" s="225"/>
      <c r="R15" s="225"/>
      <c r="S15" s="225"/>
      <c r="T15" s="225"/>
      <c r="U15" s="225"/>
      <c r="V15" s="225"/>
      <c r="W15" s="225"/>
      <c r="X15" s="225"/>
      <c r="Y15" s="225"/>
      <c r="Z15" s="225"/>
      <c r="AA15" s="225"/>
      <c r="AB15" s="225"/>
      <c r="AC15" s="225"/>
      <c r="AD15" s="225"/>
      <c r="AE15" s="225"/>
    </row>
    <row r="16" spans="1:31" ht="12.75">
      <c r="A16" s="14">
        <v>1.6</v>
      </c>
      <c r="B16" s="149" t="s">
        <v>266</v>
      </c>
      <c r="C16" s="137">
        <v>0</v>
      </c>
      <c r="D16" s="137">
        <v>0</v>
      </c>
      <c r="E16" s="136">
        <f t="shared" si="1"/>
        <v>0</v>
      </c>
      <c r="F16" s="137"/>
      <c r="G16" s="137"/>
      <c r="H16" s="137"/>
      <c r="I16" s="137"/>
      <c r="J16" s="137"/>
      <c r="K16" s="138">
        <v>2900</v>
      </c>
      <c r="L16" s="138"/>
      <c r="M16" s="138"/>
      <c r="N16" s="136">
        <f t="shared" si="5"/>
        <v>0</v>
      </c>
      <c r="O16" s="136">
        <f t="shared" si="3"/>
        <v>2900</v>
      </c>
      <c r="P16" s="227">
        <f t="shared" si="4"/>
        <v>2900</v>
      </c>
      <c r="Q16" s="225"/>
      <c r="R16" s="225"/>
      <c r="S16" s="225"/>
      <c r="T16" s="225"/>
      <c r="U16" s="225"/>
      <c r="V16" s="225"/>
      <c r="W16" s="225"/>
      <c r="X16" s="225"/>
      <c r="Y16" s="225"/>
      <c r="Z16" s="225"/>
      <c r="AA16" s="225"/>
      <c r="AB16" s="225"/>
      <c r="AC16" s="225"/>
      <c r="AD16" s="225"/>
      <c r="AE16" s="225"/>
    </row>
    <row r="17" spans="1:31" ht="12.75">
      <c r="A17" s="14">
        <v>1.7</v>
      </c>
      <c r="B17" s="149" t="s">
        <v>267</v>
      </c>
      <c r="C17" s="137">
        <v>0</v>
      </c>
      <c r="D17" s="137">
        <v>0</v>
      </c>
      <c r="E17" s="136">
        <f t="shared" si="1"/>
        <v>0</v>
      </c>
      <c r="F17" s="137"/>
      <c r="G17" s="137"/>
      <c r="H17" s="137"/>
      <c r="I17" s="137"/>
      <c r="J17" s="137"/>
      <c r="K17" s="138"/>
      <c r="L17" s="138"/>
      <c r="M17" s="138"/>
      <c r="N17" s="136">
        <f t="shared" si="5"/>
        <v>0</v>
      </c>
      <c r="O17" s="136">
        <f t="shared" si="3"/>
        <v>0</v>
      </c>
      <c r="P17" s="227">
        <f t="shared" si="4"/>
        <v>0</v>
      </c>
      <c r="Q17" s="225"/>
      <c r="R17" s="225"/>
      <c r="S17" s="225"/>
      <c r="T17" s="225"/>
      <c r="U17" s="225"/>
      <c r="V17" s="225"/>
      <c r="W17" s="225"/>
      <c r="X17" s="225"/>
      <c r="Y17" s="225"/>
      <c r="Z17" s="225"/>
      <c r="AA17" s="225"/>
      <c r="AB17" s="225"/>
      <c r="AC17" s="225"/>
      <c r="AD17" s="225"/>
      <c r="AE17" s="225"/>
    </row>
    <row r="18" spans="1:31" ht="12.75">
      <c r="A18" s="14">
        <v>1.8</v>
      </c>
      <c r="B18" s="149" t="s">
        <v>275</v>
      </c>
      <c r="C18" s="137">
        <v>0</v>
      </c>
      <c r="D18" s="137">
        <v>0</v>
      </c>
      <c r="E18" s="136">
        <f t="shared" si="1"/>
        <v>0</v>
      </c>
      <c r="F18" s="137"/>
      <c r="G18" s="137"/>
      <c r="H18" s="137"/>
      <c r="I18" s="137"/>
      <c r="J18" s="137"/>
      <c r="K18" s="138">
        <v>3102</v>
      </c>
      <c r="L18" s="138"/>
      <c r="M18" s="138"/>
      <c r="N18" s="136">
        <f t="shared" si="5"/>
        <v>0</v>
      </c>
      <c r="O18" s="136">
        <f t="shared" si="3"/>
        <v>3102</v>
      </c>
      <c r="P18" s="227">
        <f t="shared" si="4"/>
        <v>3102</v>
      </c>
      <c r="Q18" s="225"/>
      <c r="R18" s="225"/>
      <c r="S18" s="225"/>
      <c r="T18" s="225"/>
      <c r="U18" s="225"/>
      <c r="V18" s="225"/>
      <c r="W18" s="225"/>
      <c r="X18" s="225"/>
      <c r="Y18" s="225"/>
      <c r="Z18" s="225"/>
      <c r="AA18" s="225"/>
      <c r="AB18" s="225"/>
      <c r="AC18" s="225"/>
      <c r="AD18" s="225"/>
      <c r="AE18" s="225"/>
    </row>
    <row r="19" spans="1:31" ht="12.75">
      <c r="A19" s="14"/>
      <c r="B19" s="149"/>
      <c r="C19" s="137"/>
      <c r="D19" s="137"/>
      <c r="E19" s="136"/>
      <c r="F19" s="137"/>
      <c r="G19" s="137"/>
      <c r="H19" s="137"/>
      <c r="I19" s="137"/>
      <c r="J19" s="137"/>
      <c r="K19" s="138"/>
      <c r="L19" s="138"/>
      <c r="M19" s="138"/>
      <c r="N19" s="136"/>
      <c r="O19" s="136"/>
      <c r="P19" s="227"/>
      <c r="Q19" s="225"/>
      <c r="R19" s="225"/>
      <c r="S19" s="225"/>
      <c r="T19" s="225"/>
      <c r="U19" s="225"/>
      <c r="V19" s="225"/>
      <c r="W19" s="225"/>
      <c r="X19" s="225"/>
      <c r="Y19" s="225"/>
      <c r="Z19" s="225"/>
      <c r="AA19" s="225"/>
      <c r="AB19" s="225"/>
      <c r="AC19" s="225"/>
      <c r="AD19" s="225"/>
      <c r="AE19" s="225"/>
    </row>
    <row r="20" spans="1:31" ht="12.75">
      <c r="A20" s="14">
        <v>1.9</v>
      </c>
      <c r="B20" s="149" t="s">
        <v>268</v>
      </c>
      <c r="C20" s="137">
        <v>230707</v>
      </c>
      <c r="D20" s="137">
        <v>140266</v>
      </c>
      <c r="E20" s="136">
        <f t="shared" si="1"/>
        <v>370973</v>
      </c>
      <c r="F20" s="140">
        <v>75000</v>
      </c>
      <c r="G20" s="140"/>
      <c r="H20" s="140">
        <v>17312</v>
      </c>
      <c r="I20" s="140"/>
      <c r="J20" s="140"/>
      <c r="K20" s="140">
        <v>0</v>
      </c>
      <c r="L20" s="140">
        <v>3739</v>
      </c>
      <c r="M20" s="140">
        <v>0</v>
      </c>
      <c r="N20" s="136">
        <f t="shared" ref="N20:N26" si="6">C20+F20-H20-I20</f>
        <v>288395</v>
      </c>
      <c r="O20" s="136">
        <f>D20+G20+H20-J20+K20-M20-L20</f>
        <v>153839</v>
      </c>
      <c r="P20" s="227">
        <f t="shared" ref="P20:P27" si="7">N20+O20</f>
        <v>442234</v>
      </c>
      <c r="Q20" s="225"/>
      <c r="R20" s="225"/>
      <c r="S20" s="225"/>
      <c r="T20" s="225"/>
      <c r="U20" s="225"/>
      <c r="V20" s="225"/>
      <c r="W20" s="225"/>
      <c r="X20" s="225"/>
      <c r="Y20" s="225"/>
      <c r="Z20" s="225"/>
      <c r="AA20" s="225"/>
      <c r="AB20" s="225"/>
      <c r="AC20" s="225"/>
      <c r="AD20" s="225"/>
      <c r="AE20" s="225"/>
    </row>
    <row r="21" spans="1:31" ht="12.75">
      <c r="A21" s="14">
        <v>1.1000000000000001</v>
      </c>
      <c r="B21" s="134" t="s">
        <v>269</v>
      </c>
      <c r="C21" s="137">
        <v>65712</v>
      </c>
      <c r="D21" s="137">
        <v>38066</v>
      </c>
      <c r="E21" s="136">
        <f t="shared" si="1"/>
        <v>103778</v>
      </c>
      <c r="F21" s="140">
        <v>35000</v>
      </c>
      <c r="G21" s="140"/>
      <c r="H21" s="140">
        <v>4178</v>
      </c>
      <c r="I21" s="140"/>
      <c r="J21" s="140"/>
      <c r="K21" s="140"/>
      <c r="L21" s="140">
        <v>903</v>
      </c>
      <c r="M21" s="140"/>
      <c r="N21" s="136">
        <f t="shared" si="6"/>
        <v>96534</v>
      </c>
      <c r="O21" s="136">
        <f>D21+G21+H21-J21+K21-M21-L21</f>
        <v>41341</v>
      </c>
      <c r="P21" s="227">
        <f t="shared" si="7"/>
        <v>137875</v>
      </c>
      <c r="Q21" s="225"/>
      <c r="R21" s="225"/>
      <c r="S21" s="225"/>
      <c r="T21" s="225"/>
      <c r="U21" s="225"/>
      <c r="V21" s="225"/>
      <c r="W21" s="225"/>
      <c r="X21" s="225"/>
      <c r="Y21" s="225"/>
      <c r="Z21" s="225"/>
      <c r="AA21" s="225"/>
      <c r="AB21" s="225"/>
      <c r="AC21" s="225"/>
      <c r="AD21" s="225"/>
      <c r="AE21" s="225"/>
    </row>
    <row r="22" spans="1:31" ht="12.75">
      <c r="A22" s="14">
        <v>1.1100000000000001</v>
      </c>
      <c r="B22" s="149" t="s">
        <v>270</v>
      </c>
      <c r="C22" s="137">
        <v>165333</v>
      </c>
      <c r="D22" s="137">
        <v>143033</v>
      </c>
      <c r="E22" s="136">
        <f t="shared" si="1"/>
        <v>308366</v>
      </c>
      <c r="F22" s="140">
        <v>35000</v>
      </c>
      <c r="G22" s="140"/>
      <c r="H22" s="140">
        <v>40467</v>
      </c>
      <c r="I22" s="140"/>
      <c r="J22" s="140"/>
      <c r="K22" s="140"/>
      <c r="L22" s="140">
        <v>8094</v>
      </c>
      <c r="M22" s="140"/>
      <c r="N22" s="136">
        <f t="shared" si="6"/>
        <v>159866</v>
      </c>
      <c r="O22" s="136">
        <f t="shared" ref="O22:O27" si="8">D22+G22+H22-J22+K22-M22-L22</f>
        <v>175406</v>
      </c>
      <c r="P22" s="227">
        <f t="shared" si="7"/>
        <v>335272</v>
      </c>
      <c r="Q22" s="225"/>
      <c r="R22" s="225"/>
      <c r="S22" s="225"/>
      <c r="T22" s="225"/>
      <c r="U22" s="225"/>
      <c r="V22" s="225"/>
      <c r="W22" s="225"/>
      <c r="X22" s="225"/>
      <c r="Y22" s="225"/>
      <c r="Z22" s="225"/>
      <c r="AA22" s="225"/>
      <c r="AB22" s="225"/>
      <c r="AC22" s="225"/>
      <c r="AD22" s="225"/>
      <c r="AE22" s="225"/>
    </row>
    <row r="23" spans="1:31" ht="12.75">
      <c r="A23" s="14">
        <v>1.1200000000000001</v>
      </c>
      <c r="B23" s="149" t="s">
        <v>271</v>
      </c>
      <c r="C23" s="137">
        <v>163667</v>
      </c>
      <c r="D23" s="137">
        <v>0</v>
      </c>
      <c r="E23" s="136">
        <f t="shared" si="1"/>
        <v>163667</v>
      </c>
      <c r="F23" s="140">
        <v>35000</v>
      </c>
      <c r="G23" s="140"/>
      <c r="H23" s="140">
        <v>42133</v>
      </c>
      <c r="I23" s="140"/>
      <c r="J23" s="140"/>
      <c r="K23" s="140"/>
      <c r="L23" s="140">
        <v>8427</v>
      </c>
      <c r="M23" s="140">
        <v>33706</v>
      </c>
      <c r="N23" s="136">
        <f t="shared" si="6"/>
        <v>156534</v>
      </c>
      <c r="O23" s="136">
        <f t="shared" si="8"/>
        <v>0</v>
      </c>
      <c r="P23" s="227">
        <f t="shared" si="7"/>
        <v>156534</v>
      </c>
      <c r="Q23" s="225"/>
      <c r="R23" s="225"/>
      <c r="S23" s="225"/>
      <c r="T23" s="225"/>
      <c r="U23" s="225"/>
      <c r="V23" s="225"/>
      <c r="W23" s="225"/>
      <c r="X23" s="225"/>
      <c r="Y23" s="225"/>
      <c r="Z23" s="225"/>
      <c r="AA23" s="225"/>
      <c r="AB23" s="225"/>
      <c r="AC23" s="225"/>
      <c r="AD23" s="225"/>
      <c r="AE23" s="225"/>
    </row>
    <row r="24" spans="1:31" ht="12.75">
      <c r="A24" s="14">
        <v>1.1299999999999999</v>
      </c>
      <c r="B24" s="149" t="s">
        <v>272</v>
      </c>
      <c r="C24" s="137">
        <v>237667</v>
      </c>
      <c r="D24" s="137">
        <v>85775</v>
      </c>
      <c r="E24" s="136">
        <f t="shared" si="1"/>
        <v>323442</v>
      </c>
      <c r="F24" s="140">
        <v>35000</v>
      </c>
      <c r="G24" s="140"/>
      <c r="H24" s="140">
        <v>62501</v>
      </c>
      <c r="I24" s="140"/>
      <c r="J24" s="140"/>
      <c r="K24" s="140"/>
      <c r="L24" s="140">
        <v>12501</v>
      </c>
      <c r="M24" s="140">
        <v>40800</v>
      </c>
      <c r="N24" s="136">
        <f t="shared" si="6"/>
        <v>210166</v>
      </c>
      <c r="O24" s="136">
        <f t="shared" si="8"/>
        <v>94975</v>
      </c>
      <c r="P24" s="227">
        <f t="shared" si="7"/>
        <v>305141</v>
      </c>
      <c r="Q24" s="225"/>
      <c r="R24" s="225"/>
      <c r="S24" s="225"/>
      <c r="T24" s="225"/>
      <c r="U24" s="225"/>
      <c r="V24" s="225"/>
      <c r="W24" s="225"/>
      <c r="X24" s="225"/>
      <c r="Y24" s="225"/>
      <c r="Z24" s="225"/>
      <c r="AA24" s="225"/>
      <c r="AB24" s="225"/>
      <c r="AC24" s="225"/>
      <c r="AD24" s="225"/>
      <c r="AE24" s="225"/>
    </row>
    <row r="25" spans="1:31" ht="12.75">
      <c r="A25" s="14">
        <v>1.1399999999999999</v>
      </c>
      <c r="B25" s="149" t="s">
        <v>169</v>
      </c>
      <c r="C25" s="137">
        <v>4212</v>
      </c>
      <c r="D25" s="137">
        <v>0</v>
      </c>
      <c r="E25" s="136">
        <f t="shared" si="1"/>
        <v>4212</v>
      </c>
      <c r="F25" s="140">
        <v>24886</v>
      </c>
      <c r="G25" s="140"/>
      <c r="H25" s="140">
        <v>2527</v>
      </c>
      <c r="I25" s="140"/>
      <c r="J25" s="140"/>
      <c r="K25" s="140"/>
      <c r="L25" s="140">
        <v>546</v>
      </c>
      <c r="M25" s="140">
        <v>1900</v>
      </c>
      <c r="N25" s="136">
        <f t="shared" si="6"/>
        <v>26571</v>
      </c>
      <c r="O25" s="136">
        <f t="shared" si="8"/>
        <v>81</v>
      </c>
      <c r="P25" s="227">
        <f t="shared" si="7"/>
        <v>26652</v>
      </c>
      <c r="Q25" s="225"/>
      <c r="R25" s="225"/>
      <c r="S25" s="225"/>
      <c r="T25" s="225"/>
      <c r="U25" s="225"/>
      <c r="V25" s="225"/>
      <c r="W25" s="225"/>
      <c r="X25" s="225"/>
      <c r="Y25" s="225"/>
      <c r="Z25" s="225"/>
      <c r="AA25" s="225"/>
      <c r="AB25" s="225"/>
      <c r="AC25" s="225"/>
      <c r="AD25" s="225"/>
      <c r="AE25" s="225"/>
    </row>
    <row r="26" spans="1:31" ht="12.75">
      <c r="A26" s="14">
        <v>1.1499999999999999</v>
      </c>
      <c r="B26" s="149" t="s">
        <v>170</v>
      </c>
      <c r="C26" s="137">
        <v>8835</v>
      </c>
      <c r="D26" s="137">
        <v>0</v>
      </c>
      <c r="E26" s="136">
        <f t="shared" si="1"/>
        <v>8835</v>
      </c>
      <c r="F26" s="140">
        <v>24461</v>
      </c>
      <c r="G26" s="140"/>
      <c r="H26" s="140">
        <v>5173</v>
      </c>
      <c r="I26" s="140"/>
      <c r="J26" s="140"/>
      <c r="K26" s="140"/>
      <c r="L26" s="140">
        <v>1008</v>
      </c>
      <c r="M26" s="140">
        <v>1000</v>
      </c>
      <c r="N26" s="136">
        <f t="shared" si="6"/>
        <v>28123</v>
      </c>
      <c r="O26" s="136">
        <f t="shared" si="8"/>
        <v>3165</v>
      </c>
      <c r="P26" s="227">
        <f t="shared" si="7"/>
        <v>31288</v>
      </c>
      <c r="Q26" s="225"/>
      <c r="R26" s="225"/>
      <c r="S26" s="225"/>
      <c r="T26" s="225"/>
      <c r="U26" s="225"/>
      <c r="V26" s="225"/>
      <c r="W26" s="225"/>
      <c r="X26" s="225"/>
      <c r="Y26" s="225"/>
      <c r="Z26" s="225"/>
      <c r="AA26" s="225"/>
      <c r="AB26" s="225"/>
      <c r="AC26" s="225"/>
      <c r="AD26" s="225"/>
      <c r="AE26" s="225"/>
    </row>
    <row r="27" spans="1:31" ht="12.75">
      <c r="A27" s="14">
        <v>1.1599999999999999</v>
      </c>
      <c r="B27" s="149" t="s">
        <v>273</v>
      </c>
      <c r="C27" s="137">
        <v>154334</v>
      </c>
      <c r="D27" s="137">
        <v>0</v>
      </c>
      <c r="E27" s="136">
        <f t="shared" si="1"/>
        <v>154334</v>
      </c>
      <c r="F27" s="140">
        <v>35000</v>
      </c>
      <c r="G27" s="140"/>
      <c r="H27" s="140">
        <v>29000</v>
      </c>
      <c r="I27" s="140"/>
      <c r="J27" s="140"/>
      <c r="K27" s="140"/>
      <c r="L27" s="140">
        <v>5379</v>
      </c>
      <c r="M27" s="140">
        <v>23621</v>
      </c>
      <c r="N27" s="136">
        <f>C27+F27-H27-I27</f>
        <v>160334</v>
      </c>
      <c r="O27" s="136">
        <f t="shared" si="8"/>
        <v>0</v>
      </c>
      <c r="P27" s="227">
        <f t="shared" si="7"/>
        <v>160334</v>
      </c>
      <c r="Q27" s="225"/>
      <c r="R27" s="225"/>
      <c r="S27" s="225"/>
      <c r="T27" s="225"/>
      <c r="U27" s="225"/>
      <c r="V27" s="225"/>
      <c r="W27" s="225"/>
      <c r="X27" s="225"/>
      <c r="Y27" s="225"/>
      <c r="Z27" s="225"/>
      <c r="AA27" s="225"/>
      <c r="AB27" s="225"/>
      <c r="AC27" s="225"/>
      <c r="AD27" s="225"/>
      <c r="AE27" s="225"/>
    </row>
    <row r="28" spans="1:31" ht="12.75">
      <c r="A28" s="45"/>
      <c r="B28" s="6" t="s">
        <v>86</v>
      </c>
      <c r="C28" s="141"/>
      <c r="D28" s="141"/>
      <c r="E28" s="141"/>
      <c r="F28" s="141"/>
      <c r="G28" s="141"/>
      <c r="H28" s="141"/>
      <c r="I28" s="141"/>
      <c r="J28" s="141"/>
      <c r="K28" s="141"/>
      <c r="L28" s="141"/>
      <c r="M28" s="141"/>
      <c r="N28" s="141"/>
      <c r="O28" s="141"/>
      <c r="P28" s="141"/>
      <c r="Q28" s="225"/>
      <c r="R28" s="225"/>
      <c r="S28" s="225"/>
      <c r="T28" s="225"/>
      <c r="U28" s="225"/>
      <c r="V28" s="225"/>
      <c r="W28" s="225"/>
      <c r="X28" s="225"/>
      <c r="Y28" s="225"/>
      <c r="Z28" s="225"/>
      <c r="AA28" s="225"/>
      <c r="AB28" s="225"/>
      <c r="AC28" s="225"/>
      <c r="AD28" s="225"/>
      <c r="AE28" s="225"/>
    </row>
    <row r="29" spans="1:31" ht="12.75">
      <c r="A29" s="14">
        <v>2</v>
      </c>
      <c r="B29" s="142" t="s">
        <v>77</v>
      </c>
      <c r="C29" s="136">
        <v>55351</v>
      </c>
      <c r="D29" s="136">
        <v>66450</v>
      </c>
      <c r="E29" s="136">
        <f t="shared" si="1"/>
        <v>121801</v>
      </c>
      <c r="F29" s="136">
        <v>35930</v>
      </c>
      <c r="G29" s="136">
        <v>0</v>
      </c>
      <c r="H29" s="136">
        <v>26867</v>
      </c>
      <c r="I29" s="136">
        <v>0</v>
      </c>
      <c r="J29" s="136">
        <v>0</v>
      </c>
      <c r="K29" s="136">
        <v>0</v>
      </c>
      <c r="L29" s="136">
        <v>4831</v>
      </c>
      <c r="M29" s="136">
        <v>15668</v>
      </c>
      <c r="N29" s="143">
        <f t="shared" ref="N29" si="9">C29+F29-H29-I29</f>
        <v>64414</v>
      </c>
      <c r="O29" s="143">
        <f t="shared" ref="O29" si="10">D29+G29+H29-J29+K29-M29-L29</f>
        <v>72818</v>
      </c>
      <c r="P29" s="228">
        <f t="shared" ref="P29" si="11">N29+O29</f>
        <v>137232</v>
      </c>
      <c r="Q29" s="225"/>
      <c r="R29" s="225"/>
      <c r="S29" s="225"/>
      <c r="T29" s="225"/>
      <c r="U29" s="225"/>
      <c r="V29" s="225"/>
      <c r="W29" s="225"/>
      <c r="X29" s="225"/>
      <c r="Y29" s="225"/>
      <c r="Z29" s="225"/>
      <c r="AA29" s="225"/>
      <c r="AB29" s="225"/>
      <c r="AC29" s="225"/>
      <c r="AD29" s="225"/>
      <c r="AE29" s="225"/>
    </row>
    <row r="30" spans="1:31" ht="12.75">
      <c r="H30" s="139"/>
      <c r="Q30" s="225"/>
      <c r="R30" s="225"/>
      <c r="S30" s="225"/>
      <c r="T30" s="225"/>
      <c r="U30" s="225"/>
      <c r="V30" s="225"/>
      <c r="W30" s="225"/>
      <c r="X30" s="225"/>
      <c r="Y30" s="225"/>
      <c r="Z30" s="225"/>
      <c r="AA30" s="225"/>
      <c r="AB30" s="225"/>
      <c r="AC30" s="225"/>
      <c r="AD30" s="225"/>
      <c r="AE30" s="225"/>
    </row>
    <row r="31" spans="1:31" ht="11.25" customHeight="1">
      <c r="H31" s="139"/>
      <c r="M31" s="139"/>
      <c r="Q31" s="225"/>
      <c r="R31" s="225"/>
      <c r="S31" s="225"/>
      <c r="T31" s="225"/>
      <c r="U31" s="225"/>
      <c r="V31" s="225"/>
      <c r="W31" s="225"/>
      <c r="X31" s="225"/>
      <c r="Y31" s="225"/>
      <c r="Z31" s="225"/>
      <c r="AA31" s="225"/>
      <c r="AB31" s="225"/>
      <c r="AC31" s="225"/>
      <c r="AD31" s="225"/>
      <c r="AE31" s="225"/>
    </row>
    <row r="32" spans="1:31" ht="12.75">
      <c r="A32" s="6"/>
      <c r="B32" s="6"/>
      <c r="P32" s="16"/>
      <c r="Q32" s="225"/>
      <c r="R32" s="225"/>
      <c r="S32" s="225"/>
      <c r="T32" s="225"/>
      <c r="U32" s="225"/>
      <c r="V32" s="225"/>
      <c r="W32" s="225"/>
      <c r="X32" s="225"/>
      <c r="Y32" s="225"/>
      <c r="Z32" s="225"/>
      <c r="AA32" s="225"/>
      <c r="AB32" s="225"/>
      <c r="AC32" s="225"/>
      <c r="AD32" s="225"/>
      <c r="AE32" s="225"/>
    </row>
    <row r="33" s="225" customFormat="1" ht="12.75"/>
    <row r="34" s="225" customFormat="1" ht="12.75"/>
    <row r="35" s="225" customFormat="1" ht="12.75"/>
    <row r="36" s="225" customFormat="1" ht="12.75"/>
    <row r="37" s="225" customFormat="1" ht="12.75"/>
  </sheetData>
  <mergeCells count="13">
    <mergeCell ref="P7:P8"/>
    <mergeCell ref="N7:N8"/>
    <mergeCell ref="O7:O8"/>
    <mergeCell ref="C6:E6"/>
    <mergeCell ref="C7:C8"/>
    <mergeCell ref="D7:D8"/>
    <mergeCell ref="E7:E8"/>
    <mergeCell ref="F7:G7"/>
    <mergeCell ref="H7:H8"/>
    <mergeCell ref="I7:J7"/>
    <mergeCell ref="F6:M6"/>
    <mergeCell ref="N6:P6"/>
    <mergeCell ref="K7:M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2022-06-28T11:17:32Z</dcterms:modified>
</cp:coreProperties>
</file>