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585" windowWidth="14805" windowHeight="7530" tabRatio="919" activeTab="1"/>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 sheetId="71" r:id="rId10"/>
  </sheets>
  <externalReferences>
    <externalReference r:id="rId11"/>
    <externalReference r:id="rId12"/>
    <externalReference r:id="rId13"/>
  </externalReferences>
  <definedNames>
    <definedName name="_cur1">'[1]Appl (2)'!$F$2:$F$7200</definedName>
    <definedName name="_cur2">'[1]Appl (2)'!$H$2:$H$7200</definedName>
    <definedName name="_xlnm._FilterDatabase" localSheetId="9" hidden="1">Instruction!$A$3:$C$9</definedName>
    <definedName name="_sum1">'[1]Appl (2)'!$E$2:$E$7200</definedName>
    <definedName name="_sum2">'[1]Appl (2)'!$G$2:$G$7200</definedName>
    <definedName name="_Toc508629803" localSheetId="1">'20. LI3'!$C$58</definedName>
    <definedName name="_Toc508629806" localSheetId="1">'20. LI3'!$B$53</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manual" calcOnSave="0"/>
</workbook>
</file>

<file path=xl/calcChain.xml><?xml version="1.0" encoding="utf-8"?>
<calcChain xmlns="http://schemas.openxmlformats.org/spreadsheetml/2006/main">
  <c r="C8" i="50" l="1"/>
  <c r="E29" i="67" l="1"/>
  <c r="E25" i="67"/>
  <c r="M25" i="67"/>
  <c r="E26" i="67"/>
  <c r="E30" i="67"/>
  <c r="S17" i="67"/>
  <c r="E12" i="67"/>
  <c r="E17" i="67" l="1"/>
  <c r="Q13" i="67" l="1"/>
  <c r="N12" i="67"/>
  <c r="D10" i="40" l="1"/>
  <c r="E10" i="40"/>
  <c r="C10" i="40"/>
  <c r="B2" i="63"/>
  <c r="B1" i="63"/>
  <c r="B2" i="50"/>
  <c r="B1" i="50"/>
  <c r="B2" i="49"/>
  <c r="B1" i="49"/>
  <c r="B2" i="48"/>
  <c r="B1" i="48"/>
  <c r="B2" i="40"/>
  <c r="B1" i="40"/>
  <c r="B2" i="39"/>
  <c r="B1" i="39"/>
  <c r="B2" i="68"/>
  <c r="B1" i="68"/>
  <c r="T16" i="67" l="1"/>
  <c r="T15" i="67"/>
  <c r="D7" i="48" l="1"/>
  <c r="M11" i="63"/>
  <c r="M10" i="63"/>
  <c r="E11" i="63"/>
  <c r="E10" i="63"/>
  <c r="F10" i="40" l="1"/>
  <c r="G10" i="40" s="1"/>
  <c r="O19" i="63" l="1"/>
  <c r="N19" i="63"/>
  <c r="M19" i="63"/>
  <c r="M17" i="63"/>
  <c r="C7" i="50" l="1"/>
  <c r="C15" i="49" l="1"/>
  <c r="F15" i="48"/>
  <c r="E15" i="48"/>
  <c r="D15" i="48"/>
  <c r="T10" i="67" l="1"/>
  <c r="T19" i="67"/>
  <c r="T18" i="67"/>
  <c r="T17" i="67"/>
  <c r="T14" i="67"/>
  <c r="T13" i="67"/>
  <c r="T12" i="67"/>
  <c r="T11" i="67"/>
  <c r="T9" i="67"/>
  <c r="D7" i="50" l="1"/>
  <c r="E7" i="50"/>
  <c r="F7" i="50"/>
  <c r="G7" i="50"/>
  <c r="C17" i="50"/>
  <c r="D9" i="49"/>
  <c r="D15" i="49"/>
  <c r="E7" i="48"/>
  <c r="E22" i="48" s="1"/>
  <c r="E15" i="49" l="1"/>
  <c r="E9" i="49"/>
  <c r="C9" i="49"/>
  <c r="F7" i="48" l="1"/>
  <c r="D22" i="48"/>
  <c r="C20" i="67" l="1"/>
  <c r="N41" i="67" l="1"/>
  <c r="N42" i="67"/>
  <c r="N43" i="67"/>
  <c r="N44" i="67"/>
  <c r="N45" i="67"/>
  <c r="N46" i="67"/>
  <c r="N47" i="67"/>
  <c r="D48" i="67"/>
  <c r="E48" i="67"/>
  <c r="F48" i="67"/>
  <c r="G48" i="67"/>
  <c r="H48" i="67"/>
  <c r="I48" i="67"/>
  <c r="J48" i="67"/>
  <c r="K48" i="67"/>
  <c r="L48" i="67"/>
  <c r="M48" i="67"/>
  <c r="C35" i="67"/>
  <c r="D35" i="67"/>
  <c r="E35" i="67"/>
  <c r="F35" i="67"/>
  <c r="G35" i="67"/>
  <c r="H35" i="67"/>
  <c r="I35" i="67"/>
  <c r="J35" i="67"/>
  <c r="K35" i="67"/>
  <c r="L35" i="67"/>
  <c r="M35" i="67"/>
  <c r="N35" i="67"/>
  <c r="O35" i="67"/>
  <c r="N12" i="63" l="1"/>
  <c r="N13" i="63"/>
  <c r="N14" i="63"/>
  <c r="N15" i="63"/>
  <c r="N16" i="63"/>
  <c r="N17" i="63"/>
  <c r="N11" i="63"/>
  <c r="M16" i="63"/>
  <c r="M12" i="63"/>
  <c r="M13" i="63"/>
  <c r="M14" i="63"/>
  <c r="M15" i="63"/>
  <c r="E17" i="63"/>
  <c r="D10" i="63"/>
  <c r="C10" i="63"/>
  <c r="F10" i="63"/>
  <c r="G10" i="63"/>
  <c r="H10" i="63"/>
  <c r="I10" i="63"/>
  <c r="J10" i="63"/>
  <c r="K10" i="63"/>
  <c r="L10" i="63"/>
  <c r="N10" i="63" l="1"/>
  <c r="F12" i="50"/>
  <c r="G12" i="50"/>
  <c r="D12" i="50"/>
  <c r="E12" i="50"/>
  <c r="C12" i="50"/>
  <c r="D17" i="50"/>
  <c r="E17" i="50"/>
  <c r="F17" i="50"/>
  <c r="G17" i="50"/>
  <c r="O17" i="63"/>
  <c r="O11" i="63"/>
  <c r="O12" i="63"/>
  <c r="O13" i="63"/>
  <c r="O14" i="63"/>
  <c r="O15" i="63"/>
  <c r="O16" i="63"/>
  <c r="E12" i="63"/>
  <c r="E13" i="63"/>
  <c r="E14" i="63"/>
  <c r="E15" i="63"/>
  <c r="E16" i="63"/>
  <c r="F22" i="50" l="1"/>
  <c r="D22" i="50"/>
  <c r="C22" i="50"/>
  <c r="G22" i="50"/>
  <c r="E22" i="50"/>
  <c r="F22" i="48"/>
  <c r="O10" i="63"/>
  <c r="C48" i="67" l="1"/>
  <c r="N40" i="67"/>
  <c r="P34" i="67"/>
  <c r="P33" i="67"/>
  <c r="P32" i="67"/>
  <c r="P31" i="67"/>
  <c r="P30" i="67"/>
  <c r="P29" i="67"/>
  <c r="P28" i="67"/>
  <c r="P27" i="67"/>
  <c r="P26" i="67"/>
  <c r="P25" i="67"/>
  <c r="S20" i="67"/>
  <c r="R20" i="67"/>
  <c r="Q20" i="67"/>
  <c r="P20" i="67"/>
  <c r="O20" i="67"/>
  <c r="N20" i="67"/>
  <c r="M20" i="67"/>
  <c r="L20" i="67"/>
  <c r="K20" i="67"/>
  <c r="J20" i="67"/>
  <c r="I20" i="67"/>
  <c r="H20" i="67"/>
  <c r="G20" i="67"/>
  <c r="F20" i="67"/>
  <c r="E20" i="67"/>
  <c r="D20" i="67"/>
  <c r="N48" i="67" l="1"/>
  <c r="T20" i="67"/>
  <c r="P35" i="67"/>
</calcChain>
</file>

<file path=xl/comments1.xml><?xml version="1.0" encoding="utf-8"?>
<comments xmlns="http://schemas.openxmlformats.org/spreadsheetml/2006/main">
  <authors>
    <author>Author</author>
  </authors>
  <commentList>
    <comment ref="T9" authorId="0" shapeId="0">
      <text>
        <r>
          <rPr>
            <b/>
            <sz val="9"/>
            <color indexed="81"/>
            <rFont val="Tahoma"/>
            <family val="2"/>
          </rPr>
          <t>Author:</t>
        </r>
        <r>
          <rPr>
            <sz val="9"/>
            <color indexed="81"/>
            <rFont val="Tahoma"/>
            <family val="2"/>
          </rPr>
          <t xml:space="preserve">
ჩასწორებულია 11/05/2017-ში</t>
        </r>
      </text>
    </comment>
  </commentList>
</comments>
</file>

<file path=xl/sharedStrings.xml><?xml version="1.0" encoding="utf-8"?>
<sst xmlns="http://schemas.openxmlformats.org/spreadsheetml/2006/main" count="321" uniqueCount="215">
  <si>
    <t>a</t>
  </si>
  <si>
    <t>b</t>
  </si>
  <si>
    <t>c</t>
  </si>
  <si>
    <t>d</t>
  </si>
  <si>
    <t>e</t>
  </si>
  <si>
    <t>f</t>
  </si>
  <si>
    <t>აქტივების გადაფასების რეზერვი</t>
  </si>
  <si>
    <t>სულ</t>
  </si>
  <si>
    <t>სხვა ცვლილებები</t>
  </si>
  <si>
    <t xml:space="preserve">                                                                </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</si>
  <si>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</si>
  <si>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</si>
  <si>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</si>
  <si>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</si>
  <si>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</si>
  <si>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</si>
  <si>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</si>
  <si>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</si>
  <si>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</si>
  <si>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</si>
  <si>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</si>
  <si>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</si>
  <si>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</si>
  <si>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</si>
  <si>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</si>
  <si>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</si>
  <si>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</si>
  <si>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</si>
  <si>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</si>
  <si>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</si>
  <si>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</si>
  <si>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</si>
  <si>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</si>
  <si>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</si>
  <si>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</si>
  <si>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</si>
  <si>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</si>
  <si>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</si>
  <si>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</si>
  <si>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</si>
  <si>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</si>
  <si>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</si>
  <si>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</si>
  <si>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</si>
  <si>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</si>
  <si>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</si>
  <si>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</si>
  <si>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</si>
  <si>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</si>
  <si>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</si>
  <si>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</si>
  <si>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</si>
  <si>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</si>
  <si>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</si>
  <si>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</si>
  <si>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</si>
  <si>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</si>
  <si>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მთლიანი შემოსავალი (1+2-3)</t>
  </si>
  <si>
    <t>ქონების გაყიდვიდან მიღებული მოგების (ზარალის) ველი (21);</t>
  </si>
  <si>
    <t>მთლიანი არასაპროცენტო შემოსავლების ველი (24);</t>
  </si>
  <si>
    <t>წმინდა საპროცენტო შემოსავლის ველი (14);</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</si>
  <si>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</si>
  <si>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</si>
  <si>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</si>
  <si>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</si>
  <si>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</si>
  <si>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</si>
  <si>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</si>
  <si>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</si>
  <si>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</si>
  <si>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</si>
  <si>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</si>
  <si>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</si>
  <si>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</si>
  <si>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</si>
  <si>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მთლიანი კაპიტალი</t>
  </si>
  <si>
    <t>XXX</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</si>
  <si>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</si>
  <si>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</si>
  <si>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</si>
  <si>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</si>
  <si>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</si>
  <si>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</si>
  <si>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x</t>
  </si>
  <si>
    <t>არაკონსოლიდირებული</t>
  </si>
  <si>
    <t>ნაწილობრივ კონსოლიდირებული</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</si>
  <si>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</si>
  <si>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</si>
  <si>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</si>
  <si>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</si>
  <si>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</si>
  <si>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</si>
  <si>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</si>
  <si>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</si>
  <si>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</si>
  <si>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</si>
  <si>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</si>
  <si>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g</t>
  </si>
  <si>
    <t>h</t>
  </si>
  <si>
    <t>i</t>
  </si>
  <si>
    <t>j</t>
  </si>
  <si>
    <t>k</t>
  </si>
  <si>
    <t>l</t>
  </si>
  <si>
    <t>სულ (a+b)</t>
  </si>
  <si>
    <t>გადავადებული (a+d-f-g)</t>
  </si>
  <si>
    <t>m</t>
  </si>
  <si>
    <t>(4-d) ველი გამოითვლება როგორც სამი წლის (T, T-1, T-2)  მთლიანი შემოსავლების საშუალო არითმეტიკული.</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</si>
  <si>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</si>
  <si>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</si>
  <si>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</si>
  <si>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</si>
  <si>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</si>
  <si>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</si>
  <si>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</si>
  <si>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</si>
  <si>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</si>
  <si>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</si>
  <si>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</si>
  <si>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ბონუსების  მოცულობა</t>
  </si>
  <si>
    <t xml:space="preserve">სულ ანაზღაურება </t>
  </si>
  <si>
    <t xml:space="preserve">მთლიანი ფიქსირებული ანაზღაურება </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</si>
  <si>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</si>
  <si>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"d" სვეტში უნდა ჩაიწეროს "a" სვეტში მითითებული საბალანსო ელემენტების შესაბამისი ღირებულებები საზედამხედველო მიზნებისთვის გამოყენებული ანგარიშგების სტანდარტების მიხედვით. აღნიშნულიდან გამომდინარე ამ ველში უნდა ჩაიწეროს "საქართველოს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გამოყენებით მიღებული ოდენობები საქართველოს ეროვნული ბანკის მიერ დამტკიცებული სამართლებრივი აქტების მოთხოვნების გათვალისწინებით.</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</si>
  <si>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</si>
  <si>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</si>
  <si>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</si>
  <si>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</si>
  <si>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</si>
  <si>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</si>
  <si>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</si>
  <si>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</si>
  <si>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</si>
  <si>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</si>
  <si>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</si>
  <si>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</si>
  <si>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</si>
  <si>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</si>
  <si>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</si>
  <si>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</si>
  <si>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</si>
  <si>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</si>
  <si>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</si>
  <si>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</si>
  <si>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"f" სვეტში უნდა ჩაიწეროს თუ როგორ ნაწილდება "d" სვეტში მითითებული თანხები სტანდარტიზებული საზედამხედველო ანგარიშგების ანგარიშგებაში.</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</si>
  <si>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</si>
  <si>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</si>
  <si>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</si>
  <si>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</si>
  <si>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</si>
  <si>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</si>
  <si>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</si>
  <si>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</si>
  <si>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</si>
  <si>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</si>
  <si>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</si>
  <si>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</si>
  <si>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</si>
  <si>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</si>
  <si>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</si>
  <si>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</si>
  <si>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</si>
  <si>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</si>
  <si>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</si>
  <si>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</si>
  <si>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</si>
  <si>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</si>
  <si>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</si>
  <si>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 xml:space="preserve">უმაღლესი მენეჯმენტი - ბანკის დირექტორატისა და სამეთვალყურეო საბჭოს წევრები. </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</si>
  <si>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</si>
  <si>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</si>
  <si>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</si>
  <si>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</si>
  <si>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</si>
  <si>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</si>
  <si>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</si>
  <si>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</si>
  <si>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</si>
  <si>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</si>
  <si>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</si>
  <si>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განმარტებები გვერდისთვის "20. LI3", ცხრილი 20</t>
  </si>
  <si>
    <t>განმარტებები გვერდისთვის "21. LI0", ცხრილი 21</t>
  </si>
  <si>
    <t>განმარტებები გვერდისთვის "25. REM2", ცხრილი 25</t>
  </si>
  <si>
    <t>განმარტებები გვერდისთვის "23. OR2", ცხრილი 23</t>
  </si>
  <si>
    <t>განმარტებები გვერდისთვის "24. REM1", ცხრილი 24</t>
  </si>
  <si>
    <t>განმარტებები გვერდისთვის "26. REM3", ცხრილი 26</t>
  </si>
  <si>
    <t>განმარტებები გვერდისთვის "27. REM4", 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</si>
  <si>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</si>
  <si>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</si>
  <si>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</si>
  <si>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</si>
  <si>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</si>
  <si>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</si>
  <si>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აღნიშნულ ცხრილში უმაღლესი მენეჯმენტის მიერ აქციების მფლობელობა მჟღავნდება სახელობითად.</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</si>
  <si>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</si>
  <si>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უმაღლესი მენეჯმენტის მფლობელობაში არსებული აქციები (რაოდენობა)</t>
  </si>
  <si>
    <t>ფული და ფულის ექვივალენტები</t>
  </si>
  <si>
    <t>სავალდებულო მინიმალური რეზერვი სებ-ში</t>
  </si>
  <si>
    <t>მოთხოვნები ბანკების მიმართ</t>
  </si>
  <si>
    <t>კლიენტებზე გაცემული სესხები</t>
  </si>
  <si>
    <t>გასაყიდად განკუთვნილი ინვესტიციები</t>
  </si>
  <si>
    <t>დაფარვის ვადამდე ფლობილი ინვესტიციები</t>
  </si>
  <si>
    <t>ძირითადი საშუალებები</t>
  </si>
  <si>
    <t>არამატერიალური აქტივები</t>
  </si>
  <si>
    <t>კლიენტების დეპოზიტები</t>
  </si>
  <si>
    <t>საგადასახადო ვალდებულება</t>
  </si>
  <si>
    <t>გადავადებული საგადასახადო ვალდებულებები</t>
  </si>
  <si>
    <t>სუბორდინირებული სესხი</t>
  </si>
  <si>
    <t>სააქციო კაპიტალი</t>
  </si>
  <si>
    <t>ძირითადი საშუალებების გადაფასების რეზერვი</t>
  </si>
  <si>
    <t>დასაკუთრებული უძრავი ქონების შესაძლო დანაკარგების რეზერვის ანულირება  ფასს-ის მიხედვით</t>
  </si>
  <si>
    <t>4501 და 4511 ანგარიშებზე აღრიცხული საკომისიო ფასს-ის მიხედვით შედის  სესხში (შემცირება) ხოლო საზედამხედველო ანგარიშგებაში სხვა ვალდებულების ნაწილია; განსხვავება გარანტიების შესაძლო დანაკარგების რეზერვებში</t>
  </si>
  <si>
    <t xml:space="preserve">4501 და 4511 ანგარიშებზე აღრიცხული საკომისიო ფასს-ის მიხედვით შედის  სესხში (შემცირება) ხოლო საზედამხედველო ანგარიშგებაში სხვა ვალდებულების ნაწილია; განსხვავება სესხების შესაძლო დანაკარგების რეზერვებში; </t>
  </si>
  <si>
    <t>სს "ხალიკ ბანკი საქართველო"</t>
  </si>
  <si>
    <t>რეზერვები</t>
  </si>
  <si>
    <t xml:space="preserve">გარანტიის რეზერვი  საზედამხედველო ანგარიშგებაში სხვა ვალდებულების ნაწილია ; განსხვავება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</si>
</sst>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3">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b/>
      <sz val="8"/>
      <name val="Sylfaen"/>
      <family val="1"/>
    </font>
    <font>
      <sz val="8"/>
      <name val="Sylfaen"/>
      <family val="1"/>
    </font>
    <font>
      <sz val="9"/>
      <color theme="1"/>
      <name val="Calibri"/>
      <family val="2"/>
      <scheme val="minor"/>
    </font>
    <font>
      <sz val="10"/>
      <name val="Calibri"/>
      <family val="2"/>
      <scheme val="minor"/>
    </font>
    <font>
      <sz val="9"/>
      <color indexed="81"/>
      <name val="Tahoma"/>
      <family val="2"/>
    </font>
    <font>
      <b/>
      <sz val="9"/>
      <color indexed="81"/>
      <name val="Tahoma"/>
      <family val="2"/>
    </font>
    <font>
      <sz val="10"/>
      <name val="Calibri"/>
      <family val="2"/>
      <charset val="204"/>
      <scheme val="minor"/>
    </font>
  </fonts>
  <fills count="77">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s>
  <borders count="6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right/>
      <top/>
      <bottom style="medium">
        <color indexed="64"/>
      </bottom>
      <diagonal/>
    </border>
  </borders>
  <cellStyleXfs count="2095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9"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8"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5" applyNumberFormat="0" applyAlignment="0" applyProtection="0">
      <alignment horizontal="left" vertical="center"/>
    </xf>
    <xf numFmtId="0" fontId="41" fillId="0" borderId="25" applyNumberFormat="0" applyAlignment="0" applyProtection="0">
      <alignment horizontal="left" vertical="center"/>
    </xf>
    <xf numFmtId="168" fontId="41" fillId="0" borderId="25" applyNumberFormat="0" applyAlignment="0" applyProtection="0">
      <alignment horizontal="left" vertical="center"/>
    </xf>
    <xf numFmtId="0" fontId="41" fillId="0" borderId="7">
      <alignment horizontal="left" vertical="center"/>
    </xf>
    <xf numFmtId="0" fontId="41" fillId="0" borderId="7">
      <alignment horizontal="left" vertical="center"/>
    </xf>
    <xf numFmtId="168" fontId="41" fillId="0" borderId="7">
      <alignment horizontal="left" vertical="center"/>
    </xf>
    <xf numFmtId="0" fontId="42" fillId="0" borderId="35" applyNumberFormat="0" applyFill="0" applyAlignment="0" applyProtection="0"/>
    <xf numFmtId="169" fontId="42" fillId="0" borderId="35" applyNumberFormat="0" applyFill="0" applyAlignment="0" applyProtection="0"/>
    <xf numFmtId="0"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0" fontId="42" fillId="0" borderId="35" applyNumberFormat="0" applyFill="0" applyAlignment="0" applyProtection="0"/>
    <xf numFmtId="0" fontId="43" fillId="0" borderId="36" applyNumberFormat="0" applyFill="0" applyAlignment="0" applyProtection="0"/>
    <xf numFmtId="169" fontId="43" fillId="0" borderId="36" applyNumberFormat="0" applyFill="0" applyAlignment="0" applyProtection="0"/>
    <xf numFmtId="0"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0" fontId="43" fillId="0" borderId="36" applyNumberFormat="0" applyFill="0" applyAlignment="0" applyProtection="0"/>
    <xf numFmtId="0" fontId="44" fillId="0" borderId="37" applyNumberFormat="0" applyFill="0" applyAlignment="0" applyProtection="0"/>
    <xf numFmtId="169"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9"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0" fontId="53" fillId="42" borderId="32"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0" fontId="56" fillId="0" borderId="3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0" fontId="56" fillId="0" borderId="3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9"/>
    <xf numFmtId="169" fontId="13" fillId="0" borderId="39"/>
    <xf numFmtId="168" fontId="13" fillId="0" borderId="3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9"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168" fontId="2" fillId="0" borderId="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9"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9"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12" fillId="0" borderId="43"/>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43" fontId="1" fillId="0" borderId="0" applyFont="0" applyFill="0" applyBorder="0" applyAlignment="0" applyProtection="0"/>
  </cellStyleXfs>
  <cellXfs count="253">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3" fillId="0" borderId="2" xfId="0" applyFont="1" applyFill="1" applyBorder="1" applyAlignment="1">
      <alignment horizontal="center"/>
    </xf>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3" fillId="0" borderId="15" xfId="0" applyFont="1" applyFill="1" applyBorder="1" applyAlignment="1">
      <alignment horizontal="center"/>
    </xf>
    <xf numFmtId="0" fontId="4" fillId="0" borderId="0"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9"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2" xfId="0" applyFont="1" applyFill="1" applyBorder="1" applyAlignment="1">
      <alignment horizontal="center" vertical="center"/>
    </xf>
    <xf numFmtId="0" fontId="3" fillId="0" borderId="14"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1" xfId="0" applyFont="1" applyBorder="1"/>
    <xf numFmtId="0" fontId="3" fillId="0" borderId="13"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5" xfId="0" applyFont="1" applyBorder="1" applyAlignment="1"/>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wrapText="1"/>
    </xf>
    <xf numFmtId="0" fontId="4" fillId="0" borderId="0" xfId="0" applyFont="1" applyFill="1" applyBorder="1"/>
    <xf numFmtId="167" fontId="3" fillId="0" borderId="0" xfId="0" applyNumberFormat="1" applyFont="1" applyAlignment="1">
      <alignment textRotation="90" wrapText="1"/>
    </xf>
    <xf numFmtId="0" fontId="0" fillId="0" borderId="0" xfId="0" applyFont="1"/>
    <xf numFmtId="0" fontId="3" fillId="0" borderId="2" xfId="0" applyFont="1" applyFill="1" applyBorder="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1" fillId="0" borderId="10" xfId="0" applyFont="1" applyBorder="1" applyAlignment="1">
      <alignment horizontal="center" vertical="center" wrapText="1"/>
    </xf>
    <xf numFmtId="0" fontId="3" fillId="0" borderId="6" xfId="0" applyFont="1" applyBorder="1" applyAlignment="1">
      <alignment vertical="center"/>
    </xf>
    <xf numFmtId="0" fontId="3" fillId="0" borderId="47" xfId="0" applyFont="1" applyBorder="1"/>
    <xf numFmtId="0" fontId="9" fillId="0" borderId="18" xfId="0" applyFont="1" applyBorder="1" applyAlignment="1">
      <alignment vertical="center" wrapText="1"/>
    </xf>
    <xf numFmtId="0" fontId="3" fillId="0" borderId="48" xfId="0" applyFont="1" applyBorder="1"/>
    <xf numFmtId="0" fontId="3" fillId="0" borderId="18" xfId="0" applyFont="1" applyBorder="1"/>
    <xf numFmtId="0" fontId="3" fillId="0" borderId="50" xfId="0" applyFont="1" applyBorder="1"/>
    <xf numFmtId="0" fontId="3" fillId="0" borderId="12" xfId="0" applyFont="1" applyBorder="1"/>
    <xf numFmtId="0" fontId="3" fillId="0" borderId="17" xfId="0" applyFont="1" applyBorder="1"/>
    <xf numFmtId="0" fontId="3" fillId="0" borderId="48" xfId="0" applyFont="1" applyBorder="1" applyAlignment="1">
      <alignment horizontal="center"/>
    </xf>
    <xf numFmtId="0" fontId="3" fillId="0" borderId="12" xfId="0" applyFont="1" applyBorder="1" applyAlignment="1">
      <alignment horizontal="center"/>
    </xf>
    <xf numFmtId="167" fontId="3" fillId="0" borderId="8" xfId="0" applyNumberFormat="1" applyFont="1" applyFill="1" applyBorder="1" applyAlignment="1">
      <alignment horizontal="center" vertical="center" textRotation="90" wrapText="1"/>
    </xf>
    <xf numFmtId="167" fontId="3" fillId="0" borderId="2" xfId="0" applyNumberFormat="1" applyFont="1" applyFill="1" applyBorder="1" applyAlignment="1">
      <alignment horizontal="center" vertical="center" textRotation="90" wrapText="1"/>
    </xf>
    <xf numFmtId="0" fontId="3" fillId="0" borderId="8" xfId="0" applyFont="1" applyFill="1" applyBorder="1" applyAlignment="1">
      <alignment horizontal="center"/>
    </xf>
    <xf numFmtId="0" fontId="3" fillId="0" borderId="8" xfId="0" applyFont="1" applyFill="1" applyBorder="1" applyAlignment="1">
      <alignment horizontal="center" wrapText="1"/>
    </xf>
    <xf numFmtId="0" fontId="3" fillId="0" borderId="2" xfId="0" applyFont="1" applyFill="1" applyBorder="1" applyAlignment="1">
      <alignment horizontal="center" wrapText="1"/>
    </xf>
    <xf numFmtId="0" fontId="3" fillId="0" borderId="0" xfId="0" applyFont="1" applyFill="1" applyBorder="1"/>
    <xf numFmtId="0" fontId="3" fillId="0" borderId="48" xfId="0" applyFont="1" applyBorder="1" applyAlignment="1">
      <alignment horizontal="center" wrapText="1"/>
    </xf>
    <xf numFmtId="0" fontId="3" fillId="0" borderId="48" xfId="0" applyFont="1" applyBorder="1" applyAlignment="1">
      <alignment horizontal="center" vertical="center" wrapText="1"/>
    </xf>
    <xf numFmtId="167" fontId="3" fillId="0" borderId="15" xfId="0" applyNumberFormat="1" applyFont="1" applyFill="1" applyBorder="1" applyAlignment="1">
      <alignment horizontal="center" vertical="center" textRotation="90" wrapText="1"/>
    </xf>
    <xf numFmtId="0" fontId="3" fillId="0" borderId="18" xfId="0" applyFont="1" applyFill="1" applyBorder="1"/>
    <xf numFmtId="0" fontId="3" fillId="0" borderId="15" xfId="0" applyFont="1" applyFill="1" applyBorder="1" applyAlignment="1">
      <alignment horizontal="center" vertical="center"/>
    </xf>
    <xf numFmtId="0" fontId="3" fillId="0" borderId="15" xfId="0" applyFont="1" applyFill="1" applyBorder="1" applyAlignment="1">
      <alignment horizontal="center" wrapText="1"/>
    </xf>
    <xf numFmtId="0" fontId="6" fillId="0" borderId="14" xfId="8" applyFont="1" applyFill="1" applyBorder="1" applyProtection="1"/>
    <xf numFmtId="0" fontId="6" fillId="0" borderId="14" xfId="8" applyFont="1" applyFill="1" applyBorder="1" applyAlignment="1" applyProtection="1"/>
    <xf numFmtId="0" fontId="6" fillId="0" borderId="17" xfId="8" applyFont="1" applyFill="1" applyBorder="1" applyAlignment="1" applyProtection="1"/>
    <xf numFmtId="0" fontId="3" fillId="0" borderId="18" xfId="0" applyFont="1" applyBorder="1" applyAlignment="1">
      <alignment horizontal="center"/>
    </xf>
    <xf numFmtId="0" fontId="3" fillId="0" borderId="19" xfId="0" applyFont="1" applyBorder="1" applyAlignment="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7" xfId="0" applyFont="1" applyBorder="1" applyAlignment="1">
      <alignment horizontal="right" vertical="center"/>
    </xf>
    <xf numFmtId="0" fontId="4" fillId="0" borderId="18" xfId="0" applyFont="1" applyFill="1" applyBorder="1" applyAlignment="1">
      <alignment horizontal="left"/>
    </xf>
    <xf numFmtId="0" fontId="10" fillId="0" borderId="11" xfId="0" applyFont="1" applyBorder="1" applyAlignment="1">
      <alignment horizontal="right" vertical="center"/>
    </xf>
    <xf numFmtId="0" fontId="9" fillId="0" borderId="12" xfId="0" applyFont="1" applyBorder="1" applyAlignment="1">
      <alignment horizontal="left" vertical="center"/>
    </xf>
    <xf numFmtId="0" fontId="10" fillId="0" borderId="14" xfId="0" applyFont="1" applyBorder="1" applyAlignment="1">
      <alignment horizontal="right" vertical="center" wrapText="1"/>
    </xf>
    <xf numFmtId="0" fontId="9" fillId="0" borderId="14" xfId="0" applyFont="1" applyBorder="1" applyAlignment="1">
      <alignment horizontal="right" vertical="center" wrapText="1"/>
    </xf>
    <xf numFmtId="0" fontId="9" fillId="0" borderId="17" xfId="0" applyFont="1" applyBorder="1" applyAlignment="1">
      <alignment horizontal="right" vertical="center" wrapText="1"/>
    </xf>
    <xf numFmtId="0" fontId="10" fillId="0" borderId="47"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4" xfId="0" applyFont="1" applyBorder="1" applyAlignment="1">
      <alignment vertical="center" wrapText="1"/>
    </xf>
    <xf numFmtId="0" fontId="91" fillId="0" borderId="10"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3" fillId="0" borderId="2" xfId="0" applyFont="1" applyBorder="1" applyAlignment="1">
      <alignment horizontal="center" vertical="center" wrapText="1"/>
    </xf>
    <xf numFmtId="0" fontId="92" fillId="0" borderId="0" xfId="0" applyFont="1" applyBorder="1"/>
    <xf numFmtId="0" fontId="7" fillId="0" borderId="2" xfId="12" applyFill="1" applyBorder="1" applyAlignment="1" applyProtection="1"/>
    <xf numFmtId="0" fontId="0" fillId="0" borderId="0" xfId="0" applyFill="1" applyBorder="1"/>
    <xf numFmtId="0" fontId="93" fillId="0" borderId="2" xfId="20955" applyFont="1" applyFill="1" applyBorder="1" applyAlignment="1" applyProtection="1">
      <alignment horizontal="center" vertical="center"/>
    </xf>
    <xf numFmtId="0" fontId="0" fillId="0" borderId="0" xfId="0" applyFont="1" applyBorder="1"/>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4" fillId="35" borderId="20" xfId="0" applyFont="1" applyFill="1" applyBorder="1"/>
    <xf numFmtId="0" fontId="4" fillId="35" borderId="18" xfId="0" applyFont="1" applyFill="1" applyBorder="1"/>
    <xf numFmtId="0" fontId="3" fillId="0" borderId="14" xfId="0" applyFont="1" applyBorder="1" applyAlignment="1">
      <alignment horizontal="right" wrapText="1"/>
    </xf>
    <xf numFmtId="0" fontId="3" fillId="0" borderId="0" xfId="0" applyFont="1" applyBorder="1" applyAlignment="1">
      <alignment wrapText="1"/>
    </xf>
    <xf numFmtId="0" fontId="3" fillId="2" borderId="15" xfId="0" applyFont="1" applyFill="1" applyBorder="1" applyAlignment="1">
      <alignment horizontal="center" vertical="center" wrapText="1"/>
    </xf>
    <xf numFmtId="0" fontId="95" fillId="0" borderId="0" xfId="20955" applyFont="1" applyFill="1" applyBorder="1" applyAlignment="1" applyProtection="1">
      <alignment horizontal="left" wrapText="1" indent="1"/>
    </xf>
    <xf numFmtId="0" fontId="9" fillId="0" borderId="2"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8" xfId="0" applyFont="1" applyFill="1" applyBorder="1" applyAlignment="1">
      <alignment horizontal="left" vertical="center" wrapText="1" indent="3"/>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7" fillId="0" borderId="0" xfId="0" applyFont="1" applyFill="1" applyBorder="1" applyAlignment="1"/>
    <xf numFmtId="49" fontId="97" fillId="0" borderId="2" xfId="0" applyNumberFormat="1" applyFont="1" applyFill="1" applyBorder="1" applyAlignment="1">
      <alignment horizontal="right" vertical="center"/>
    </xf>
    <xf numFmtId="49" fontId="97" fillId="0" borderId="0" xfId="0" applyNumberFormat="1" applyFont="1" applyFill="1" applyBorder="1" applyAlignment="1">
      <alignment horizontal="right" vertical="center"/>
    </xf>
    <xf numFmtId="0" fontId="97" fillId="0" borderId="0" xfId="0" applyFont="1" applyFill="1" applyBorder="1" applyAlignment="1">
      <alignment vertical="center" wrapText="1"/>
    </xf>
    <xf numFmtId="0" fontId="97" fillId="0" borderId="0" xfId="0" applyFont="1" applyFill="1" applyBorder="1" applyAlignment="1">
      <alignment horizontal="left" vertical="center" wrapText="1"/>
    </xf>
    <xf numFmtId="0" fontId="99"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45" xfId="0" applyFont="1" applyBorder="1"/>
    <xf numFmtId="0" fontId="3" fillId="0" borderId="0" xfId="0" applyFont="1" applyFill="1"/>
    <xf numFmtId="0" fontId="99" fillId="0" borderId="59" xfId="20955" applyFont="1" applyFill="1" applyBorder="1" applyAlignment="1" applyProtection="1"/>
    <xf numFmtId="0" fontId="99" fillId="0" borderId="4" xfId="20955" applyFont="1" applyFill="1" applyBorder="1" applyAlignment="1" applyProtection="1"/>
    <xf numFmtId="0" fontId="4" fillId="0" borderId="0" xfId="0" applyFont="1" applyFill="1"/>
    <xf numFmtId="0" fontId="3" fillId="0" borderId="11" xfId="0" applyFont="1" applyFill="1" applyBorder="1"/>
    <xf numFmtId="0" fontId="3" fillId="0" borderId="48" xfId="0" applyFont="1" applyFill="1" applyBorder="1" applyAlignment="1">
      <alignment horizontal="center"/>
    </xf>
    <xf numFmtId="193" fontId="4" fillId="76" borderId="15" xfId="0" applyNumberFormat="1" applyFont="1" applyFill="1" applyBorder="1" applyAlignment="1">
      <alignment horizontal="center" vertical="center"/>
    </xf>
    <xf numFmtId="193" fontId="4" fillId="35" borderId="18" xfId="0" applyNumberFormat="1" applyFont="1" applyFill="1" applyBorder="1" applyAlignment="1">
      <alignment horizontal="center" vertical="center"/>
    </xf>
    <xf numFmtId="193" fontId="4" fillId="35" borderId="19" xfId="0" applyNumberFormat="1" applyFont="1" applyFill="1" applyBorder="1" applyAlignment="1">
      <alignment horizontal="center" vertical="center"/>
    </xf>
    <xf numFmtId="0" fontId="3" fillId="0" borderId="14" xfId="0" applyFont="1" applyBorder="1" applyProtection="1">
      <protection locked="0"/>
    </xf>
    <xf numFmtId="0" fontId="3" fillId="0" borderId="8" xfId="0" applyFont="1" applyBorder="1" applyAlignment="1" applyProtection="1">
      <alignment wrapText="1"/>
      <protection locked="0"/>
    </xf>
    <xf numFmtId="193" fontId="3" fillId="0" borderId="2" xfId="0" applyNumberFormat="1" applyFont="1" applyBorder="1" applyAlignment="1" applyProtection="1">
      <alignment horizontal="center" vertical="center"/>
      <protection locked="0"/>
    </xf>
    <xf numFmtId="193" fontId="3" fillId="0" borderId="2" xfId="0" applyNumberFormat="1" applyFont="1" applyBorder="1" applyProtection="1">
      <protection locked="0"/>
    </xf>
    <xf numFmtId="193" fontId="3" fillId="0" borderId="2" xfId="0" applyNumberFormat="1" applyFont="1" applyFill="1" applyBorder="1" applyAlignment="1" applyProtection="1">
      <alignment horizontal="center" vertical="center"/>
      <protection locked="0"/>
    </xf>
    <xf numFmtId="193" fontId="4" fillId="35" borderId="15" xfId="0" applyNumberFormat="1" applyFont="1" applyFill="1" applyBorder="1" applyAlignment="1">
      <alignment horizontal="center" vertical="center"/>
    </xf>
    <xf numFmtId="193" fontId="4" fillId="0" borderId="4" xfId="0" applyNumberFormat="1" applyFont="1" applyBorder="1" applyAlignment="1" applyProtection="1">
      <alignment horizontal="center" vertical="center" wrapText="1"/>
      <protection locked="0"/>
    </xf>
    <xf numFmtId="193" fontId="4" fillId="0" borderId="2" xfId="0" applyNumberFormat="1" applyFont="1" applyBorder="1" applyAlignment="1" applyProtection="1">
      <alignment horizontal="center" vertical="center" textRotation="90" wrapText="1"/>
      <protection locked="0"/>
    </xf>
    <xf numFmtId="193" fontId="3" fillId="0" borderId="2" xfId="0" applyNumberFormat="1" applyFont="1" applyBorder="1" applyAlignment="1" applyProtection="1">
      <alignment horizontal="center"/>
      <protection locked="0"/>
    </xf>
    <xf numFmtId="193" fontId="3" fillId="0" borderId="4" xfId="0" applyNumberFormat="1" applyFont="1" applyBorder="1" applyProtection="1">
      <protection locked="0"/>
    </xf>
    <xf numFmtId="193" fontId="3" fillId="0" borderId="0" xfId="0" applyNumberFormat="1" applyFont="1" applyBorder="1" applyProtection="1">
      <protection locked="0"/>
    </xf>
    <xf numFmtId="193" fontId="3" fillId="0" borderId="15" xfId="0" applyNumberFormat="1" applyFont="1" applyBorder="1" applyProtection="1">
      <protection locked="0"/>
    </xf>
    <xf numFmtId="193" fontId="3" fillId="0" borderId="18" xfId="0" applyNumberFormat="1" applyFont="1" applyBorder="1" applyProtection="1">
      <protection locked="0"/>
    </xf>
    <xf numFmtId="193" fontId="3" fillId="0" borderId="19" xfId="0" applyNumberFormat="1" applyFont="1" applyBorder="1" applyProtection="1">
      <protection locked="0"/>
    </xf>
    <xf numFmtId="193" fontId="3" fillId="35" borderId="18" xfId="0" applyNumberFormat="1" applyFont="1" applyFill="1" applyBorder="1"/>
    <xf numFmtId="193" fontId="3" fillId="35" borderId="19" xfId="0" applyNumberFormat="1" applyFont="1" applyFill="1" applyBorder="1"/>
    <xf numFmtId="193" fontId="10" fillId="35" borderId="2" xfId="0" applyNumberFormat="1" applyFont="1" applyFill="1" applyBorder="1" applyAlignment="1">
      <alignment vertical="center" wrapText="1"/>
    </xf>
    <xf numFmtId="193" fontId="10" fillId="35" borderId="15" xfId="0" applyNumberFormat="1" applyFont="1" applyFill="1" applyBorder="1" applyAlignment="1">
      <alignment vertical="center" wrapText="1"/>
    </xf>
    <xf numFmtId="193" fontId="10" fillId="35" borderId="2" xfId="0" applyNumberFormat="1" applyFont="1" applyFill="1" applyBorder="1" applyAlignment="1">
      <alignment horizontal="right" vertical="center" wrapText="1"/>
    </xf>
    <xf numFmtId="193" fontId="10" fillId="35" borderId="15" xfId="0" applyNumberFormat="1" applyFont="1" applyFill="1" applyBorder="1" applyAlignment="1">
      <alignment horizontal="right" vertical="center" wrapText="1"/>
    </xf>
    <xf numFmtId="193" fontId="10" fillId="35" borderId="18" xfId="0" applyNumberFormat="1" applyFont="1" applyFill="1" applyBorder="1" applyAlignment="1">
      <alignment horizontal="right" vertical="center" wrapText="1"/>
    </xf>
    <xf numFmtId="193" fontId="10" fillId="35" borderId="19" xfId="0" applyNumberFormat="1" applyFont="1" applyFill="1" applyBorder="1" applyAlignment="1">
      <alignment horizontal="right" vertical="center" wrapText="1"/>
    </xf>
    <xf numFmtId="193" fontId="10" fillId="0" borderId="2" xfId="0" applyNumberFormat="1" applyFont="1" applyBorder="1" applyAlignment="1" applyProtection="1">
      <alignment vertical="center" wrapText="1"/>
      <protection locked="0"/>
    </xf>
    <xf numFmtId="193" fontId="10" fillId="0" borderId="15" xfId="0" applyNumberFormat="1" applyFont="1" applyBorder="1" applyAlignment="1" applyProtection="1">
      <alignment vertical="center" wrapText="1"/>
      <protection locked="0"/>
    </xf>
    <xf numFmtId="193" fontId="10" fillId="0" borderId="2" xfId="0" applyNumberFormat="1" applyFont="1" applyBorder="1" applyAlignment="1" applyProtection="1">
      <alignment horizontal="center" vertical="center" wrapText="1"/>
      <protection locked="0"/>
    </xf>
    <xf numFmtId="193" fontId="10" fillId="0" borderId="15" xfId="0" applyNumberFormat="1" applyFont="1" applyBorder="1" applyAlignment="1" applyProtection="1">
      <alignment horizontal="center" vertical="center" wrapText="1"/>
      <protection locked="0"/>
    </xf>
    <xf numFmtId="193" fontId="3" fillId="35" borderId="2" xfId="0" applyNumberFormat="1" applyFont="1" applyFill="1" applyBorder="1"/>
    <xf numFmtId="193" fontId="3" fillId="0" borderId="1" xfId="0" applyNumberFormat="1" applyFont="1" applyBorder="1" applyProtection="1">
      <protection locked="0"/>
    </xf>
    <xf numFmtId="193" fontId="3" fillId="0" borderId="53" xfId="0" applyNumberFormat="1" applyFont="1" applyBorder="1" applyProtection="1">
      <protection locked="0"/>
    </xf>
    <xf numFmtId="193" fontId="10" fillId="35" borderId="8" xfId="0" applyNumberFormat="1" applyFont="1" applyFill="1" applyBorder="1" applyAlignment="1">
      <alignment horizontal="right" vertical="center" wrapText="1"/>
    </xf>
    <xf numFmtId="193" fontId="10" fillId="35" borderId="18" xfId="0" applyNumberFormat="1" applyFont="1" applyFill="1" applyBorder="1" applyAlignment="1">
      <alignment vertical="center" wrapText="1"/>
    </xf>
    <xf numFmtId="193" fontId="10" fillId="35" borderId="19" xfId="0" applyNumberFormat="1" applyFont="1" applyFill="1" applyBorder="1" applyAlignment="1">
      <alignment vertical="center" wrapText="1"/>
    </xf>
    <xf numFmtId="193" fontId="9" fillId="0" borderId="8" xfId="0" applyNumberFormat="1" applyFont="1" applyBorder="1" applyAlignment="1" applyProtection="1">
      <alignment horizontal="center" vertical="center" wrapText="1"/>
      <protection locked="0"/>
    </xf>
    <xf numFmtId="193" fontId="9" fillId="0" borderId="2" xfId="0" applyNumberFormat="1" applyFont="1" applyBorder="1" applyAlignment="1" applyProtection="1">
      <alignment horizontal="center" vertical="center" wrapText="1"/>
      <protection locked="0"/>
    </xf>
    <xf numFmtId="193" fontId="9" fillId="0" borderId="15" xfId="0" applyNumberFormat="1" applyFont="1" applyBorder="1" applyAlignment="1" applyProtection="1">
      <alignment horizontal="center" vertical="center" wrapText="1"/>
      <protection locked="0"/>
    </xf>
    <xf numFmtId="193" fontId="3" fillId="35" borderId="2" xfId="0" applyNumberFormat="1" applyFont="1" applyFill="1" applyBorder="1" applyAlignment="1">
      <alignment horizontal="center" vertical="center"/>
    </xf>
    <xf numFmtId="193" fontId="3" fillId="35" borderId="2" xfId="0" applyNumberFormat="1" applyFont="1" applyFill="1" applyBorder="1" applyAlignment="1">
      <alignment horizontal="center" vertical="center" wrapText="1"/>
    </xf>
    <xf numFmtId="193" fontId="3" fillId="35" borderId="15" xfId="0" applyNumberFormat="1" applyFont="1" applyFill="1" applyBorder="1" applyAlignment="1">
      <alignment horizontal="center" vertical="center"/>
    </xf>
    <xf numFmtId="193" fontId="3" fillId="2" borderId="2"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93" fontId="3" fillId="0" borderId="0" xfId="0" applyNumberFormat="1" applyFont="1"/>
    <xf numFmtId="169" fontId="13" fillId="36" borderId="0" xfId="15" applyBorder="1"/>
    <xf numFmtId="169" fontId="13" fillId="36" borderId="49" xfId="15" applyBorder="1"/>
    <xf numFmtId="0" fontId="3" fillId="0" borderId="18" xfId="0" applyFont="1" applyBorder="1" applyAlignment="1">
      <alignment horizontal="right" wrapText="1"/>
    </xf>
    <xf numFmtId="193" fontId="3" fillId="35" borderId="18" xfId="0" applyNumberFormat="1" applyFont="1" applyFill="1" applyBorder="1" applyAlignment="1">
      <alignment horizontal="center" vertical="center"/>
    </xf>
    <xf numFmtId="193" fontId="3" fillId="35" borderId="19" xfId="0" applyNumberFormat="1" applyFont="1" applyFill="1" applyBorder="1" applyAlignment="1">
      <alignment horizontal="center" vertical="center"/>
    </xf>
    <xf numFmtId="193" fontId="102" fillId="0" borderId="39" xfId="0" applyNumberFormat="1" applyFont="1" applyFill="1" applyBorder="1" applyAlignment="1" applyProtection="1">
      <alignment horizontal="right" vertical="center" wrapText="1"/>
      <protection locked="0"/>
    </xf>
    <xf numFmtId="164" fontId="0" fillId="0" borderId="0" xfId="20956" applyNumberFormat="1" applyFont="1"/>
    <xf numFmtId="193" fontId="3" fillId="0" borderId="4" xfId="0" applyNumberFormat="1" applyFont="1" applyBorder="1" applyAlignment="1" applyProtection="1">
      <alignment horizontal="left"/>
      <protection locked="0"/>
    </xf>
    <xf numFmtId="43" fontId="4" fillId="0" borderId="0" xfId="20956" applyFont="1" applyFill="1"/>
    <xf numFmtId="193" fontId="4" fillId="0" borderId="0" xfId="0" applyNumberFormat="1" applyFont="1" applyFill="1" applyBorder="1"/>
    <xf numFmtId="14" fontId="6" fillId="0" borderId="0" xfId="8" applyNumberFormat="1" applyFont="1" applyFill="1" applyBorder="1" applyAlignment="1" applyProtection="1"/>
    <xf numFmtId="14" fontId="3" fillId="0" borderId="0" xfId="0" applyNumberFormat="1" applyFont="1" applyFill="1"/>
    <xf numFmtId="14" fontId="3" fillId="0" borderId="0" xfId="0" applyNumberFormat="1" applyFont="1" applyBorder="1"/>
    <xf numFmtId="14" fontId="3" fillId="0" borderId="0" xfId="0" applyNumberFormat="1" applyFont="1"/>
    <xf numFmtId="14" fontId="4" fillId="0" borderId="0" xfId="0" applyNumberFormat="1" applyFont="1" applyAlignment="1">
      <alignment vertical="center"/>
    </xf>
    <xf numFmtId="14" fontId="3" fillId="0" borderId="0" xfId="0" applyNumberFormat="1" applyFont="1" applyAlignment="1">
      <alignment horizontal="center"/>
    </xf>
    <xf numFmtId="193" fontId="0" fillId="0" borderId="0" xfId="0" applyNumberFormat="1"/>
    <xf numFmtId="0" fontId="3" fillId="0" borderId="14" xfId="0" applyFont="1" applyFill="1" applyBorder="1" applyAlignment="1">
      <alignment horizontal="center"/>
    </xf>
    <xf numFmtId="0" fontId="3" fillId="0" borderId="14"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xf>
    <xf numFmtId="0" fontId="3" fillId="0" borderId="15" xfId="0" applyFont="1" applyFill="1" applyBorder="1" applyAlignment="1">
      <alignment horizont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6" fillId="0" borderId="3" xfId="8" applyFont="1" applyFill="1" applyBorder="1" applyAlignment="1" applyProtection="1">
      <alignment horizontal="center"/>
    </xf>
    <xf numFmtId="0" fontId="6" fillId="0" borderId="45" xfId="8" applyFont="1" applyFill="1" applyBorder="1" applyAlignment="1" applyProtection="1">
      <alignment horizontal="center"/>
    </xf>
    <xf numFmtId="193" fontId="3" fillId="3" borderId="9" xfId="0" applyNumberFormat="1" applyFont="1" applyFill="1" applyBorder="1" applyAlignment="1">
      <alignment horizontal="center"/>
    </xf>
    <xf numFmtId="193" fontId="3" fillId="3" borderId="24" xfId="0" applyNumberFormat="1" applyFont="1" applyFill="1" applyBorder="1" applyAlignment="1">
      <alignment horizontal="center"/>
    </xf>
    <xf numFmtId="193" fontId="3" fillId="3" borderId="46" xfId="0" applyNumberFormat="1" applyFont="1" applyFill="1" applyBorder="1" applyAlignment="1">
      <alignment horizontal="center"/>
    </xf>
    <xf numFmtId="193" fontId="3" fillId="3" borderId="49" xfId="0" applyNumberFormat="1" applyFont="1" applyFill="1" applyBorder="1" applyAlignment="1">
      <alignment horizontal="center"/>
    </xf>
    <xf numFmtId="193" fontId="3" fillId="3" borderId="44" xfId="0" applyNumberFormat="1" applyFont="1" applyFill="1" applyBorder="1" applyAlignment="1">
      <alignment horizontal="center"/>
    </xf>
    <xf numFmtId="193" fontId="3" fillId="3" borderId="51"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7" fillId="0" borderId="6" xfId="0" applyFont="1" applyFill="1" applyBorder="1" applyAlignment="1">
      <alignment horizontal="left" vertical="center" wrapText="1"/>
    </xf>
    <xf numFmtId="0" fontId="97" fillId="0" borderId="8" xfId="0" applyFont="1" applyFill="1" applyBorder="1" applyAlignment="1">
      <alignment horizontal="left" vertical="center" wrapText="1"/>
    </xf>
    <xf numFmtId="0" fontId="96" fillId="75" borderId="2" xfId="0" applyFont="1" applyFill="1" applyBorder="1" applyAlignment="1">
      <alignment horizontal="center" vertical="center" wrapText="1"/>
    </xf>
    <xf numFmtId="0" fontId="96" fillId="75" borderId="57" xfId="0" applyFont="1" applyFill="1" applyBorder="1" applyAlignment="1">
      <alignment horizontal="center" vertical="center" wrapText="1"/>
    </xf>
    <xf numFmtId="0" fontId="96" fillId="75" borderId="0" xfId="0" applyFont="1" applyFill="1" applyBorder="1" applyAlignment="1">
      <alignment horizontal="center" vertical="center" wrapText="1"/>
    </xf>
    <xf numFmtId="0" fontId="96" fillId="75" borderId="58" xfId="0" applyFont="1" applyFill="1" applyBorder="1" applyAlignment="1">
      <alignment horizontal="center" vertical="center" wrapText="1"/>
    </xf>
    <xf numFmtId="0" fontId="96" fillId="0" borderId="54" xfId="0" applyFont="1" applyFill="1" applyBorder="1" applyAlignment="1">
      <alignment horizontal="center" vertical="center"/>
    </xf>
    <xf numFmtId="0" fontId="96" fillId="0" borderId="55" xfId="0" applyFont="1" applyFill="1" applyBorder="1" applyAlignment="1">
      <alignment horizontal="center" vertical="center"/>
    </xf>
    <xf numFmtId="0" fontId="96" fillId="0" borderId="56" xfId="0" applyFont="1" applyFill="1" applyBorder="1" applyAlignment="1">
      <alignment horizontal="center" vertical="center"/>
    </xf>
    <xf numFmtId="0" fontId="97" fillId="0" borderId="2" xfId="0" applyFont="1" applyFill="1" applyBorder="1" applyAlignment="1">
      <alignment horizontal="left" vertical="center" wrapText="1"/>
    </xf>
    <xf numFmtId="0" fontId="97" fillId="0" borderId="6" xfId="0" applyFont="1" applyFill="1" applyBorder="1" applyAlignment="1">
      <alignment horizontal="left" vertical="center" wrapText="1" indent="1"/>
    </xf>
    <xf numFmtId="0" fontId="97" fillId="0" borderId="8" xfId="0" applyFont="1" applyFill="1" applyBorder="1" applyAlignment="1">
      <alignment horizontal="left" vertical="center" wrapText="1" indent="1"/>
    </xf>
    <xf numFmtId="0" fontId="98" fillId="0" borderId="6" xfId="0" applyFont="1" applyBorder="1" applyAlignment="1">
      <alignment horizontal="left"/>
    </xf>
    <xf numFmtId="0" fontId="98" fillId="0" borderId="8" xfId="0" applyFont="1" applyBorder="1" applyAlignment="1">
      <alignment horizontal="left"/>
    </xf>
  </cellXfs>
  <cellStyles count="20957">
    <cellStyle name="_RC VALUTEBIS WRILSI " xfId="13"/>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3" xfId="719"/>
    <cellStyle name="Calculation 2 10 4" xfId="720"/>
    <cellStyle name="Calculation 2 10 5" xfId="721"/>
    <cellStyle name="Calculation 2 11" xfId="722"/>
    <cellStyle name="Calculation 2 11 2" xfId="723"/>
    <cellStyle name="Calculation 2 11 3" xfId="724"/>
    <cellStyle name="Calculation 2 11 4" xfId="725"/>
    <cellStyle name="Calculation 2 11 5" xfId="726"/>
    <cellStyle name="Calculation 2 12" xfId="727"/>
    <cellStyle name="Calculation 2 12 2" xfId="728"/>
    <cellStyle name="Calculation 2 12 3" xfId="729"/>
    <cellStyle name="Calculation 2 12 4" xfId="730"/>
    <cellStyle name="Calculation 2 12 5" xfId="731"/>
    <cellStyle name="Calculation 2 13" xfId="732"/>
    <cellStyle name="Calculation 2 13 2" xfId="733"/>
    <cellStyle name="Calculation 2 13 3" xfId="734"/>
    <cellStyle name="Calculation 2 13 4" xfId="735"/>
    <cellStyle name="Calculation 2 14" xfId="736"/>
    <cellStyle name="Calculation 2 15" xfId="737"/>
    <cellStyle name="Calculation 2 16" xfId="738"/>
    <cellStyle name="Calculation 2 2" xfId="739"/>
    <cellStyle name="Calculation 2 2 2" xfId="740"/>
    <cellStyle name="Calculation 2 2 2 2" xfId="741"/>
    <cellStyle name="Calculation 2 2 2 3" xfId="742"/>
    <cellStyle name="Calculation 2 2 2 4" xfId="743"/>
    <cellStyle name="Calculation 2 2 3" xfId="744"/>
    <cellStyle name="Calculation 2 2 3 2" xfId="745"/>
    <cellStyle name="Calculation 2 2 3 3" xfId="746"/>
    <cellStyle name="Calculation 2 2 3 4" xfId="747"/>
    <cellStyle name="Calculation 2 2 4" xfId="748"/>
    <cellStyle name="Calculation 2 2 4 2" xfId="749"/>
    <cellStyle name="Calculation 2 2 4 3" xfId="750"/>
    <cellStyle name="Calculation 2 2 4 4" xfId="751"/>
    <cellStyle name="Calculation 2 2 5" xfId="752"/>
    <cellStyle name="Calculation 2 2 5 2" xfId="753"/>
    <cellStyle name="Calculation 2 2 5 3" xfId="754"/>
    <cellStyle name="Calculation 2 2 5 4" xfId="755"/>
    <cellStyle name="Calculation 2 2 6" xfId="756"/>
    <cellStyle name="Calculation 2 2 7" xfId="757"/>
    <cellStyle name="Calculation 2 2 8" xfId="758"/>
    <cellStyle name="Calculation 2 2 9" xfId="759"/>
    <cellStyle name="Calculation 2 3" xfId="760"/>
    <cellStyle name="Calculation 2 3 2" xfId="761"/>
    <cellStyle name="Calculation 2 3 3" xfId="762"/>
    <cellStyle name="Calculation 2 3 4" xfId="763"/>
    <cellStyle name="Calculation 2 3 5" xfId="764"/>
    <cellStyle name="Calculation 2 4" xfId="765"/>
    <cellStyle name="Calculation 2 4 2" xfId="766"/>
    <cellStyle name="Calculation 2 4 3" xfId="767"/>
    <cellStyle name="Calculation 2 4 4" xfId="768"/>
    <cellStyle name="Calculation 2 4 5" xfId="769"/>
    <cellStyle name="Calculation 2 5" xfId="770"/>
    <cellStyle name="Calculation 2 5 2" xfId="771"/>
    <cellStyle name="Calculation 2 5 3" xfId="772"/>
    <cellStyle name="Calculation 2 5 4" xfId="773"/>
    <cellStyle name="Calculation 2 5 5" xfId="774"/>
    <cellStyle name="Calculation 2 6" xfId="775"/>
    <cellStyle name="Calculation 2 6 2" xfId="776"/>
    <cellStyle name="Calculation 2 6 3" xfId="777"/>
    <cellStyle name="Calculation 2 6 4" xfId="778"/>
    <cellStyle name="Calculation 2 6 5" xfId="779"/>
    <cellStyle name="Calculation 2 7" xfId="780"/>
    <cellStyle name="Calculation 2 7 2" xfId="781"/>
    <cellStyle name="Calculation 2 7 3" xfId="782"/>
    <cellStyle name="Calculation 2 7 4" xfId="783"/>
    <cellStyle name="Calculation 2 7 5" xfId="784"/>
    <cellStyle name="Calculation 2 8" xfId="785"/>
    <cellStyle name="Calculation 2 8 2" xfId="786"/>
    <cellStyle name="Calculation 2 8 3" xfId="787"/>
    <cellStyle name="Calculation 2 8 4" xfId="788"/>
    <cellStyle name="Calculation 2 8 5" xfId="789"/>
    <cellStyle name="Calculation 2 9" xfId="790"/>
    <cellStyle name="Calculation 2 9 2" xfId="791"/>
    <cellStyle name="Calculation 2 9 3" xfId="792"/>
    <cellStyle name="Calculation 2 9 4" xfId="793"/>
    <cellStyle name="Calculation 2 9 5" xfId="794"/>
    <cellStyle name="Calculation 3" xfId="795"/>
    <cellStyle name="Calculation 3 2" xfId="796"/>
    <cellStyle name="Calculation 3 3" xfId="797"/>
    <cellStyle name="Calculation 4" xfId="798"/>
    <cellStyle name="Calculation 4 2" xfId="799"/>
    <cellStyle name="Calculation 4 3" xfId="800"/>
    <cellStyle name="Calculation 5" xfId="801"/>
    <cellStyle name="Calculation 5 2" xfId="802"/>
    <cellStyle name="Calculation 5 3" xfId="803"/>
    <cellStyle name="Calculation 6" xfId="804"/>
    <cellStyle name="Calculation 6 2" xfId="805"/>
    <cellStyle name="Calculation 6 3" xfId="806"/>
    <cellStyle name="Calculation 7" xfId="807"/>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xfId="20956" builtinId="3"/>
    <cellStyle name="Comma [0] 10" xfId="918"/>
    <cellStyle name="Comma [0] 11" xfId="919"/>
    <cellStyle name="Comma [0] 2" xfId="920"/>
    <cellStyle name="Comma [0] 2 2" xfId="921"/>
    <cellStyle name="Comma [0] 2 2 2" xfId="922"/>
    <cellStyle name="Comma [0] 2 3" xfId="923"/>
    <cellStyle name="Comma [0] 3" xfId="924"/>
    <cellStyle name="Comma [0] 3 2" xfId="925"/>
    <cellStyle name="Comma [0] 3 2 2" xfId="926"/>
    <cellStyle name="Comma [0] 3 3" xfId="927"/>
    <cellStyle name="Comma [0] 3 4" xfId="928"/>
    <cellStyle name="Comma [0] 4" xfId="929"/>
    <cellStyle name="Comma [0] 4 2" xfId="930"/>
    <cellStyle name="Comma [0] 4 2 2" xfId="931"/>
    <cellStyle name="Comma [0] 4 3" xfId="932"/>
    <cellStyle name="Comma [0] 5" xfId="933"/>
    <cellStyle name="Comma [0] 5 2" xfId="934"/>
    <cellStyle name="Comma [0] 5 2 2" xfId="935"/>
    <cellStyle name="Comma [0] 6" xfId="936"/>
    <cellStyle name="Comma [0] 6 2" xfId="937"/>
    <cellStyle name="Comma [0] 7" xfId="938"/>
    <cellStyle name="Comma [0] 7 2" xfId="939"/>
    <cellStyle name="Comma [0] 8" xfId="940"/>
    <cellStyle name="Comma [0] 9" xfId="941"/>
    <cellStyle name="Comma [00]" xfId="942"/>
    <cellStyle name="Comma 10" xfId="943"/>
    <cellStyle name="Comma 10 10" xfId="944"/>
    <cellStyle name="Comma 10 11" xfId="945"/>
    <cellStyle name="Comma 10 12" xfId="946"/>
    <cellStyle name="Comma 10 12 2" xfId="947"/>
    <cellStyle name="Comma 10 13" xfId="948"/>
    <cellStyle name="Comma 10 14" xfId="949"/>
    <cellStyle name="Comma 10 2" xfId="950"/>
    <cellStyle name="Comma 10 2 2" xfId="951"/>
    <cellStyle name="Comma 10 2 2 2" xfId="952"/>
    <cellStyle name="Comma 10 2 3" xfId="953"/>
    <cellStyle name="Comma 10 2 4" xfId="954"/>
    <cellStyle name="Comma 10 2 5" xfId="955"/>
    <cellStyle name="Comma 10 2 6" xfId="956"/>
    <cellStyle name="Comma 10 2 7" xfId="957"/>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1" xfId="966"/>
    <cellStyle name="Comma 102" xfId="967"/>
    <cellStyle name="Comma 103" xfId="968"/>
    <cellStyle name="Comma 104" xfId="969"/>
    <cellStyle name="Comma 105" xfId="970"/>
    <cellStyle name="Comma 106" xfId="971"/>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8" xfId="980"/>
    <cellStyle name="Comma 109" xfId="981"/>
    <cellStyle name="Comma 109 2" xfId="982"/>
    <cellStyle name="Comma 109 3" xfId="983"/>
    <cellStyle name="Comma 109 4" xfId="984"/>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8" xfId="993"/>
    <cellStyle name="Comma 11 2 9" xfId="994"/>
    <cellStyle name="Comma 11 3" xfId="995"/>
    <cellStyle name="Comma 11 3 2" xfId="996"/>
    <cellStyle name="Comma 11 3 3" xfId="997"/>
    <cellStyle name="Comma 11 4" xfId="998"/>
    <cellStyle name="Comma 11 4 2" xfId="999"/>
    <cellStyle name="Comma 11 5" xfId="1000"/>
    <cellStyle name="Comma 110" xfId="1001"/>
    <cellStyle name="Comma 110 2" xfId="1002"/>
    <cellStyle name="Comma 12" xfId="1003"/>
    <cellStyle name="Comma 12 2" xfId="1004"/>
    <cellStyle name="Comma 12 2 2" xfId="1005"/>
    <cellStyle name="Comma 12 2 2 2" xfId="1006"/>
    <cellStyle name="Comma 12 2 3" xfId="1007"/>
    <cellStyle name="Comma 12 2 4" xfId="1008"/>
    <cellStyle name="Comma 12 2 5" xfId="1009"/>
    <cellStyle name="Comma 12 2 6" xfId="1010"/>
    <cellStyle name="Comma 12 2 7" xfId="1011"/>
    <cellStyle name="Comma 12 3" xfId="1012"/>
    <cellStyle name="Comma 12 3 2" xfId="1013"/>
    <cellStyle name="Comma 12 4" xfId="1014"/>
    <cellStyle name="Comma 12 4 2" xfId="1015"/>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3" xfId="1024"/>
    <cellStyle name="Comma 13 3 2" xfId="1025"/>
    <cellStyle name="Comma 14" xfId="1026"/>
    <cellStyle name="Comma 14 2" xfId="1027"/>
    <cellStyle name="Comma 14 2 2" xfId="1028"/>
    <cellStyle name="Comma 14 3" xfId="1029"/>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3" xfId="1038"/>
    <cellStyle name="Comma 16" xfId="1039"/>
    <cellStyle name="Comma 16 10" xfId="1040"/>
    <cellStyle name="Comma 16 11" xfId="1041"/>
    <cellStyle name="Comma 16 2" xfId="1042"/>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8" xfId="1053"/>
    <cellStyle name="Comma 18 2" xfId="1054"/>
    <cellStyle name="Comma 18 2 2" xfId="1055"/>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8" xfId="1176"/>
    <cellStyle name="Comma 2 109" xfId="1177"/>
    <cellStyle name="Comma 2 11" xfId="1178"/>
    <cellStyle name="Comma 2 11 2" xfId="1179"/>
    <cellStyle name="Comma 2 11 2 2" xfId="1180"/>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3" xfId="1286"/>
    <cellStyle name="Comma 2 13 4" xfId="12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3" xfId="1306"/>
    <cellStyle name="Comma 2 14 3 2" xfId="1307"/>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3" xfId="1326"/>
    <cellStyle name="Comma 2 15 3 2" xfId="1327"/>
    <cellStyle name="Comma 2 15 3 3" xfId="1328"/>
    <cellStyle name="Comma 2 15 3 4" xfId="1329"/>
    <cellStyle name="Comma 2 16" xfId="1330"/>
    <cellStyle name="Comma 2 16 2" xfId="1331"/>
    <cellStyle name="Comma 2 16 2 2" xfId="1332"/>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4" xfId="1362"/>
    <cellStyle name="Comma 2 2 10 4 2" xfId="1363"/>
    <cellStyle name="Comma 2 2 10 4 3" xfId="1364"/>
    <cellStyle name="Comma 2 2 10 4 4" xfId="1365"/>
    <cellStyle name="Comma 2 2 10 5" xfId="1366"/>
    <cellStyle name="Comma 2 2 10 5 2" xfId="1367"/>
    <cellStyle name="Comma 2 2 10 5 3" xfId="1368"/>
    <cellStyle name="Comma 2 2 10 5 4" xfId="1369"/>
    <cellStyle name="Comma 2 2 10 6" xfId="1370"/>
    <cellStyle name="Comma 2 2 10 7" xfId="1371"/>
    <cellStyle name="Comma 2 2 10 8" xfId="1372"/>
    <cellStyle name="Comma 2 2 11" xfId="1373"/>
    <cellStyle name="Comma 2 2 11 2" xfId="1374"/>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6" xfId="1414"/>
    <cellStyle name="Comma 2 2 16 2" xfId="1415"/>
    <cellStyle name="Comma 2 2 16 2 2" xfId="1416"/>
    <cellStyle name="Comma 2 2 16 2 3" xfId="1417"/>
    <cellStyle name="Comma 2 2 16 2 4" xfId="1418"/>
    <cellStyle name="Comma 2 2 17" xfId="1419"/>
    <cellStyle name="Comma 2 2 17 2" xfId="1420"/>
    <cellStyle name="Comma 2 2 17 2 2" xfId="1421"/>
    <cellStyle name="Comma 2 2 17 2 3" xfId="1422"/>
    <cellStyle name="Comma 2 2 17 2 4" xfId="1423"/>
    <cellStyle name="Comma 2 2 18" xfId="1424"/>
    <cellStyle name="Comma 2 2 18 2" xfId="1425"/>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2" xfId="1434"/>
    <cellStyle name="Comma 2 2 2 10" xfId="1435"/>
    <cellStyle name="Comma 2 2 2 10 2" xfId="143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2" xfId="1453"/>
    <cellStyle name="Comma 2 2 2 13" xfId="1454"/>
    <cellStyle name="Comma 2 2 2 14" xfId="1455"/>
    <cellStyle name="Comma 2 2 2 15" xfId="1456"/>
    <cellStyle name="Comma 2 2 2 15 2" xfId="1457"/>
    <cellStyle name="Comma 2 2 2 16" xfId="1458"/>
    <cellStyle name="Comma 2 2 2 16 2" xfId="1459"/>
    <cellStyle name="Comma 2 2 2 17" xfId="1460"/>
    <cellStyle name="Comma 2 2 2 17 2" xfId="1461"/>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4" xfId="1496"/>
    <cellStyle name="Comma 2 2 2 2 14 2" xfId="1497"/>
    <cellStyle name="Comma 2 2 2 2 14 2 2" xfId="1498"/>
    <cellStyle name="Comma 2 2 2 2 14 2 3" xfId="1499"/>
    <cellStyle name="Comma 2 2 2 2 14 2 4" xfId="1500"/>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7" xfId="1514"/>
    <cellStyle name="Comma 2 2 2 2 17 2" xfId="1515"/>
    <cellStyle name="Comma 2 2 2 2 17 3" xfId="1516"/>
    <cellStyle name="Comma 2 2 2 2 17 4" xfId="1517"/>
    <cellStyle name="Comma 2 2 2 2 18" xfId="1518"/>
    <cellStyle name="Comma 2 2 2 2 19" xfId="1519"/>
    <cellStyle name="Comma 2 2 2 2 2" xfId="1520"/>
    <cellStyle name="Comma 2 2 2 2 2 10" xfId="1521"/>
    <cellStyle name="Comma 2 2 2 2 2 11" xfId="1522"/>
    <cellStyle name="Comma 2 2 2 2 2 12" xfId="1523"/>
    <cellStyle name="Comma 2 2 2 2 2 13" xfId="1524"/>
    <cellStyle name="Comma 2 2 2 2 2 13 2" xfId="1525"/>
    <cellStyle name="Comma 2 2 2 2 2 14" xfId="1526"/>
    <cellStyle name="Comma 2 2 2 2 2 14 2" xfId="1527"/>
    <cellStyle name="Comma 2 2 2 2 2 15" xfId="1528"/>
    <cellStyle name="Comma 2 2 2 2 2 15 2" xfId="1529"/>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3" xfId="1543"/>
    <cellStyle name="Comma 2 2 2 2 2 17 4" xfId="1544"/>
    <cellStyle name="Comma 2 2 2 2 2 18" xfId="1545"/>
    <cellStyle name="Comma 2 2 2 2 2 19" xfId="1546"/>
    <cellStyle name="Comma 2 2 2 2 2 2" xfId="1547"/>
    <cellStyle name="Comma 2 2 2 2 2 2 2" xfId="1548"/>
    <cellStyle name="Comma 2 2 2 2 2 2 2 2" xfId="1549"/>
    <cellStyle name="Comma 2 2 2 2 2 2 2 3" xfId="1550"/>
    <cellStyle name="Comma 2 2 2 2 2 2 2 4" xfId="1551"/>
    <cellStyle name="Comma 2 2 2 2 2 2 2 5" xfId="1552"/>
    <cellStyle name="Comma 2 2 2 2 2 2 2 5 2" xfId="1553"/>
    <cellStyle name="Comma 2 2 2 2 2 2 2 5 3" xfId="1554"/>
    <cellStyle name="Comma 2 2 2 2 2 2 2 5 4" xfId="1555"/>
    <cellStyle name="Comma 2 2 2 2 2 2 3" xfId="1556"/>
    <cellStyle name="Comma 2 2 2 2 2 2 3 2" xfId="1557"/>
    <cellStyle name="Comma 2 2 2 2 2 2 3 2 2" xfId="1558"/>
    <cellStyle name="Comma 2 2 2 2 2 2 3 2 3" xfId="1559"/>
    <cellStyle name="Comma 2 2 2 2 2 2 3 2 4" xfId="1560"/>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3" xfId="1578"/>
    <cellStyle name="Comma 2 2 2 2 2 3 2 3 2" xfId="1579"/>
    <cellStyle name="Comma 2 2 2 2 2 3 2 3 3" xfId="1580"/>
    <cellStyle name="Comma 2 2 2 2 2 3 2 3 4" xfId="1581"/>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7" xfId="1652"/>
    <cellStyle name="Comma 2 2 2 2 2 8" xfId="1653"/>
    <cellStyle name="Comma 2 2 2 2 2 9" xfId="1654"/>
    <cellStyle name="Comma 2 2 2 2 20" xfId="1655"/>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4" xfId="1966"/>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4" xfId="2047"/>
    <cellStyle name="Comma 2 2 2 3 2 2 4 2" xfId="2048"/>
    <cellStyle name="Comma 2 2 2 3 2 2 4 3" xfId="2049"/>
    <cellStyle name="Comma 2 2 2 3 2 2 4 4" xfId="205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7" xfId="2141"/>
    <cellStyle name="Comma 2 2 2 3 7 2" xfId="2142"/>
    <cellStyle name="Comma 2 2 2 3 7 3" xfId="2143"/>
    <cellStyle name="Comma 2 2 2 3 7 4" xfId="2144"/>
    <cellStyle name="Comma 2 2 2 3 8" xfId="2145"/>
    <cellStyle name="Comma 2 2 2 3 9" xfId="2146"/>
    <cellStyle name="Comma 2 2 2 4" xfId="2147"/>
    <cellStyle name="Comma 2 2 2 4 10" xfId="2148"/>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5" xfId="2491"/>
    <cellStyle name="Comma 2 2 3 15 2" xfId="2492"/>
    <cellStyle name="Comma 2 2 3 15 2 2" xfId="2493"/>
    <cellStyle name="Comma 2 2 3 15 2 3" xfId="2494"/>
    <cellStyle name="Comma 2 2 3 15 2 4" xfId="2495"/>
    <cellStyle name="Comma 2 2 3 15 3" xfId="2496"/>
    <cellStyle name="Comma 2 2 3 15 4" xfId="2497"/>
    <cellStyle name="Comma 2 2 3 15 5" xfId="2498"/>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8" xfId="2507"/>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3" xfId="3069"/>
    <cellStyle name="Comma 2 2 5 2 2 3 2" xfId="3070"/>
    <cellStyle name="Comma 2 2 5 2 2 3 3" xfId="3071"/>
    <cellStyle name="Comma 2 2 5 2 2 3 4" xfId="3072"/>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3" xfId="3107"/>
    <cellStyle name="Comma 2 2 5 3 2" xfId="3108"/>
    <cellStyle name="Comma 2 2 5 3 2 2" xfId="3109"/>
    <cellStyle name="Comma 2 2 5 3 2 2 2" xfId="3110"/>
    <cellStyle name="Comma 2 2 5 3 2 2 3" xfId="3111"/>
    <cellStyle name="Comma 2 2 5 3 2 2 4" xfId="3112"/>
    <cellStyle name="Comma 2 2 5 3 2 3" xfId="311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5" xfId="3139"/>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3" xfId="3159"/>
    <cellStyle name="Comma 2 2 6 3 2" xfId="3160"/>
    <cellStyle name="Comma 2 2 6 3 3" xfId="3161"/>
    <cellStyle name="Comma 2 2 6 3 4" xfId="3162"/>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2" xfId="3452"/>
    <cellStyle name="Comma 2 3 2 2 10" xfId="3453"/>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3" xfId="4397"/>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3" xfId="4733"/>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3" xfId="4843"/>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4" xfId="4953"/>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6" xfId="4963"/>
    <cellStyle name="Comma 2 7 3" xfId="4964"/>
    <cellStyle name="Comma 2 7 4" xfId="4965"/>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3" xfId="4985"/>
    <cellStyle name="Comma 2 8 3" xfId="4986"/>
    <cellStyle name="Comma 2 8 3 2" xfId="4987"/>
    <cellStyle name="Comma 2 8 4" xfId="4988"/>
    <cellStyle name="Comma 2 8 5" xfId="4989"/>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3" xfId="5034"/>
    <cellStyle name="Comma 20 3 2" xfId="5035"/>
    <cellStyle name="Comma 20 3 3" xfId="5036"/>
    <cellStyle name="Comma 20 3 4" xfId="5037"/>
    <cellStyle name="Comma 20 3 5" xfId="5038"/>
    <cellStyle name="Comma 20 3 6" xfId="5039"/>
    <cellStyle name="Comma 20 4" xfId="5040"/>
    <cellStyle name="Comma 20 4 2" xfId="5041"/>
    <cellStyle name="Comma 20 4 3" xfId="5042"/>
    <cellStyle name="Comma 20 4 4" xfId="5043"/>
    <cellStyle name="Comma 20 4 5" xfId="5044"/>
    <cellStyle name="Comma 20 4 6" xfId="5045"/>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2" xfId="5060"/>
    <cellStyle name="Comma 22 2" xfId="5061"/>
    <cellStyle name="Comma 22 2 2" xfId="5062"/>
    <cellStyle name="Comma 22 3" xfId="5063"/>
    <cellStyle name="Comma 23" xfId="5064"/>
    <cellStyle name="Comma 23 2" xfId="5065"/>
    <cellStyle name="Comma 24" xfId="5066"/>
    <cellStyle name="Comma 24 2" xfId="5067"/>
    <cellStyle name="Comma 25" xfId="5068"/>
    <cellStyle name="Comma 25 2" xfId="5069"/>
    <cellStyle name="Comma 26" xfId="5070"/>
    <cellStyle name="Comma 26 2" xfId="5071"/>
    <cellStyle name="Comma 26 2 2" xfId="5072"/>
    <cellStyle name="Comma 26 3" xfId="5073"/>
    <cellStyle name="Comma 26 4" xfId="5074"/>
    <cellStyle name="Comma 27" xfId="5075"/>
    <cellStyle name="Comma 27 2" xfId="5076"/>
    <cellStyle name="Comma 27 2 2" xfId="5077"/>
    <cellStyle name="Comma 27 3" xfId="5078"/>
    <cellStyle name="Comma 27 4" xfId="5079"/>
    <cellStyle name="Comma 28" xfId="5080"/>
    <cellStyle name="Comma 28 2" xfId="5081"/>
    <cellStyle name="Comma 28 2 2" xfId="5082"/>
    <cellStyle name="Comma 28 3" xfId="5083"/>
    <cellStyle name="Comma 28 4" xfId="5084"/>
    <cellStyle name="Comma 29" xfId="5085"/>
    <cellStyle name="Comma 29 2" xfId="5086"/>
    <cellStyle name="Comma 29 2 2" xfId="5087"/>
    <cellStyle name="Comma 29 3" xfId="5088"/>
    <cellStyle name="Comma 29 4" xfId="5089"/>
    <cellStyle name="Comma 3" xfId="2"/>
    <cellStyle name="Comma 3 10" xfId="5090"/>
    <cellStyle name="Comma 3 10 2" xfId="5091"/>
    <cellStyle name="Comma 3 10 3" xfId="5092"/>
    <cellStyle name="Comma 3 10 4" xfId="5093"/>
    <cellStyle name="Comma 3 11" xfId="5094"/>
    <cellStyle name="Comma 3 11 2" xfId="5095"/>
    <cellStyle name="Comma 3 12" xfId="5096"/>
    <cellStyle name="Comma 3 12 2" xfId="5097"/>
    <cellStyle name="Comma 3 13" xfId="5098"/>
    <cellStyle name="Comma 3 13 2" xfId="5099"/>
    <cellStyle name="Comma 3 14" xfId="5100"/>
    <cellStyle name="Comma 3 14 2" xfId="5101"/>
    <cellStyle name="Comma 3 15" xfId="5102"/>
    <cellStyle name="Comma 3 15 2" xfId="5103"/>
    <cellStyle name="Comma 3 16" xfId="5104"/>
    <cellStyle name="Comma 3 16 2" xfId="5105"/>
    <cellStyle name="Comma 3 17" xfId="5106"/>
    <cellStyle name="Comma 3 17 2" xfId="5107"/>
    <cellStyle name="Comma 3 18" xfId="5108"/>
    <cellStyle name="Comma 3 18 2" xfId="5109"/>
    <cellStyle name="Comma 3 19" xfId="5110"/>
    <cellStyle name="Comma 3 19 2" xfId="5111"/>
    <cellStyle name="Comma 3 2" xfId="5112"/>
    <cellStyle name="Comma 3 2 2" xfId="5113"/>
    <cellStyle name="Comma 3 2 2 2" xfId="5114"/>
    <cellStyle name="Comma 3 2 2 2 2" xfId="5115"/>
    <cellStyle name="Comma 3 2 2 3" xfId="5116"/>
    <cellStyle name="Comma 3 2 2 3 2" xfId="5117"/>
    <cellStyle name="Comma 3 2 3" xfId="5118"/>
    <cellStyle name="Comma 3 2 3 2" xfId="5119"/>
    <cellStyle name="Comma 3 2 4" xfId="5120"/>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1" xfId="5140"/>
    <cellStyle name="Comma 3 21 2" xfId="5141"/>
    <cellStyle name="Comma 3 22" xfId="5142"/>
    <cellStyle name="Comma 3 22 2" xfId="5143"/>
    <cellStyle name="Comma 3 23" xfId="5144"/>
    <cellStyle name="Comma 3 23 2" xfId="5145"/>
    <cellStyle name="Comma 3 24" xfId="5146"/>
    <cellStyle name="Comma 3 24 2" xfId="5147"/>
    <cellStyle name="Comma 3 25" xfId="5148"/>
    <cellStyle name="Comma 3 25 2" xfId="5149"/>
    <cellStyle name="Comma 3 26" xfId="5150"/>
    <cellStyle name="Comma 3 26 2" xfId="5151"/>
    <cellStyle name="Comma 3 27" xfId="5152"/>
    <cellStyle name="Comma 3 27 2" xfId="5153"/>
    <cellStyle name="Comma 3 28" xfId="5154"/>
    <cellStyle name="Comma 3 28 2" xfId="5155"/>
    <cellStyle name="Comma 3 29" xfId="5156"/>
    <cellStyle name="Comma 3 29 2" xfId="5157"/>
    <cellStyle name="Comma 3 3" xfId="5158"/>
    <cellStyle name="Comma 3 3 2" xfId="5159"/>
    <cellStyle name="Comma 3 3 3" xfId="5160"/>
    <cellStyle name="Comma 3 3 4" xfId="5161"/>
    <cellStyle name="Comma 3 30" xfId="5162"/>
    <cellStyle name="Comma 3 30 2" xfId="5163"/>
    <cellStyle name="Comma 3 31" xfId="5164"/>
    <cellStyle name="Comma 3 31 2" xfId="5165"/>
    <cellStyle name="Comma 3 32" xfId="5166"/>
    <cellStyle name="Comma 3 32 2" xfId="5167"/>
    <cellStyle name="Comma 3 33" xfId="5168"/>
    <cellStyle name="Comma 3 33 2" xfId="5169"/>
    <cellStyle name="Comma 3 34" xfId="5170"/>
    <cellStyle name="Comma 3 34 2" xfId="5171"/>
    <cellStyle name="Comma 3 35" xfId="5172"/>
    <cellStyle name="Comma 3 35 2" xfId="5173"/>
    <cellStyle name="Comma 3 36" xfId="5174"/>
    <cellStyle name="Comma 3 36 2" xfId="5175"/>
    <cellStyle name="Comma 3 37" xfId="5176"/>
    <cellStyle name="Comma 3 37 2" xfId="5177"/>
    <cellStyle name="Comma 3 38" xfId="5178"/>
    <cellStyle name="Comma 3 38 2" xfId="5179"/>
    <cellStyle name="Comma 3 39" xfId="5180"/>
    <cellStyle name="Comma 3 39 2" xfId="5181"/>
    <cellStyle name="Comma 3 4" xfId="5182"/>
    <cellStyle name="Comma 3 4 2" xfId="5183"/>
    <cellStyle name="Comma 3 4 3" xfId="5184"/>
    <cellStyle name="Comma 3 40" xfId="5185"/>
    <cellStyle name="Comma 3 40 2" xfId="5186"/>
    <cellStyle name="Comma 3 41" xfId="5187"/>
    <cellStyle name="Comma 3 41 2" xfId="5188"/>
    <cellStyle name="Comma 3 42" xfId="5189"/>
    <cellStyle name="Comma 3 42 2" xfId="5190"/>
    <cellStyle name="Comma 3 43" xfId="5191"/>
    <cellStyle name="Comma 3 43 2" xfId="5192"/>
    <cellStyle name="Comma 3 44" xfId="5193"/>
    <cellStyle name="Comma 3 44 2" xfId="5194"/>
    <cellStyle name="Comma 3 45" xfId="5195"/>
    <cellStyle name="Comma 3 45 2" xfId="5196"/>
    <cellStyle name="Comma 3 46" xfId="5197"/>
    <cellStyle name="Comma 3 46 2" xfId="5198"/>
    <cellStyle name="Comma 3 47" xfId="5199"/>
    <cellStyle name="Comma 3 47 2" xfId="5200"/>
    <cellStyle name="Comma 3 48" xfId="5201"/>
    <cellStyle name="Comma 3 48 2" xfId="5202"/>
    <cellStyle name="Comma 3 49" xfId="5203"/>
    <cellStyle name="Comma 3 49 2" xfId="5204"/>
    <cellStyle name="Comma 3 5" xfId="5205"/>
    <cellStyle name="Comma 3 5 2" xfId="5206"/>
    <cellStyle name="Comma 3 5 3" xfId="5207"/>
    <cellStyle name="Comma 3 50" xfId="5208"/>
    <cellStyle name="Comma 3 50 2" xfId="5209"/>
    <cellStyle name="Comma 3 51" xfId="5210"/>
    <cellStyle name="Comma 3 51 2" xfId="5211"/>
    <cellStyle name="Comma 3 51 2 2" xfId="5212"/>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3" xfId="5231"/>
    <cellStyle name="Comma 3 53 2" xfId="5232"/>
    <cellStyle name="Comma 3 54" xfId="5233"/>
    <cellStyle name="Comma 3 54 2" xfId="5234"/>
    <cellStyle name="Comma 3 55" xfId="5235"/>
    <cellStyle name="Comma 3 55 2" xfId="5236"/>
    <cellStyle name="Comma 3 56" xfId="5237"/>
    <cellStyle name="Comma 3 56 2" xfId="5238"/>
    <cellStyle name="Comma 3 57" xfId="5239"/>
    <cellStyle name="Comma 3 57 2" xfId="5240"/>
    <cellStyle name="Comma 3 58" xfId="5241"/>
    <cellStyle name="Comma 3 58 2" xfId="5242"/>
    <cellStyle name="Comma 3 59" xfId="5243"/>
    <cellStyle name="Comma 3 59 2" xfId="5244"/>
    <cellStyle name="Comma 3 6" xfId="5245"/>
    <cellStyle name="Comma 3 6 2" xfId="5246"/>
    <cellStyle name="Comma 3 6 3" xfId="5247"/>
    <cellStyle name="Comma 3 60" xfId="5248"/>
    <cellStyle name="Comma 3 60 2" xfId="5249"/>
    <cellStyle name="Comma 3 61" xfId="5250"/>
    <cellStyle name="Comma 3 61 2" xfId="5251"/>
    <cellStyle name="Comma 3 62" xfId="5252"/>
    <cellStyle name="Comma 3 62 2" xfId="5253"/>
    <cellStyle name="Comma 3 63" xfId="5254"/>
    <cellStyle name="Comma 3 63 2" xfId="5255"/>
    <cellStyle name="Comma 3 64" xfId="5256"/>
    <cellStyle name="Comma 3 64 2" xfId="5257"/>
    <cellStyle name="Comma 3 65" xfId="5258"/>
    <cellStyle name="Comma 3 65 2" xfId="5259"/>
    <cellStyle name="Comma 3 66" xfId="5260"/>
    <cellStyle name="Comma 3 66 2" xfId="5261"/>
    <cellStyle name="Comma 3 67" xfId="5262"/>
    <cellStyle name="Comma 3 67 2" xfId="5263"/>
    <cellStyle name="Comma 3 68" xfId="5264"/>
    <cellStyle name="Comma 3 68 2" xfId="5265"/>
    <cellStyle name="Comma 3 69" xfId="5266"/>
    <cellStyle name="Comma 3 69 2" xfId="5267"/>
    <cellStyle name="Comma 3 7" xfId="5268"/>
    <cellStyle name="Comma 3 7 2" xfId="5269"/>
    <cellStyle name="Comma 3 7 3" xfId="5270"/>
    <cellStyle name="Comma 3 7 4" xfId="5271"/>
    <cellStyle name="Comma 3 70" xfId="5272"/>
    <cellStyle name="Comma 3 70 2" xfId="5273"/>
    <cellStyle name="Comma 3 71" xfId="5274"/>
    <cellStyle name="Comma 3 71 2" xfId="5275"/>
    <cellStyle name="Comma 3 72" xfId="5276"/>
    <cellStyle name="Comma 3 72 2" xfId="5277"/>
    <cellStyle name="Comma 3 73" xfId="5278"/>
    <cellStyle name="Comma 3 73 2" xfId="5279"/>
    <cellStyle name="Comma 3 74" xfId="5280"/>
    <cellStyle name="Comma 3 74 2" xfId="5281"/>
    <cellStyle name="Comma 3 75" xfId="5282"/>
    <cellStyle name="Comma 3 75 2" xfId="5283"/>
    <cellStyle name="Comma 3 76" xfId="5284"/>
    <cellStyle name="Comma 3 76 2" xfId="5285"/>
    <cellStyle name="Comma 3 77" xfId="5286"/>
    <cellStyle name="Comma 3 77 2" xfId="5287"/>
    <cellStyle name="Comma 3 78" xfId="5288"/>
    <cellStyle name="Comma 3 78 2" xfId="5289"/>
    <cellStyle name="Comma 3 79" xfId="5290"/>
    <cellStyle name="Comma 3 79 2" xfId="5291"/>
    <cellStyle name="Comma 3 8" xfId="5292"/>
    <cellStyle name="Comma 3 8 2" xfId="5293"/>
    <cellStyle name="Comma 3 8 3" xfId="5294"/>
    <cellStyle name="Comma 3 8 4" xfId="5295"/>
    <cellStyle name="Comma 3 80" xfId="5296"/>
    <cellStyle name="Comma 3 80 2" xfId="5297"/>
    <cellStyle name="Comma 3 81" xfId="5298"/>
    <cellStyle name="Comma 3 81 2" xfId="5299"/>
    <cellStyle name="Comma 3 82" xfId="5300"/>
    <cellStyle name="Comma 3 82 2" xfId="5301"/>
    <cellStyle name="Comma 3 83" xfId="5302"/>
    <cellStyle name="Comma 3 84" xfId="5303"/>
    <cellStyle name="Comma 3 9" xfId="5304"/>
    <cellStyle name="Comma 3 9 2" xfId="5305"/>
    <cellStyle name="Comma 3 9 2 2" xfId="5306"/>
    <cellStyle name="Comma 30" xfId="5307"/>
    <cellStyle name="Comma 30 2" xfId="5308"/>
    <cellStyle name="Comma 31" xfId="5309"/>
    <cellStyle name="Comma 31 2" xfId="5310"/>
    <cellStyle name="Comma 31 2 2" xfId="5311"/>
    <cellStyle name="Comma 31 3" xfId="5312"/>
    <cellStyle name="Comma 32" xfId="5313"/>
    <cellStyle name="Comma 32 2" xfId="5314"/>
    <cellStyle name="Comma 33" xfId="5315"/>
    <cellStyle name="Comma 33 2" xfId="5316"/>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5" xfId="5445"/>
    <cellStyle name="Comma 35 5 2" xfId="5446"/>
    <cellStyle name="Comma 35 5 3" xfId="5447"/>
    <cellStyle name="Comma 35 5 4" xfId="5448"/>
    <cellStyle name="Comma 35 6" xfId="5449"/>
    <cellStyle name="Comma 35 7" xfId="5450"/>
    <cellStyle name="Comma 35 8" xfId="5451"/>
    <cellStyle name="Comma 36" xfId="5452"/>
    <cellStyle name="Comma 36 2" xfId="5453"/>
    <cellStyle name="Comma 36 2 2" xfId="5454"/>
    <cellStyle name="Comma 36 3" xfId="5455"/>
    <cellStyle name="Comma 37" xfId="5456"/>
    <cellStyle name="Comma 37 2" xfId="5457"/>
    <cellStyle name="Comma 37 2 2" xfId="5458"/>
    <cellStyle name="Comma 37 3" xfId="5459"/>
    <cellStyle name="Comma 38" xfId="5460"/>
    <cellStyle name="Comma 38 2" xfId="5461"/>
    <cellStyle name="Comma 38 2 2" xfId="5462"/>
    <cellStyle name="Comma 38 3" xfId="5463"/>
    <cellStyle name="Comma 39" xfId="5464"/>
    <cellStyle name="Comma 39 2" xfId="5465"/>
    <cellStyle name="Comma 39 2 2" xfId="5466"/>
    <cellStyle name="Comma 39 3" xfId="5467"/>
    <cellStyle name="Comma 4" xfId="7"/>
    <cellStyle name="Comma 4 2" xfId="5468"/>
    <cellStyle name="Comma 4 2 2" xfId="5469"/>
    <cellStyle name="Comma 4 2 2 2" xfId="5470"/>
    <cellStyle name="Comma 4 3" xfId="5471"/>
    <cellStyle name="Comma 4 3 2" xfId="5472"/>
    <cellStyle name="Comma 4 4" xfId="5473"/>
    <cellStyle name="Comma 40" xfId="5474"/>
    <cellStyle name="Comma 40 2" xfId="5475"/>
    <cellStyle name="Comma 40 2 2" xfId="5476"/>
    <cellStyle name="Comma 40 3" xfId="5477"/>
    <cellStyle name="Comma 41" xfId="5478"/>
    <cellStyle name="Comma 41 2" xfId="5479"/>
    <cellStyle name="Comma 41 2 2" xfId="5480"/>
    <cellStyle name="Comma 41 3" xfId="5481"/>
    <cellStyle name="Comma 42" xfId="5482"/>
    <cellStyle name="Comma 42 2" xfId="5483"/>
    <cellStyle name="Comma 42 2 2" xfId="5484"/>
    <cellStyle name="Comma 42 3" xfId="5485"/>
    <cellStyle name="Comma 43" xfId="5486"/>
    <cellStyle name="Comma 43 2" xfId="5487"/>
    <cellStyle name="Comma 43 2 2" xfId="5488"/>
    <cellStyle name="Comma 43 3" xfId="5489"/>
    <cellStyle name="Comma 44" xfId="5490"/>
    <cellStyle name="Comma 44 2" xfId="5491"/>
    <cellStyle name="Comma 44 2 2" xfId="5492"/>
    <cellStyle name="Comma 44 3" xfId="5493"/>
    <cellStyle name="Comma 45" xfId="5494"/>
    <cellStyle name="Comma 45 2" xfId="5495"/>
    <cellStyle name="Comma 45 2 2" xfId="5496"/>
    <cellStyle name="Comma 45 3" xfId="5497"/>
    <cellStyle name="Comma 46" xfId="5498"/>
    <cellStyle name="Comma 46 2" xfId="5499"/>
    <cellStyle name="Comma 46 2 2" xfId="5500"/>
    <cellStyle name="Comma 46 3" xfId="5501"/>
    <cellStyle name="Comma 47" xfId="5502"/>
    <cellStyle name="Comma 47 2" xfId="5503"/>
    <cellStyle name="Comma 47 2 2" xfId="5504"/>
    <cellStyle name="Comma 47 3" xfId="5505"/>
    <cellStyle name="Comma 48" xfId="5506"/>
    <cellStyle name="Comma 48 2" xfId="5507"/>
    <cellStyle name="Comma 48 2 2" xfId="5508"/>
    <cellStyle name="Comma 48 3" xfId="5509"/>
    <cellStyle name="Comma 49" xfId="5510"/>
    <cellStyle name="Comma 49 10" xfId="5511"/>
    <cellStyle name="Comma 49 11" xfId="5512"/>
    <cellStyle name="Comma 49 12" xfId="5513"/>
    <cellStyle name="Comma 49 2" xfId="5514"/>
    <cellStyle name="Comma 49 2 10" xfId="5515"/>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3" xfId="5948"/>
    <cellStyle name="Comma 5 3 2" xfId="5949"/>
    <cellStyle name="Comma 5 4" xfId="5950"/>
    <cellStyle name="Comma 50" xfId="5951"/>
    <cellStyle name="Comma 50 2" xfId="5952"/>
    <cellStyle name="Comma 51" xfId="5953"/>
    <cellStyle name="Comma 51 2" xfId="5954"/>
    <cellStyle name="Comma 51 2 2" xfId="5955"/>
    <cellStyle name="Comma 52" xfId="5956"/>
    <cellStyle name="Comma 52 2" xfId="5957"/>
    <cellStyle name="Comma 53" xfId="5958"/>
    <cellStyle name="Comma 53 10" xfId="5959"/>
    <cellStyle name="Comma 53 11" xfId="5960"/>
    <cellStyle name="Comma 53 12" xfId="5961"/>
    <cellStyle name="Comma 53 2" xfId="5962"/>
    <cellStyle name="Comma 53 2 10" xfId="5963"/>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1" xfId="6392"/>
    <cellStyle name="Comma 54 12" xfId="6393"/>
    <cellStyle name="Comma 54 2" xfId="6394"/>
    <cellStyle name="Comma 54 2 10" xfId="6395"/>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1" xfId="6824"/>
    <cellStyle name="Comma 55 12" xfId="6825"/>
    <cellStyle name="Comma 55 2" xfId="6826"/>
    <cellStyle name="Comma 55 2 10" xfId="682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1" xfId="7256"/>
    <cellStyle name="Comma 56 12" xfId="7257"/>
    <cellStyle name="Comma 56 2" xfId="7258"/>
    <cellStyle name="Comma 56 2 10" xfId="7259"/>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1" xfId="7688"/>
    <cellStyle name="Comma 57 12" xfId="7689"/>
    <cellStyle name="Comma 57 2" xfId="7690"/>
    <cellStyle name="Comma 57 2 10" xfId="7691"/>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1" xfId="8120"/>
    <cellStyle name="Comma 58 12" xfId="8121"/>
    <cellStyle name="Comma 58 2" xfId="8122"/>
    <cellStyle name="Comma 58 2 10" xfId="8123"/>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3" xfId="8560"/>
    <cellStyle name="Comma 6 4" xfId="8561"/>
    <cellStyle name="Comma 6 4 2" xfId="8562"/>
    <cellStyle name="Comma 6 5" xfId="8563"/>
    <cellStyle name="Comma 60" xfId="8564"/>
    <cellStyle name="Comma 60 2" xfId="8565"/>
    <cellStyle name="Comma 61" xfId="8566"/>
    <cellStyle name="Comma 61 2" xfId="8567"/>
    <cellStyle name="Comma 62" xfId="8568"/>
    <cellStyle name="Comma 62 2" xfId="8569"/>
    <cellStyle name="Comma 63" xfId="8570"/>
    <cellStyle name="Comma 63 2" xfId="8571"/>
    <cellStyle name="Comma 64" xfId="8572"/>
    <cellStyle name="Comma 64 2" xfId="8573"/>
    <cellStyle name="Comma 65" xfId="8574"/>
    <cellStyle name="Comma 65 2" xfId="8575"/>
    <cellStyle name="Comma 66" xfId="8576"/>
    <cellStyle name="Comma 66 2" xfId="8577"/>
    <cellStyle name="Comma 67" xfId="8578"/>
    <cellStyle name="Comma 67 2" xfId="8579"/>
    <cellStyle name="Comma 68" xfId="8580"/>
    <cellStyle name="Comma 68 10" xfId="8581"/>
    <cellStyle name="Comma 68 11" xfId="8582"/>
    <cellStyle name="Comma 68 12" xfId="8583"/>
    <cellStyle name="Comma 68 2" xfId="8584"/>
    <cellStyle name="Comma 68 2 10" xfId="8585"/>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7" xfId="9013"/>
    <cellStyle name="Comma 7 2" xfId="9014"/>
    <cellStyle name="Comma 7 2 2" xfId="9015"/>
    <cellStyle name="Comma 7 2 2 2" xfId="9016"/>
    <cellStyle name="Comma 7 2 3" xfId="9017"/>
    <cellStyle name="Comma 7 2 4" xfId="9018"/>
    <cellStyle name="Comma 7 2 5" xfId="9019"/>
    <cellStyle name="Comma 7 2 6" xfId="9020"/>
    <cellStyle name="Comma 7 2 7" xfId="9021"/>
    <cellStyle name="Comma 7 3" xfId="9022"/>
    <cellStyle name="Comma 7 3 2" xfId="9023"/>
    <cellStyle name="Comma 7 4" xfId="9024"/>
    <cellStyle name="Comma 7 4 2" xfId="9025"/>
    <cellStyle name="Comma 7 4 3" xfId="9026"/>
    <cellStyle name="Comma 70" xfId="9027"/>
    <cellStyle name="Comma 71" xfId="9028"/>
    <cellStyle name="Comma 72" xfId="9029"/>
    <cellStyle name="Comma 73" xfId="9030"/>
    <cellStyle name="Comma 74" xfId="9031"/>
    <cellStyle name="Comma 75" xfId="9032"/>
    <cellStyle name="Comma 76" xfId="9033"/>
    <cellStyle name="Comma 77" xfId="9034"/>
    <cellStyle name="Comma 78" xfId="9035"/>
    <cellStyle name="Comma 79" xfId="9036"/>
    <cellStyle name="Comma 8" xfId="9037"/>
    <cellStyle name="Comma 8 10" xfId="9038"/>
    <cellStyle name="Comma 8 11" xfId="9039"/>
    <cellStyle name="Comma 8 2" xfId="9040"/>
    <cellStyle name="Comma 8 2 2" xfId="9041"/>
    <cellStyle name="Comma 8 2 2 2" xfId="9042"/>
    <cellStyle name="Comma 8 2 3" xfId="9043"/>
    <cellStyle name="Comma 8 2 4" xfId="9044"/>
    <cellStyle name="Comma 8 2 5" xfId="9045"/>
    <cellStyle name="Comma 8 2 6" xfId="9046"/>
    <cellStyle name="Comma 8 2 7" xfId="9047"/>
    <cellStyle name="Comma 8 2 8" xfId="9048"/>
    <cellStyle name="Comma 8 3" xfId="9049"/>
    <cellStyle name="Comma 8 3 2" xfId="9050"/>
    <cellStyle name="Comma 8 4" xfId="9051"/>
    <cellStyle name="Comma 8 4 2" xfId="9052"/>
    <cellStyle name="Comma 8 5" xfId="9053"/>
    <cellStyle name="Comma 8 6" xfId="9054"/>
    <cellStyle name="Comma 8 7" xfId="9055"/>
    <cellStyle name="Comma 8 8" xfId="9056"/>
    <cellStyle name="Comma 8 9" xfId="9057"/>
    <cellStyle name="Comma 80" xfId="9058"/>
    <cellStyle name="Comma 81" xfId="9059"/>
    <cellStyle name="Comma 82" xfId="9060"/>
    <cellStyle name="Comma 83" xfId="9061"/>
    <cellStyle name="Comma 84" xfId="9062"/>
    <cellStyle name="Comma 85" xfId="9063"/>
    <cellStyle name="Comma 86" xfId="9064"/>
    <cellStyle name="Comma 87" xfId="9065"/>
    <cellStyle name="Comma 88" xfId="9066"/>
    <cellStyle name="Comma 89" xfId="9067"/>
    <cellStyle name="Comma 9" xfId="9068"/>
    <cellStyle name="Comma 9 10" xfId="9069"/>
    <cellStyle name="Comma 9 11" xfId="9070"/>
    <cellStyle name="Comma 9 12" xfId="9071"/>
    <cellStyle name="Comma 9 13" xfId="9072"/>
    <cellStyle name="Comma 9 2" xfId="9073"/>
    <cellStyle name="Comma 9 2 2" xfId="9074"/>
    <cellStyle name="Comma 9 2 2 2" xfId="9075"/>
    <cellStyle name="Comma 9 2 3" xfId="9076"/>
    <cellStyle name="Comma 9 2 3 2" xfId="9077"/>
    <cellStyle name="Comma 9 3" xfId="9078"/>
    <cellStyle name="Comma 9 3 2" xfId="9079"/>
    <cellStyle name="Comma 9 3 2 2" xfId="9080"/>
    <cellStyle name="Comma 9 3 3" xfId="9081"/>
    <cellStyle name="Comma 9 3 4" xfId="9082"/>
    <cellStyle name="Comma 9 3 5" xfId="9083"/>
    <cellStyle name="Comma 9 3 6" xfId="9084"/>
    <cellStyle name="Comma 9 3 7" xfId="9085"/>
    <cellStyle name="Comma 9 4" xfId="9086"/>
    <cellStyle name="Comma 9 5" xfId="9087"/>
    <cellStyle name="Comma 9 6" xfId="9088"/>
    <cellStyle name="Comma 9 7" xfId="9089"/>
    <cellStyle name="Comma 9 8" xfId="9090"/>
    <cellStyle name="Comma 9 9" xfId="9091"/>
    <cellStyle name="Comma 9 9 2" xfId="9092"/>
    <cellStyle name="Comma 90" xfId="9093"/>
    <cellStyle name="Comma 91" xfId="9094"/>
    <cellStyle name="Comma 92" xfId="9095"/>
    <cellStyle name="Comma 93" xfId="9096"/>
    <cellStyle name="Comma 94" xfId="9097"/>
    <cellStyle name="Comma 95" xfId="9098"/>
    <cellStyle name="Comma 96" xfId="9099"/>
    <cellStyle name="Comma 97" xfId="9100"/>
    <cellStyle name="Comma 98" xfId="9101"/>
    <cellStyle name="Comma 98 2" xfId="9102"/>
    <cellStyle name="Comma 99" xfId="9103"/>
    <cellStyle name="Comma0 - Style3" xfId="910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3" xfId="9121"/>
    <cellStyle name="Currency 3 2" xfId="9122"/>
    <cellStyle name="Currency 4" xfId="9123"/>
    <cellStyle name="Currency 5" xfId="9124"/>
    <cellStyle name="Currency 6" xfId="9125"/>
    <cellStyle name="Currency 7" xfId="9126"/>
    <cellStyle name="Currency 8" xfId="9127"/>
    <cellStyle name="Currency 9" xfId="912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2" xfId="9182"/>
    <cellStyle name="Gia's 3" xfId="9183"/>
    <cellStyle name="Gia's 4" xfId="9184"/>
    <cellStyle name="Gia's 5" xfId="9185"/>
    <cellStyle name="Gia's 6" xfId="9186"/>
    <cellStyle name="Gia's 7" xfId="9187"/>
    <cellStyle name="Gia's 8" xfId="9188"/>
    <cellStyle name="Gia's 9" xfId="9189"/>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Header1" xfId="9217"/>
    <cellStyle name="Header1 2" xfId="9218"/>
    <cellStyle name="Header1 3" xfId="9219"/>
    <cellStyle name="Header2" xfId="9220"/>
    <cellStyle name="Header2 2" xfId="9221"/>
    <cellStyle name="Header2 3" xfId="9222"/>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ighlightExposure" xfId="9318"/>
    <cellStyle name="highlightPercentage" xfId="9319"/>
    <cellStyle name="highlightText" xfId="9320"/>
    <cellStyle name="Horizontal" xfId="9321"/>
    <cellStyle name="Horizontal 2" xfId="9322"/>
    <cellStyle name="Horizontal 3" xfId="9323"/>
    <cellStyle name="Hyperlink" xfId="12" builtinId="8"/>
    <cellStyle name="Hyperlink 2" xfId="9324"/>
    <cellStyle name="Hyperlink 2 2" xfId="9325"/>
    <cellStyle name="Hyperlink 2 3" xfId="9326"/>
    <cellStyle name="Îáû÷íûé_23_1 " xfId="9327"/>
    <cellStyle name="Input 2" xfId="9328"/>
    <cellStyle name="Input 2 10" xfId="9329"/>
    <cellStyle name="Input 2 10 2" xfId="9330"/>
    <cellStyle name="Input 2 10 3" xfId="9331"/>
    <cellStyle name="Input 2 10 4" xfId="9332"/>
    <cellStyle name="Input 2 10 5" xfId="9333"/>
    <cellStyle name="Input 2 11" xfId="9334"/>
    <cellStyle name="Input 2 11 2" xfId="9335"/>
    <cellStyle name="Input 2 11 3" xfId="9336"/>
    <cellStyle name="Input 2 11 4" xfId="9337"/>
    <cellStyle name="Input 2 11 5" xfId="9338"/>
    <cellStyle name="Input 2 12" xfId="9339"/>
    <cellStyle name="Input 2 12 2" xfId="9340"/>
    <cellStyle name="Input 2 12 3" xfId="9341"/>
    <cellStyle name="Input 2 12 4" xfId="9342"/>
    <cellStyle name="Input 2 12 5" xfId="9343"/>
    <cellStyle name="Input 2 13" xfId="9344"/>
    <cellStyle name="Input 2 13 2" xfId="9345"/>
    <cellStyle name="Input 2 13 3" xfId="9346"/>
    <cellStyle name="Input 2 13 4" xfId="9347"/>
    <cellStyle name="Input 2 14" xfId="9348"/>
    <cellStyle name="Input 2 15" xfId="9349"/>
    <cellStyle name="Input 2 16" xfId="9350"/>
    <cellStyle name="Input 2 2" xfId="9351"/>
    <cellStyle name="Input 2 2 2" xfId="9352"/>
    <cellStyle name="Input 2 2 2 2" xfId="9353"/>
    <cellStyle name="Input 2 2 2 3" xfId="9354"/>
    <cellStyle name="Input 2 2 2 4" xfId="9355"/>
    <cellStyle name="Input 2 2 3" xfId="9356"/>
    <cellStyle name="Input 2 2 3 2" xfId="9357"/>
    <cellStyle name="Input 2 2 3 3" xfId="9358"/>
    <cellStyle name="Input 2 2 3 4" xfId="9359"/>
    <cellStyle name="Input 2 2 4" xfId="9360"/>
    <cellStyle name="Input 2 2 4 2" xfId="9361"/>
    <cellStyle name="Input 2 2 4 3" xfId="9362"/>
    <cellStyle name="Input 2 2 4 4" xfId="9363"/>
    <cellStyle name="Input 2 2 5" xfId="9364"/>
    <cellStyle name="Input 2 2 5 2" xfId="9365"/>
    <cellStyle name="Input 2 2 5 3" xfId="9366"/>
    <cellStyle name="Input 2 2 5 4" xfId="9367"/>
    <cellStyle name="Input 2 2 6" xfId="9368"/>
    <cellStyle name="Input 2 2 7" xfId="9369"/>
    <cellStyle name="Input 2 2 8" xfId="9370"/>
    <cellStyle name="Input 2 2 9" xfId="9371"/>
    <cellStyle name="Input 2 3" xfId="9372"/>
    <cellStyle name="Input 2 3 2" xfId="9373"/>
    <cellStyle name="Input 2 3 3" xfId="9374"/>
    <cellStyle name="Input 2 3 4" xfId="9375"/>
    <cellStyle name="Input 2 3 5" xfId="9376"/>
    <cellStyle name="Input 2 4" xfId="9377"/>
    <cellStyle name="Input 2 4 2" xfId="9378"/>
    <cellStyle name="Input 2 4 3" xfId="9379"/>
    <cellStyle name="Input 2 4 4" xfId="9380"/>
    <cellStyle name="Input 2 4 5" xfId="9381"/>
    <cellStyle name="Input 2 5" xfId="9382"/>
    <cellStyle name="Input 2 5 2" xfId="9383"/>
    <cellStyle name="Input 2 5 3" xfId="9384"/>
    <cellStyle name="Input 2 5 4" xfId="9385"/>
    <cellStyle name="Input 2 5 5" xfId="9386"/>
    <cellStyle name="Input 2 6" xfId="9387"/>
    <cellStyle name="Input 2 6 2" xfId="9388"/>
    <cellStyle name="Input 2 6 3" xfId="9389"/>
    <cellStyle name="Input 2 6 4" xfId="9390"/>
    <cellStyle name="Input 2 6 5" xfId="9391"/>
    <cellStyle name="Input 2 7" xfId="9392"/>
    <cellStyle name="Input 2 7 2" xfId="9393"/>
    <cellStyle name="Input 2 7 3" xfId="9394"/>
    <cellStyle name="Input 2 7 4" xfId="9395"/>
    <cellStyle name="Input 2 7 5" xfId="9396"/>
    <cellStyle name="Input 2 8" xfId="9397"/>
    <cellStyle name="Input 2 8 2" xfId="9398"/>
    <cellStyle name="Input 2 8 3" xfId="9399"/>
    <cellStyle name="Input 2 8 4" xfId="9400"/>
    <cellStyle name="Input 2 8 5" xfId="9401"/>
    <cellStyle name="Input 2 9" xfId="9402"/>
    <cellStyle name="Input 2 9 2" xfId="9403"/>
    <cellStyle name="Input 2 9 3" xfId="9404"/>
    <cellStyle name="Input 2 9 4" xfId="9405"/>
    <cellStyle name="Input 2 9 5" xfId="9406"/>
    <cellStyle name="Input 3" xfId="9407"/>
    <cellStyle name="Input 3 2" xfId="9408"/>
    <cellStyle name="Input 3 3" xfId="9409"/>
    <cellStyle name="Input 4" xfId="9410"/>
    <cellStyle name="Input 4 2" xfId="9411"/>
    <cellStyle name="Input 4 3" xfId="9412"/>
    <cellStyle name="Input 5" xfId="9413"/>
    <cellStyle name="Input 5 2" xfId="9414"/>
    <cellStyle name="Input 5 3" xfId="9415"/>
    <cellStyle name="Input 6" xfId="9416"/>
    <cellStyle name="Input 6 2" xfId="9417"/>
    <cellStyle name="Input 6 3" xfId="9418"/>
    <cellStyle name="Input 7" xfId="9419"/>
    <cellStyle name="inputExposure" xfId="9420"/>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2" xfId="20955"/>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3" xfId="20381"/>
    <cellStyle name="Note 2 10 4" xfId="20382"/>
    <cellStyle name="Note 2 10 5" xfId="20383"/>
    <cellStyle name="Note 2 11" xfId="20384"/>
    <cellStyle name="Note 2 11 2" xfId="20385"/>
    <cellStyle name="Note 2 11 3" xfId="20386"/>
    <cellStyle name="Note 2 11 4" xfId="20387"/>
    <cellStyle name="Note 2 11 5" xfId="20388"/>
    <cellStyle name="Note 2 12" xfId="20389"/>
    <cellStyle name="Note 2 12 2" xfId="20390"/>
    <cellStyle name="Note 2 12 3" xfId="20391"/>
    <cellStyle name="Note 2 12 4" xfId="20392"/>
    <cellStyle name="Note 2 12 5" xfId="20393"/>
    <cellStyle name="Note 2 13" xfId="20394"/>
    <cellStyle name="Note 2 13 2" xfId="20395"/>
    <cellStyle name="Note 2 13 3" xfId="20396"/>
    <cellStyle name="Note 2 13 4" xfId="20397"/>
    <cellStyle name="Note 2 13 5" xfId="20398"/>
    <cellStyle name="Note 2 14" xfId="20399"/>
    <cellStyle name="Note 2 14 2" xfId="20400"/>
    <cellStyle name="Note 2 15" xfId="20401"/>
    <cellStyle name="Note 2 15 2" xfId="20402"/>
    <cellStyle name="Note 2 16" xfId="20403"/>
    <cellStyle name="Note 2 17" xfId="20404"/>
    <cellStyle name="Note 2 2" xfId="20405"/>
    <cellStyle name="Note 2 2 10" xfId="20406"/>
    <cellStyle name="Note 2 2 2" xfId="20407"/>
    <cellStyle name="Note 2 2 2 2" xfId="20408"/>
    <cellStyle name="Note 2 2 2 3" xfId="20409"/>
    <cellStyle name="Note 2 2 2 4" xfId="20410"/>
    <cellStyle name="Note 2 2 2 5" xfId="20411"/>
    <cellStyle name="Note 2 2 3" xfId="20412"/>
    <cellStyle name="Note 2 2 3 2" xfId="20413"/>
    <cellStyle name="Note 2 2 3 3" xfId="20414"/>
    <cellStyle name="Note 2 2 3 4" xfId="20415"/>
    <cellStyle name="Note 2 2 3 5" xfId="20416"/>
    <cellStyle name="Note 2 2 4" xfId="20417"/>
    <cellStyle name="Note 2 2 4 2" xfId="20418"/>
    <cellStyle name="Note 2 2 4 3" xfId="20419"/>
    <cellStyle name="Note 2 2 4 4" xfId="20420"/>
    <cellStyle name="Note 2 2 5" xfId="20421"/>
    <cellStyle name="Note 2 2 5 2" xfId="20422"/>
    <cellStyle name="Note 2 2 5 3" xfId="20423"/>
    <cellStyle name="Note 2 2 5 4" xfId="20424"/>
    <cellStyle name="Note 2 2 6" xfId="20425"/>
    <cellStyle name="Note 2 2 7" xfId="20426"/>
    <cellStyle name="Note 2 2 8" xfId="20427"/>
    <cellStyle name="Note 2 2 9" xfId="20428"/>
    <cellStyle name="Note 2 3" xfId="20429"/>
    <cellStyle name="Note 2 3 2" xfId="20430"/>
    <cellStyle name="Note 2 3 3" xfId="20431"/>
    <cellStyle name="Note 2 3 4" xfId="20432"/>
    <cellStyle name="Note 2 3 5" xfId="20433"/>
    <cellStyle name="Note 2 4" xfId="20434"/>
    <cellStyle name="Note 2 4 2" xfId="20435"/>
    <cellStyle name="Note 2 4 2 2" xfId="20436"/>
    <cellStyle name="Note 2 4 3" xfId="20437"/>
    <cellStyle name="Note 2 4 3 2" xfId="20438"/>
    <cellStyle name="Note 2 4 4" xfId="20439"/>
    <cellStyle name="Note 2 4 4 2" xfId="20440"/>
    <cellStyle name="Note 2 4 5" xfId="20441"/>
    <cellStyle name="Note 2 4 6" xfId="20442"/>
    <cellStyle name="Note 2 4 7" xfId="20443"/>
    <cellStyle name="Note 2 5" xfId="20444"/>
    <cellStyle name="Note 2 5 2" xfId="20445"/>
    <cellStyle name="Note 2 5 2 2" xfId="20446"/>
    <cellStyle name="Note 2 5 3" xfId="20447"/>
    <cellStyle name="Note 2 5 3 2" xfId="20448"/>
    <cellStyle name="Note 2 5 4" xfId="20449"/>
    <cellStyle name="Note 2 5 4 2" xfId="20450"/>
    <cellStyle name="Note 2 5 5" xfId="20451"/>
    <cellStyle name="Note 2 5 6" xfId="20452"/>
    <cellStyle name="Note 2 5 7" xfId="20453"/>
    <cellStyle name="Note 2 6" xfId="20454"/>
    <cellStyle name="Note 2 6 2" xfId="20455"/>
    <cellStyle name="Note 2 6 2 2" xfId="20456"/>
    <cellStyle name="Note 2 6 3" xfId="20457"/>
    <cellStyle name="Note 2 6 3 2" xfId="20458"/>
    <cellStyle name="Note 2 6 4" xfId="20459"/>
    <cellStyle name="Note 2 6 4 2" xfId="20460"/>
    <cellStyle name="Note 2 6 5" xfId="20461"/>
    <cellStyle name="Note 2 6 6" xfId="20462"/>
    <cellStyle name="Note 2 6 7" xfId="20463"/>
    <cellStyle name="Note 2 7" xfId="20464"/>
    <cellStyle name="Note 2 7 2" xfId="20465"/>
    <cellStyle name="Note 2 7 2 2" xfId="20466"/>
    <cellStyle name="Note 2 7 3" xfId="20467"/>
    <cellStyle name="Note 2 7 3 2" xfId="20468"/>
    <cellStyle name="Note 2 7 4" xfId="20469"/>
    <cellStyle name="Note 2 7 4 2" xfId="20470"/>
    <cellStyle name="Note 2 7 5" xfId="20471"/>
    <cellStyle name="Note 2 7 6" xfId="20472"/>
    <cellStyle name="Note 2 7 7" xfId="20473"/>
    <cellStyle name="Note 2 8" xfId="20474"/>
    <cellStyle name="Note 2 8 2" xfId="20475"/>
    <cellStyle name="Note 2 8 3" xfId="20476"/>
    <cellStyle name="Note 2 8 4" xfId="20477"/>
    <cellStyle name="Note 2 8 5" xfId="20478"/>
    <cellStyle name="Note 2 9" xfId="20479"/>
    <cellStyle name="Note 2 9 2" xfId="20480"/>
    <cellStyle name="Note 2 9 3" xfId="20481"/>
    <cellStyle name="Note 2 9 4" xfId="20482"/>
    <cellStyle name="Note 2 9 5" xfId="20483"/>
    <cellStyle name="Note 3 2" xfId="20484"/>
    <cellStyle name="Note 3 2 2" xfId="20485"/>
    <cellStyle name="Note 3 2 3" xfId="20486"/>
    <cellStyle name="Note 3 3" xfId="20487"/>
    <cellStyle name="Note 3 3 2" xfId="20488"/>
    <cellStyle name="Note 3 4" xfId="20489"/>
    <cellStyle name="Note 3 5" xfId="20490"/>
    <cellStyle name="Note 4 2" xfId="20491"/>
    <cellStyle name="Note 4 2 2" xfId="20492"/>
    <cellStyle name="Note 4 2 3" xfId="20493"/>
    <cellStyle name="Note 4 3" xfId="20494"/>
    <cellStyle name="Note 4 4" xfId="20495"/>
    <cellStyle name="Note 4 5" xfId="20496"/>
    <cellStyle name="Note 5" xfId="20497"/>
    <cellStyle name="Note 5 2" xfId="20498"/>
    <cellStyle name="Note 5 2 2" xfId="20499"/>
    <cellStyle name="Note 5 3" xfId="20500"/>
    <cellStyle name="Note 5 3 2" xfId="20501"/>
    <cellStyle name="Note 5 4" xfId="20502"/>
    <cellStyle name="Note 5 5" xfId="20503"/>
    <cellStyle name="Note 6" xfId="20504"/>
    <cellStyle name="Note 6 2" xfId="20505"/>
    <cellStyle name="Note 6 2 2" xfId="20506"/>
    <cellStyle name="Note 6 3" xfId="20507"/>
    <cellStyle name="Note 6 4" xfId="20508"/>
    <cellStyle name="Note 7" xfId="20509"/>
    <cellStyle name="Note 8" xfId="20510"/>
    <cellStyle name="Note 8 2" xfId="20511"/>
    <cellStyle name="Note 9" xfId="20512"/>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Heading" xfId="20520"/>
    <cellStyle name="OptionHeading 2" xfId="20521"/>
    <cellStyle name="OptionHeading 3" xfId="20522"/>
    <cellStyle name="Output 2" xfId="20523"/>
    <cellStyle name="Output 2 10" xfId="20524"/>
    <cellStyle name="Output 2 10 2" xfId="20525"/>
    <cellStyle name="Output 2 10 3" xfId="20526"/>
    <cellStyle name="Output 2 10 4" xfId="20527"/>
    <cellStyle name="Output 2 10 5" xfId="20528"/>
    <cellStyle name="Output 2 11" xfId="20529"/>
    <cellStyle name="Output 2 11 2" xfId="20530"/>
    <cellStyle name="Output 2 11 3" xfId="20531"/>
    <cellStyle name="Output 2 11 4" xfId="20532"/>
    <cellStyle name="Output 2 11 5" xfId="20533"/>
    <cellStyle name="Output 2 12" xfId="20534"/>
    <cellStyle name="Output 2 12 2" xfId="20535"/>
    <cellStyle name="Output 2 12 3" xfId="20536"/>
    <cellStyle name="Output 2 12 4" xfId="20537"/>
    <cellStyle name="Output 2 12 5" xfId="20538"/>
    <cellStyle name="Output 2 13" xfId="20539"/>
    <cellStyle name="Output 2 13 2" xfId="20540"/>
    <cellStyle name="Output 2 13 3" xfId="20541"/>
    <cellStyle name="Output 2 13 4" xfId="20542"/>
    <cellStyle name="Output 2 14" xfId="20543"/>
    <cellStyle name="Output 2 15" xfId="20544"/>
    <cellStyle name="Output 2 16" xfId="20545"/>
    <cellStyle name="Output 2 2" xfId="20546"/>
    <cellStyle name="Output 2 2 2" xfId="20547"/>
    <cellStyle name="Output 2 2 2 2" xfId="20548"/>
    <cellStyle name="Output 2 2 2 3" xfId="20549"/>
    <cellStyle name="Output 2 2 2 4" xfId="20550"/>
    <cellStyle name="Output 2 2 3" xfId="20551"/>
    <cellStyle name="Output 2 2 3 2" xfId="20552"/>
    <cellStyle name="Output 2 2 3 3" xfId="20553"/>
    <cellStyle name="Output 2 2 3 4" xfId="20554"/>
    <cellStyle name="Output 2 2 4" xfId="20555"/>
    <cellStyle name="Output 2 2 4 2" xfId="20556"/>
    <cellStyle name="Output 2 2 4 3" xfId="20557"/>
    <cellStyle name="Output 2 2 4 4" xfId="20558"/>
    <cellStyle name="Output 2 2 5" xfId="20559"/>
    <cellStyle name="Output 2 2 5 2" xfId="20560"/>
    <cellStyle name="Output 2 2 5 3" xfId="20561"/>
    <cellStyle name="Output 2 2 5 4" xfId="20562"/>
    <cellStyle name="Output 2 2 6" xfId="20563"/>
    <cellStyle name="Output 2 2 7" xfId="20564"/>
    <cellStyle name="Output 2 2 8" xfId="20565"/>
    <cellStyle name="Output 2 2 9" xfId="20566"/>
    <cellStyle name="Output 2 3" xfId="20567"/>
    <cellStyle name="Output 2 3 2" xfId="20568"/>
    <cellStyle name="Output 2 3 3" xfId="20569"/>
    <cellStyle name="Output 2 3 4" xfId="20570"/>
    <cellStyle name="Output 2 3 5" xfId="20571"/>
    <cellStyle name="Output 2 4" xfId="20572"/>
    <cellStyle name="Output 2 4 2" xfId="20573"/>
    <cellStyle name="Output 2 4 3" xfId="20574"/>
    <cellStyle name="Output 2 4 4" xfId="20575"/>
    <cellStyle name="Output 2 4 5" xfId="20576"/>
    <cellStyle name="Output 2 5" xfId="20577"/>
    <cellStyle name="Output 2 5 2" xfId="20578"/>
    <cellStyle name="Output 2 5 3" xfId="20579"/>
    <cellStyle name="Output 2 5 4" xfId="20580"/>
    <cellStyle name="Output 2 5 5" xfId="20581"/>
    <cellStyle name="Output 2 6" xfId="20582"/>
    <cellStyle name="Output 2 6 2" xfId="20583"/>
    <cellStyle name="Output 2 6 3" xfId="20584"/>
    <cellStyle name="Output 2 6 4" xfId="20585"/>
    <cellStyle name="Output 2 6 5" xfId="20586"/>
    <cellStyle name="Output 2 7" xfId="20587"/>
    <cellStyle name="Output 2 7 2" xfId="20588"/>
    <cellStyle name="Output 2 7 3" xfId="20589"/>
    <cellStyle name="Output 2 7 4" xfId="20590"/>
    <cellStyle name="Output 2 7 5" xfId="20591"/>
    <cellStyle name="Output 2 8" xfId="20592"/>
    <cellStyle name="Output 2 8 2" xfId="20593"/>
    <cellStyle name="Output 2 8 3" xfId="20594"/>
    <cellStyle name="Output 2 8 4" xfId="20595"/>
    <cellStyle name="Output 2 8 5" xfId="20596"/>
    <cellStyle name="Output 2 9" xfId="20597"/>
    <cellStyle name="Output 2 9 2" xfId="20598"/>
    <cellStyle name="Output 2 9 3" xfId="20599"/>
    <cellStyle name="Output 2 9 4" xfId="20600"/>
    <cellStyle name="Output 2 9 5" xfId="20601"/>
    <cellStyle name="Output 3" xfId="20602"/>
    <cellStyle name="Output 3 2" xfId="20603"/>
    <cellStyle name="Output 3 3" xfId="20604"/>
    <cellStyle name="Output 4" xfId="20605"/>
    <cellStyle name="Output 4 2" xfId="20606"/>
    <cellStyle name="Output 4 3" xfId="20607"/>
    <cellStyle name="Output 5" xfId="20608"/>
    <cellStyle name="Output 5 2" xfId="20609"/>
    <cellStyle name="Output 5 3" xfId="20610"/>
    <cellStyle name="Output 6" xfId="20611"/>
    <cellStyle name="Output 6 2" xfId="20612"/>
    <cellStyle name="Output 6 3" xfId="20613"/>
    <cellStyle name="Output 7" xfId="20614"/>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ParameterE" xfId="20782"/>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3" xfId="20821"/>
    <cellStyle name="Total 2 10 4" xfId="20822"/>
    <cellStyle name="Total 2 10 5" xfId="20823"/>
    <cellStyle name="Total 2 11" xfId="20824"/>
    <cellStyle name="Total 2 11 2" xfId="20825"/>
    <cellStyle name="Total 2 11 3" xfId="20826"/>
    <cellStyle name="Total 2 11 4" xfId="20827"/>
    <cellStyle name="Total 2 11 5" xfId="20828"/>
    <cellStyle name="Total 2 12" xfId="20829"/>
    <cellStyle name="Total 2 12 2" xfId="20830"/>
    <cellStyle name="Total 2 12 3" xfId="20831"/>
    <cellStyle name="Total 2 12 4" xfId="20832"/>
    <cellStyle name="Total 2 12 5" xfId="20833"/>
    <cellStyle name="Total 2 13" xfId="20834"/>
    <cellStyle name="Total 2 13 2" xfId="20835"/>
    <cellStyle name="Total 2 13 3" xfId="20836"/>
    <cellStyle name="Total 2 13 4" xfId="20837"/>
    <cellStyle name="Total 2 14" xfId="20838"/>
    <cellStyle name="Total 2 15" xfId="20839"/>
    <cellStyle name="Total 2 16" xfId="20840"/>
    <cellStyle name="Total 2 2" xfId="20841"/>
    <cellStyle name="Total 2 2 2" xfId="20842"/>
    <cellStyle name="Total 2 2 2 2" xfId="20843"/>
    <cellStyle name="Total 2 2 2 3" xfId="20844"/>
    <cellStyle name="Total 2 2 2 4" xfId="20845"/>
    <cellStyle name="Total 2 2 3" xfId="20846"/>
    <cellStyle name="Total 2 2 3 2" xfId="20847"/>
    <cellStyle name="Total 2 2 3 3" xfId="20848"/>
    <cellStyle name="Total 2 2 3 4" xfId="20849"/>
    <cellStyle name="Total 2 2 4" xfId="20850"/>
    <cellStyle name="Total 2 2 4 2" xfId="20851"/>
    <cellStyle name="Total 2 2 4 3" xfId="20852"/>
    <cellStyle name="Total 2 2 4 4" xfId="20853"/>
    <cellStyle name="Total 2 2 5" xfId="20854"/>
    <cellStyle name="Total 2 2 5 2" xfId="20855"/>
    <cellStyle name="Total 2 2 5 3" xfId="20856"/>
    <cellStyle name="Total 2 2 5 4" xfId="20857"/>
    <cellStyle name="Total 2 2 6" xfId="20858"/>
    <cellStyle name="Total 2 2 7" xfId="20859"/>
    <cellStyle name="Total 2 2 8" xfId="20860"/>
    <cellStyle name="Total 2 2 9" xfId="20861"/>
    <cellStyle name="Total 2 3" xfId="20862"/>
    <cellStyle name="Total 2 3 2" xfId="20863"/>
    <cellStyle name="Total 2 3 3" xfId="20864"/>
    <cellStyle name="Total 2 3 4" xfId="20865"/>
    <cellStyle name="Total 2 3 5" xfId="20866"/>
    <cellStyle name="Total 2 4" xfId="20867"/>
    <cellStyle name="Total 2 4 2" xfId="20868"/>
    <cellStyle name="Total 2 4 3" xfId="20869"/>
    <cellStyle name="Total 2 4 4" xfId="20870"/>
    <cellStyle name="Total 2 4 5" xfId="20871"/>
    <cellStyle name="Total 2 5" xfId="20872"/>
    <cellStyle name="Total 2 5 2" xfId="20873"/>
    <cellStyle name="Total 2 5 3" xfId="20874"/>
    <cellStyle name="Total 2 5 4" xfId="20875"/>
    <cellStyle name="Total 2 5 5" xfId="20876"/>
    <cellStyle name="Total 2 6" xfId="20877"/>
    <cellStyle name="Total 2 6 2" xfId="20878"/>
    <cellStyle name="Total 2 6 3" xfId="20879"/>
    <cellStyle name="Total 2 6 4" xfId="20880"/>
    <cellStyle name="Total 2 6 5" xfId="20881"/>
    <cellStyle name="Total 2 7" xfId="20882"/>
    <cellStyle name="Total 2 7 2" xfId="20883"/>
    <cellStyle name="Total 2 7 3" xfId="20884"/>
    <cellStyle name="Total 2 7 4" xfId="20885"/>
    <cellStyle name="Total 2 7 5" xfId="20886"/>
    <cellStyle name="Total 2 8" xfId="20887"/>
    <cellStyle name="Total 2 8 2" xfId="20888"/>
    <cellStyle name="Total 2 8 3" xfId="20889"/>
    <cellStyle name="Total 2 8 4" xfId="20890"/>
    <cellStyle name="Total 2 8 5" xfId="20891"/>
    <cellStyle name="Total 2 9" xfId="20892"/>
    <cellStyle name="Total 2 9 2" xfId="20893"/>
    <cellStyle name="Total 2 9 3" xfId="20894"/>
    <cellStyle name="Total 2 9 4" xfId="20895"/>
    <cellStyle name="Total 2 9 5" xfId="20896"/>
    <cellStyle name="Total 3" xfId="20897"/>
    <cellStyle name="Total 3 2" xfId="20898"/>
    <cellStyle name="Total 3 3" xfId="20899"/>
    <cellStyle name="Total 4" xfId="20900"/>
    <cellStyle name="Total 4 2" xfId="20901"/>
    <cellStyle name="Total 4 3" xfId="20902"/>
    <cellStyle name="Total 5" xfId="20903"/>
    <cellStyle name="Total 5 2" xfId="20904"/>
    <cellStyle name="Total 5 3" xfId="20905"/>
    <cellStyle name="Total 6" xfId="20906"/>
    <cellStyle name="Total 6 2" xfId="20907"/>
    <cellStyle name="Total 6 3" xfId="20908"/>
    <cellStyle name="Total 7" xfId="20909"/>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B22" sqref="B22"/>
    </sheetView>
  </sheetViews>
  <sheetFormatPr defaultRowHeight="15"/>
  <cols>
    <col min="1" max="1" width="9.7109375" style="129" bestFit="1" customWidth="1"/>
    <col min="2" max="2" width="128.7109375" style="100" bestFit="1" customWidth="1"/>
    <col min="3" max="3" width="39.42578125" customWidth="1"/>
  </cols>
  <sheetData>
    <row r="1" spans="1:3" s="1" customFormat="1">
      <c r="A1" s="127" t="s">
        <v>170</v>
      </c>
      <c r="B1" s="101" t="s">
        <v>131</v>
      </c>
      <c r="C1" s="98"/>
    </row>
    <row r="2" spans="1:3" s="102" customFormat="1">
      <c r="A2" s="128">
        <v>20</v>
      </c>
      <c r="B2" s="99" t="s">
        <v>134</v>
      </c>
    </row>
    <row r="3" spans="1:3" s="102" customFormat="1">
      <c r="A3" s="128">
        <v>21</v>
      </c>
      <c r="B3" s="99" t="s">
        <v>94</v>
      </c>
    </row>
    <row r="4" spans="1:3" s="102" customFormat="1">
      <c r="A4" s="128">
        <v>22</v>
      </c>
      <c r="B4" s="104" t="s">
        <v>150</v>
      </c>
    </row>
    <row r="5" spans="1:3" s="102" customFormat="1">
      <c r="A5" s="128">
        <v>23</v>
      </c>
      <c r="B5" s="104" t="s">
        <v>125</v>
      </c>
    </row>
    <row r="6" spans="1:3" s="102" customFormat="1">
      <c r="A6" s="128">
        <v>24</v>
      </c>
      <c r="B6" s="99" t="s">
        <v>148</v>
      </c>
    </row>
    <row r="7" spans="1:3" s="102" customFormat="1">
      <c r="A7" s="128">
        <v>25</v>
      </c>
      <c r="B7" s="103" t="s">
        <v>127</v>
      </c>
    </row>
    <row r="8" spans="1:3" s="102" customFormat="1">
      <c r="A8" s="128">
        <v>26</v>
      </c>
      <c r="B8" s="103" t="s">
        <v>129</v>
      </c>
    </row>
    <row r="9" spans="1:3" s="102" customFormat="1">
      <c r="A9" s="128">
        <v>27</v>
      </c>
      <c r="B9" s="103" t="s">
        <v>128</v>
      </c>
    </row>
    <row r="10" spans="1:3" s="1" customFormat="1">
      <c r="A10" s="130"/>
      <c r="B10" s="100"/>
      <c r="C10" s="98"/>
    </row>
    <row r="11" spans="1:3" s="1" customFormat="1" ht="45">
      <c r="A11" s="130"/>
      <c r="B11" s="110" t="s">
        <v>191</v>
      </c>
      <c r="C11" s="98"/>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35"/>
  <sheetViews>
    <sheetView showGridLines="0" zoomScaleNormal="100" workbookViewId="0">
      <selection activeCell="B16" sqref="B16:C16"/>
    </sheetView>
  </sheetViews>
  <sheetFormatPr defaultColWidth="43.5703125" defaultRowHeight="11.25"/>
  <cols>
    <col min="1" max="1" width="5.28515625" style="124" customWidth="1"/>
    <col min="2" max="2" width="73.85546875" style="125" customWidth="1"/>
    <col min="3" max="3" width="131.42578125" style="126" customWidth="1"/>
    <col min="4" max="5" width="10.28515625" style="122" customWidth="1"/>
    <col min="6" max="16384" width="43.5703125" style="122"/>
  </cols>
  <sheetData>
    <row r="1" spans="1:3" ht="12.75" thickTop="1" thickBot="1">
      <c r="A1" s="245" t="s">
        <v>162</v>
      </c>
      <c r="B1" s="246"/>
      <c r="C1" s="247"/>
    </row>
    <row r="2" spans="1:3" ht="26.25" customHeight="1">
      <c r="A2" s="123"/>
      <c r="B2" s="248" t="s">
        <v>163</v>
      </c>
      <c r="C2" s="248"/>
    </row>
    <row r="3" spans="1:3">
      <c r="A3" s="242" t="s">
        <v>179</v>
      </c>
      <c r="B3" s="243"/>
      <c r="C3" s="244"/>
    </row>
    <row r="4" spans="1:3">
      <c r="A4" s="123"/>
      <c r="B4" s="239" t="s">
        <v>132</v>
      </c>
      <c r="C4" s="240" t="s">
        <v>132</v>
      </c>
    </row>
    <row r="5" spans="1:3">
      <c r="A5" s="123"/>
      <c r="B5" s="239" t="s">
        <v>121</v>
      </c>
      <c r="C5" s="240" t="s">
        <v>121</v>
      </c>
    </row>
    <row r="6" spans="1:3">
      <c r="A6" s="123"/>
      <c r="B6" s="239" t="s">
        <v>142</v>
      </c>
      <c r="C6" s="240" t="s">
        <v>142</v>
      </c>
    </row>
    <row r="7" spans="1:3">
      <c r="A7" s="123"/>
      <c r="B7" s="239" t="s">
        <v>122</v>
      </c>
      <c r="C7" s="240" t="s">
        <v>122</v>
      </c>
    </row>
    <row r="8" spans="1:3">
      <c r="A8" s="123"/>
      <c r="B8" s="239" t="s">
        <v>123</v>
      </c>
      <c r="C8" s="240" t="s">
        <v>123</v>
      </c>
    </row>
    <row r="9" spans="1:3">
      <c r="A9" s="123"/>
      <c r="B9" s="239" t="s">
        <v>143</v>
      </c>
      <c r="C9" s="240" t="s">
        <v>143</v>
      </c>
    </row>
    <row r="10" spans="1:3">
      <c r="A10" s="242" t="s">
        <v>180</v>
      </c>
      <c r="B10" s="243"/>
      <c r="C10" s="244"/>
    </row>
    <row r="11" spans="1:3">
      <c r="A11" s="123"/>
      <c r="B11" s="239" t="s">
        <v>135</v>
      </c>
      <c r="C11" s="240" t="s">
        <v>135</v>
      </c>
    </row>
    <row r="12" spans="1:3">
      <c r="A12" s="123"/>
      <c r="B12" s="239" t="s">
        <v>144</v>
      </c>
      <c r="C12" s="240" t="s">
        <v>144</v>
      </c>
    </row>
    <row r="13" spans="1:3">
      <c r="A13" s="123"/>
      <c r="B13" s="239" t="s">
        <v>145</v>
      </c>
      <c r="C13" s="240" t="s">
        <v>145</v>
      </c>
    </row>
    <row r="14" spans="1:3">
      <c r="A14" s="123"/>
      <c r="B14" s="239" t="s">
        <v>136</v>
      </c>
      <c r="C14" s="240" t="s">
        <v>136</v>
      </c>
    </row>
    <row r="15" spans="1:3" ht="11.25" customHeight="1">
      <c r="A15" s="241" t="s">
        <v>182</v>
      </c>
      <c r="B15" s="241"/>
      <c r="C15" s="241"/>
    </row>
    <row r="16" spans="1:3">
      <c r="A16" s="123"/>
      <c r="B16" s="239" t="s">
        <v>126</v>
      </c>
      <c r="C16" s="240"/>
    </row>
    <row r="17" spans="1:3">
      <c r="A17" s="123"/>
      <c r="B17" s="249" t="s">
        <v>60</v>
      </c>
      <c r="C17" s="250"/>
    </row>
    <row r="18" spans="1:3">
      <c r="A18" s="123"/>
      <c r="B18" s="249" t="s">
        <v>59</v>
      </c>
      <c r="C18" s="250"/>
    </row>
    <row r="19" spans="1:3">
      <c r="A19" s="123"/>
      <c r="B19" s="249" t="s">
        <v>58</v>
      </c>
      <c r="C19" s="250"/>
    </row>
    <row r="20" spans="1:3">
      <c r="A20" s="123"/>
      <c r="B20" s="239" t="s">
        <v>61</v>
      </c>
      <c r="C20" s="240"/>
    </row>
    <row r="21" spans="1:3">
      <c r="A21" s="123"/>
      <c r="B21" s="239" t="s">
        <v>106</v>
      </c>
      <c r="C21" s="240"/>
    </row>
    <row r="22" spans="1:3">
      <c r="A22" s="123"/>
      <c r="B22" s="239" t="s">
        <v>193</v>
      </c>
      <c r="C22" s="240"/>
    </row>
    <row r="23" spans="1:3" ht="11.25" customHeight="1">
      <c r="A23" s="241" t="s">
        <v>183</v>
      </c>
      <c r="B23" s="241"/>
      <c r="C23" s="241"/>
    </row>
    <row r="24" spans="1:3" ht="33.75" customHeight="1">
      <c r="A24" s="123"/>
      <c r="B24" s="239" t="s">
        <v>164</v>
      </c>
      <c r="C24" s="240"/>
    </row>
    <row r="25" spans="1:3" ht="14.25" customHeight="1">
      <c r="A25" s="123"/>
      <c r="B25" s="239" t="s">
        <v>165</v>
      </c>
      <c r="C25" s="240"/>
    </row>
    <row r="26" spans="1:3">
      <c r="A26" s="241" t="s">
        <v>181</v>
      </c>
      <c r="B26" s="241"/>
      <c r="C26" s="241"/>
    </row>
    <row r="27" spans="1:3">
      <c r="A27" s="123"/>
      <c r="B27" s="239" t="s">
        <v>151</v>
      </c>
      <c r="C27" s="240"/>
    </row>
    <row r="28" spans="1:3">
      <c r="A28" s="123"/>
      <c r="B28" s="239" t="s">
        <v>152</v>
      </c>
      <c r="C28" s="240"/>
    </row>
    <row r="29" spans="1:3">
      <c r="A29" s="123"/>
      <c r="B29" s="239" t="s">
        <v>166</v>
      </c>
      <c r="C29" s="240"/>
    </row>
    <row r="30" spans="1:3" ht="11.25" customHeight="1">
      <c r="A30" s="241" t="s">
        <v>184</v>
      </c>
      <c r="B30" s="241"/>
      <c r="C30" s="241"/>
    </row>
    <row r="31" spans="1:3">
      <c r="A31" s="123"/>
      <c r="B31" s="239" t="s">
        <v>117</v>
      </c>
      <c r="C31" s="240"/>
    </row>
    <row r="32" spans="1:3" ht="21.75" customHeight="1">
      <c r="A32" s="123"/>
      <c r="B32" s="239" t="s">
        <v>112</v>
      </c>
      <c r="C32" s="240"/>
    </row>
    <row r="33" spans="1:3">
      <c r="A33" s="241" t="s">
        <v>185</v>
      </c>
      <c r="B33" s="241"/>
      <c r="C33" s="241"/>
    </row>
    <row r="34" spans="1:3">
      <c r="A34" s="123"/>
      <c r="B34" s="239" t="s">
        <v>167</v>
      </c>
      <c r="C34" s="240"/>
    </row>
    <row r="35" spans="1:3" ht="12">
      <c r="A35" s="123"/>
      <c r="B35" s="251" t="s">
        <v>192</v>
      </c>
      <c r="C35" s="252"/>
    </row>
  </sheetData>
  <mergeCells count="35">
    <mergeCell ref="B34:C34"/>
    <mergeCell ref="B35:C35"/>
    <mergeCell ref="B28:C28"/>
    <mergeCell ref="B29:C29"/>
    <mergeCell ref="A30:C30"/>
    <mergeCell ref="B31:C31"/>
    <mergeCell ref="B32:C32"/>
    <mergeCell ref="A33:C33"/>
    <mergeCell ref="B27:C27"/>
    <mergeCell ref="B16:C16"/>
    <mergeCell ref="B17:C17"/>
    <mergeCell ref="B18:C18"/>
    <mergeCell ref="B19:C19"/>
    <mergeCell ref="B20:C20"/>
    <mergeCell ref="B21:C21"/>
    <mergeCell ref="B22:C22"/>
    <mergeCell ref="A23:C23"/>
    <mergeCell ref="B24:C24"/>
    <mergeCell ref="B25:C25"/>
    <mergeCell ref="A26:C26"/>
    <mergeCell ref="A3:C3"/>
    <mergeCell ref="B4:C4"/>
    <mergeCell ref="A1:C1"/>
    <mergeCell ref="B2:C2"/>
    <mergeCell ref="B5:C5"/>
    <mergeCell ref="B6:C6"/>
    <mergeCell ref="B7:C7"/>
    <mergeCell ref="B8:C8"/>
    <mergeCell ref="B9:C9"/>
    <mergeCell ref="A10:C10"/>
    <mergeCell ref="B11:C11"/>
    <mergeCell ref="B12:C12"/>
    <mergeCell ref="B13:C13"/>
    <mergeCell ref="B14:C14"/>
    <mergeCell ref="A15:C15"/>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V76"/>
  <sheetViews>
    <sheetView tabSelected="1" zoomScale="85" zoomScaleNormal="85" workbookViewId="0">
      <pane xSplit="1" ySplit="4" topLeftCell="E5" activePane="bottomRight" state="frozen"/>
      <selection activeCell="L18" sqref="L18"/>
      <selection pane="topRight" activeCell="L18" sqref="L18"/>
      <selection pane="bottomLeft" activeCell="L18" sqref="L18"/>
      <selection pane="bottomRight" activeCell="U15" sqref="U15"/>
    </sheetView>
  </sheetViews>
  <sheetFormatPr defaultRowHeight="15"/>
  <cols>
    <col min="1" max="1" width="10.5703125" style="3" bestFit="1" customWidth="1"/>
    <col min="2" max="2" width="46.42578125" style="3" customWidth="1"/>
    <col min="3" max="3" width="21.140625" style="3" customWidth="1"/>
    <col min="4" max="4" width="21.28515625" style="3" customWidth="1"/>
    <col min="5" max="5" width="16.28515625" style="3" customWidth="1"/>
    <col min="6" max="6" width="13.28515625" style="3" customWidth="1"/>
    <col min="7" max="7" width="11.5703125" style="3" customWidth="1"/>
    <col min="8" max="8" width="12" style="3" customWidth="1"/>
    <col min="9" max="9" width="11.5703125" style="3" customWidth="1"/>
    <col min="10" max="10" width="12" style="3" customWidth="1"/>
    <col min="11" max="11" width="11.5703125" style="3" customWidth="1"/>
    <col min="12" max="12" width="13.7109375" style="3" customWidth="1"/>
    <col min="13" max="14" width="12.85546875" style="3" customWidth="1"/>
    <col min="15" max="15" width="10.28515625" style="3" customWidth="1"/>
    <col min="16" max="16" width="12.85546875" style="3" customWidth="1"/>
    <col min="17" max="17" width="10.7109375" style="3" customWidth="1"/>
    <col min="18" max="18" width="12" style="3" customWidth="1"/>
    <col min="19" max="19" width="11.5703125" style="3" customWidth="1"/>
    <col min="20" max="20" width="13.7109375" style="3" customWidth="1"/>
    <col min="21" max="21" width="14.7109375" customWidth="1"/>
  </cols>
  <sheetData>
    <row r="1" spans="1:22" ht="15.75">
      <c r="A1" s="7" t="s">
        <v>54</v>
      </c>
      <c r="B1" s="132" t="s">
        <v>212</v>
      </c>
      <c r="G1" s="182"/>
      <c r="H1" s="182"/>
      <c r="I1" s="182"/>
      <c r="J1" s="182"/>
      <c r="K1" s="182"/>
      <c r="L1" s="182"/>
      <c r="M1" s="182"/>
      <c r="N1" s="182"/>
      <c r="O1" s="182"/>
      <c r="P1" s="182"/>
      <c r="Q1" s="182"/>
      <c r="R1" s="182"/>
      <c r="S1" s="182"/>
    </row>
    <row r="2" spans="1:22" s="10" customFormat="1" ht="15.75" customHeight="1">
      <c r="A2" s="10" t="s">
        <v>55</v>
      </c>
      <c r="B2" s="193">
        <v>43465</v>
      </c>
    </row>
    <row r="3" spans="1:22">
      <c r="A3" s="70"/>
      <c r="B3" s="132"/>
      <c r="C3" s="44"/>
      <c r="D3" s="44"/>
      <c r="E3" s="11"/>
      <c r="F3" s="20"/>
    </row>
    <row r="4" spans="1:22" ht="15.75" thickBot="1">
      <c r="A4" s="134" t="s">
        <v>171</v>
      </c>
      <c r="B4" s="135" t="s">
        <v>133</v>
      </c>
      <c r="C4" s="44"/>
      <c r="D4" s="44"/>
      <c r="E4" s="11"/>
      <c r="F4" s="20"/>
    </row>
    <row r="5" spans="1:22" s="47" customFormat="1">
      <c r="A5" s="136"/>
      <c r="B5" s="137" t="s">
        <v>0</v>
      </c>
      <c r="C5" s="71" t="s">
        <v>1</v>
      </c>
      <c r="D5" s="72" t="s">
        <v>2</v>
      </c>
      <c r="E5" s="63" t="s">
        <v>3</v>
      </c>
      <c r="F5" s="63" t="s">
        <v>4</v>
      </c>
      <c r="G5" s="202" t="s">
        <v>5</v>
      </c>
      <c r="H5" s="202"/>
      <c r="I5" s="202"/>
      <c r="J5" s="202"/>
      <c r="K5" s="202"/>
      <c r="L5" s="202"/>
      <c r="M5" s="202"/>
      <c r="N5" s="202"/>
      <c r="O5" s="202"/>
      <c r="P5" s="202"/>
      <c r="Q5" s="202"/>
      <c r="R5" s="202"/>
      <c r="S5" s="202"/>
      <c r="T5" s="203"/>
    </row>
    <row r="6" spans="1:22" s="47" customFormat="1" ht="16.899999999999999" customHeight="1">
      <c r="A6" s="200"/>
      <c r="B6" s="204" t="s">
        <v>82</v>
      </c>
      <c r="C6" s="205" t="s">
        <v>81</v>
      </c>
      <c r="D6" s="205" t="s">
        <v>140</v>
      </c>
      <c r="E6" s="205" t="s">
        <v>74</v>
      </c>
      <c r="F6" s="205" t="s">
        <v>78</v>
      </c>
      <c r="G6" s="206" t="s">
        <v>77</v>
      </c>
      <c r="H6" s="207"/>
      <c r="I6" s="207"/>
      <c r="J6" s="207"/>
      <c r="K6" s="207"/>
      <c r="L6" s="207"/>
      <c r="M6" s="207"/>
      <c r="N6" s="207"/>
      <c r="O6" s="207"/>
      <c r="P6" s="207"/>
      <c r="Q6" s="207"/>
      <c r="R6" s="207"/>
      <c r="S6" s="207"/>
      <c r="T6" s="208"/>
    </row>
    <row r="7" spans="1:22" s="47" customFormat="1" ht="14.45" customHeight="1">
      <c r="A7" s="200"/>
      <c r="B7" s="204"/>
      <c r="C7" s="205"/>
      <c r="D7" s="205"/>
      <c r="E7" s="205"/>
      <c r="F7" s="205"/>
      <c r="G7" s="67">
        <v>1</v>
      </c>
      <c r="H7" s="6">
        <v>2</v>
      </c>
      <c r="I7" s="6">
        <v>3</v>
      </c>
      <c r="J7" s="6">
        <v>4</v>
      </c>
      <c r="K7" s="6">
        <v>5</v>
      </c>
      <c r="L7" s="6">
        <v>6.1</v>
      </c>
      <c r="M7" s="6">
        <v>6.2</v>
      </c>
      <c r="N7" s="6">
        <v>6</v>
      </c>
      <c r="O7" s="6">
        <v>7</v>
      </c>
      <c r="P7" s="6">
        <v>8</v>
      </c>
      <c r="Q7" s="6">
        <v>9</v>
      </c>
      <c r="R7" s="6">
        <v>10</v>
      </c>
      <c r="S7" s="6">
        <v>11</v>
      </c>
      <c r="T7" s="12">
        <v>12</v>
      </c>
    </row>
    <row r="8" spans="1:22" s="47" customFormat="1" ht="109.5">
      <c r="A8" s="200"/>
      <c r="B8" s="204"/>
      <c r="C8" s="205"/>
      <c r="D8" s="205"/>
      <c r="E8" s="205"/>
      <c r="F8" s="205"/>
      <c r="G8" s="65" t="s">
        <v>24</v>
      </c>
      <c r="H8" s="66" t="s">
        <v>25</v>
      </c>
      <c r="I8" s="66" t="s">
        <v>26</v>
      </c>
      <c r="J8" s="66" t="s">
        <v>27</v>
      </c>
      <c r="K8" s="66" t="s">
        <v>28</v>
      </c>
      <c r="L8" s="66" t="s">
        <v>29</v>
      </c>
      <c r="M8" s="66" t="s">
        <v>30</v>
      </c>
      <c r="N8" s="66" t="s">
        <v>31</v>
      </c>
      <c r="O8" s="66" t="s">
        <v>32</v>
      </c>
      <c r="P8" s="66" t="s">
        <v>33</v>
      </c>
      <c r="Q8" s="66" t="s">
        <v>34</v>
      </c>
      <c r="R8" s="66" t="s">
        <v>35</v>
      </c>
      <c r="S8" s="66" t="s">
        <v>36</v>
      </c>
      <c r="T8" s="73" t="s">
        <v>37</v>
      </c>
      <c r="U8" s="189"/>
    </row>
    <row r="9" spans="1:22">
      <c r="A9" s="141"/>
      <c r="B9" s="143" t="s">
        <v>195</v>
      </c>
      <c r="C9" s="143">
        <v>24876493.280000001</v>
      </c>
      <c r="D9" s="143">
        <v>24876493.280000001</v>
      </c>
      <c r="E9" s="143">
        <v>24882135</v>
      </c>
      <c r="F9" s="144"/>
      <c r="G9" s="145">
        <v>5401540.4799999995</v>
      </c>
      <c r="H9" s="145">
        <v>3610584.96</v>
      </c>
      <c r="I9" s="145">
        <v>15864637</v>
      </c>
      <c r="J9" s="143"/>
      <c r="K9" s="143"/>
      <c r="L9" s="143"/>
      <c r="M9" s="143"/>
      <c r="N9" s="143"/>
      <c r="O9" s="143">
        <v>5373</v>
      </c>
      <c r="P9" s="143"/>
      <c r="Q9" s="143"/>
      <c r="R9" s="143"/>
      <c r="S9" s="143"/>
      <c r="T9" s="138">
        <f>SUM(G9:K9,N9:S9)</f>
        <v>24882135.439999998</v>
      </c>
      <c r="U9" s="189"/>
      <c r="V9" s="189"/>
    </row>
    <row r="10" spans="1:22">
      <c r="A10" s="141"/>
      <c r="B10" s="143" t="s">
        <v>196</v>
      </c>
      <c r="C10" s="143">
        <v>26436292.109999999</v>
      </c>
      <c r="D10" s="143">
        <v>26436292.109999999</v>
      </c>
      <c r="E10" s="143">
        <v>26438575.109999999</v>
      </c>
      <c r="F10" s="144"/>
      <c r="G10" s="145">
        <v>0</v>
      </c>
      <c r="H10" s="145">
        <v>26438575.109999999</v>
      </c>
      <c r="I10" s="145">
        <v>0</v>
      </c>
      <c r="J10" s="143"/>
      <c r="K10" s="143"/>
      <c r="L10" s="143"/>
      <c r="M10" s="143"/>
      <c r="N10" s="143"/>
      <c r="O10" s="143"/>
      <c r="P10" s="143"/>
      <c r="Q10" s="143"/>
      <c r="R10" s="143"/>
      <c r="S10" s="143"/>
      <c r="T10" s="138">
        <f>SUM(G10:K10,N10:S10)</f>
        <v>26438575.109999999</v>
      </c>
      <c r="U10" s="189"/>
      <c r="V10" s="189"/>
    </row>
    <row r="11" spans="1:22">
      <c r="A11" s="141"/>
      <c r="B11" s="143" t="s">
        <v>197</v>
      </c>
      <c r="C11" s="143">
        <v>1731975.45</v>
      </c>
      <c r="D11" s="143">
        <v>1731975.45</v>
      </c>
      <c r="E11" s="143">
        <v>1732469.26</v>
      </c>
      <c r="F11" s="144"/>
      <c r="G11" s="143"/>
      <c r="H11" s="143"/>
      <c r="I11" s="143">
        <v>1732469.26</v>
      </c>
      <c r="J11" s="143"/>
      <c r="K11" s="143"/>
      <c r="L11" s="143"/>
      <c r="M11" s="143"/>
      <c r="N11" s="143"/>
      <c r="O11" s="143"/>
      <c r="P11" s="143"/>
      <c r="Q11" s="143"/>
      <c r="R11" s="143"/>
      <c r="S11" s="143"/>
      <c r="T11" s="138">
        <f t="shared" ref="T11:T19" si="0">SUM(G11:K11,N11:S11)</f>
        <v>1732469.26</v>
      </c>
      <c r="U11" s="189"/>
      <c r="V11" s="189"/>
    </row>
    <row r="12" spans="1:22">
      <c r="A12" s="141"/>
      <c r="B12" s="143" t="s">
        <v>198</v>
      </c>
      <c r="C12" s="143">
        <v>401091324.4199999</v>
      </c>
      <c r="D12" s="143">
        <v>401091324.4199999</v>
      </c>
      <c r="E12" s="143">
        <f>387198568.57+1674589.02</f>
        <v>388873157.58999997</v>
      </c>
      <c r="F12" s="144" t="s">
        <v>211</v>
      </c>
      <c r="G12" s="143">
        <v>0</v>
      </c>
      <c r="H12" s="143"/>
      <c r="I12" s="143"/>
      <c r="J12" s="143"/>
      <c r="K12" s="143"/>
      <c r="L12" s="143">
        <v>406012743</v>
      </c>
      <c r="M12" s="143">
        <v>-18814174</v>
      </c>
      <c r="N12" s="143">
        <f>L12+M12</f>
        <v>387198569</v>
      </c>
      <c r="O12" s="143">
        <v>1674589</v>
      </c>
      <c r="P12" s="143"/>
      <c r="Q12" s="143"/>
      <c r="R12" s="143"/>
      <c r="S12" s="143"/>
      <c r="T12" s="138">
        <f t="shared" si="0"/>
        <v>388873158</v>
      </c>
      <c r="U12" s="189"/>
      <c r="V12" s="189"/>
    </row>
    <row r="13" spans="1:22">
      <c r="A13" s="141"/>
      <c r="B13" s="143" t="s">
        <v>199</v>
      </c>
      <c r="C13" s="143">
        <v>54000</v>
      </c>
      <c r="D13" s="143">
        <v>54000</v>
      </c>
      <c r="E13" s="143">
        <v>54000</v>
      </c>
      <c r="F13" s="144"/>
      <c r="G13" s="143"/>
      <c r="H13" s="143"/>
      <c r="I13" s="143"/>
      <c r="J13" s="143"/>
      <c r="K13" s="143"/>
      <c r="L13" s="143"/>
      <c r="M13" s="143"/>
      <c r="N13" s="143"/>
      <c r="O13" s="143"/>
      <c r="P13" s="143"/>
      <c r="Q13" s="143">
        <f>54000</f>
        <v>54000</v>
      </c>
      <c r="R13" s="143"/>
      <c r="S13" s="143"/>
      <c r="T13" s="138">
        <f t="shared" si="0"/>
        <v>54000</v>
      </c>
      <c r="U13" s="189"/>
      <c r="V13" s="189"/>
    </row>
    <row r="14" spans="1:22">
      <c r="A14" s="141"/>
      <c r="B14" s="143" t="s">
        <v>200</v>
      </c>
      <c r="C14" s="143">
        <v>16856524.379999999</v>
      </c>
      <c r="D14" s="143">
        <v>16856524.379999999</v>
      </c>
      <c r="E14" s="143">
        <v>16874206.699999999</v>
      </c>
      <c r="F14" s="144"/>
      <c r="G14" s="143"/>
      <c r="H14" s="143"/>
      <c r="I14" s="143"/>
      <c r="J14" s="143"/>
      <c r="K14" s="145">
        <v>16216936</v>
      </c>
      <c r="L14" s="143"/>
      <c r="M14" s="143"/>
      <c r="N14" s="143"/>
      <c r="O14" s="143">
        <v>657270</v>
      </c>
      <c r="P14" s="143"/>
      <c r="Q14" s="143"/>
      <c r="R14" s="143"/>
      <c r="S14" s="143"/>
      <c r="T14" s="138">
        <f t="shared" si="0"/>
        <v>16874206</v>
      </c>
      <c r="U14" s="189"/>
      <c r="V14" s="189"/>
    </row>
    <row r="15" spans="1:22">
      <c r="A15" s="141"/>
      <c r="B15" s="143" t="s">
        <v>201</v>
      </c>
      <c r="C15" s="143">
        <v>13244530.08</v>
      </c>
      <c r="D15" s="143">
        <v>13244530.08</v>
      </c>
      <c r="E15" s="145">
        <v>13244530.08</v>
      </c>
      <c r="F15" s="144"/>
      <c r="G15" s="143"/>
      <c r="H15" s="143"/>
      <c r="I15" s="143"/>
      <c r="J15" s="143"/>
      <c r="K15" s="143"/>
      <c r="L15" s="143"/>
      <c r="M15" s="143"/>
      <c r="N15" s="143"/>
      <c r="O15" s="143"/>
      <c r="P15" s="143"/>
      <c r="Q15" s="143"/>
      <c r="R15" s="145">
        <v>13244530.08</v>
      </c>
      <c r="S15" s="143"/>
      <c r="T15" s="138">
        <f t="shared" si="0"/>
        <v>13244530.08</v>
      </c>
      <c r="U15" s="189"/>
      <c r="V15" s="189"/>
    </row>
    <row r="16" spans="1:22">
      <c r="A16" s="141"/>
      <c r="B16" s="143" t="s">
        <v>202</v>
      </c>
      <c r="C16" s="143">
        <v>3751037.0999999996</v>
      </c>
      <c r="D16" s="143">
        <v>3751037.0999999996</v>
      </c>
      <c r="E16" s="145">
        <v>3751037.0999999996</v>
      </c>
      <c r="F16" s="144"/>
      <c r="G16" s="143"/>
      <c r="H16" s="143"/>
      <c r="I16" s="143"/>
      <c r="J16" s="143"/>
      <c r="K16" s="143"/>
      <c r="L16" s="143"/>
      <c r="M16" s="143"/>
      <c r="N16" s="143"/>
      <c r="O16" s="143"/>
      <c r="P16" s="143"/>
      <c r="Q16" s="143"/>
      <c r="R16" s="145">
        <v>3751037</v>
      </c>
      <c r="S16" s="143"/>
      <c r="T16" s="138">
        <f t="shared" si="0"/>
        <v>3751037</v>
      </c>
      <c r="U16" s="189"/>
      <c r="V16" s="189"/>
    </row>
    <row r="17" spans="1:22">
      <c r="A17" s="141"/>
      <c r="B17" s="143" t="s">
        <v>36</v>
      </c>
      <c r="C17" s="143">
        <v>2422561.12</v>
      </c>
      <c r="D17" s="143">
        <v>2422561.12</v>
      </c>
      <c r="E17" s="143">
        <f>2467353.34-259144</f>
        <v>2208209.34</v>
      </c>
      <c r="F17" s="144" t="s">
        <v>209</v>
      </c>
      <c r="G17" s="143">
        <v>0</v>
      </c>
      <c r="H17" s="143"/>
      <c r="I17" s="143"/>
      <c r="J17" s="143"/>
      <c r="K17" s="143"/>
      <c r="L17" s="143"/>
      <c r="M17" s="143"/>
      <c r="N17" s="143"/>
      <c r="O17" s="143">
        <v>11051</v>
      </c>
      <c r="P17" s="143">
        <v>492145.49000000005</v>
      </c>
      <c r="Q17" s="143"/>
      <c r="R17" s="143"/>
      <c r="S17" s="143">
        <f>1706129-1116</f>
        <v>1705013</v>
      </c>
      <c r="T17" s="138">
        <f t="shared" si="0"/>
        <v>2208209.4900000002</v>
      </c>
      <c r="U17" s="189"/>
      <c r="V17" s="189"/>
    </row>
    <row r="18" spans="1:22">
      <c r="A18" s="141"/>
      <c r="B18" s="142"/>
      <c r="C18" s="143"/>
      <c r="D18" s="143"/>
      <c r="E18" s="145"/>
      <c r="F18" s="144"/>
      <c r="G18" s="143"/>
      <c r="H18" s="143"/>
      <c r="I18" s="143"/>
      <c r="J18" s="143"/>
      <c r="K18" s="143"/>
      <c r="L18" s="143"/>
      <c r="M18" s="143"/>
      <c r="N18" s="143"/>
      <c r="O18" s="143"/>
      <c r="P18" s="143"/>
      <c r="Q18" s="143"/>
      <c r="R18" s="143"/>
      <c r="S18" s="143"/>
      <c r="T18" s="138">
        <f t="shared" si="0"/>
        <v>0</v>
      </c>
      <c r="U18" s="189"/>
      <c r="V18" s="189"/>
    </row>
    <row r="19" spans="1:22">
      <c r="A19" s="141"/>
      <c r="B19" s="142"/>
      <c r="C19" s="143"/>
      <c r="D19" s="143"/>
      <c r="E19" s="145"/>
      <c r="F19" s="144"/>
      <c r="G19" s="143"/>
      <c r="H19" s="143"/>
      <c r="I19" s="143"/>
      <c r="J19" s="143"/>
      <c r="K19" s="143"/>
      <c r="L19" s="143"/>
      <c r="M19" s="143"/>
      <c r="N19" s="143"/>
      <c r="O19" s="143"/>
      <c r="P19" s="143"/>
      <c r="Q19" s="143"/>
      <c r="R19" s="143"/>
      <c r="S19" s="143"/>
      <c r="T19" s="138">
        <f t="shared" si="0"/>
        <v>0</v>
      </c>
      <c r="U19" s="189"/>
      <c r="V19" s="189"/>
    </row>
    <row r="20" spans="1:22" ht="15.75" thickBot="1">
      <c r="A20" s="62"/>
      <c r="B20" s="105" t="s">
        <v>37</v>
      </c>
      <c r="C20" s="139">
        <f>SUM(C9:C19)</f>
        <v>490464737.93999988</v>
      </c>
      <c r="D20" s="139">
        <f t="shared" ref="D20:T20" si="1">SUM(D9:D19)</f>
        <v>490464737.93999988</v>
      </c>
      <c r="E20" s="139">
        <f t="shared" si="1"/>
        <v>478058320.17999995</v>
      </c>
      <c r="F20" s="139">
        <f t="shared" si="1"/>
        <v>0</v>
      </c>
      <c r="G20" s="139">
        <f t="shared" si="1"/>
        <v>5401540.4799999995</v>
      </c>
      <c r="H20" s="139">
        <f t="shared" si="1"/>
        <v>30049160.07</v>
      </c>
      <c r="I20" s="139">
        <f t="shared" si="1"/>
        <v>17597106.260000002</v>
      </c>
      <c r="J20" s="139">
        <f t="shared" si="1"/>
        <v>0</v>
      </c>
      <c r="K20" s="139">
        <f t="shared" si="1"/>
        <v>16216936</v>
      </c>
      <c r="L20" s="139">
        <f t="shared" si="1"/>
        <v>406012743</v>
      </c>
      <c r="M20" s="139">
        <f t="shared" si="1"/>
        <v>-18814174</v>
      </c>
      <c r="N20" s="139">
        <f t="shared" si="1"/>
        <v>387198569</v>
      </c>
      <c r="O20" s="139">
        <f t="shared" si="1"/>
        <v>2348283</v>
      </c>
      <c r="P20" s="139">
        <f t="shared" si="1"/>
        <v>492145.49000000005</v>
      </c>
      <c r="Q20" s="139">
        <f t="shared" si="1"/>
        <v>54000</v>
      </c>
      <c r="R20" s="139">
        <f t="shared" si="1"/>
        <v>16995567.079999998</v>
      </c>
      <c r="S20" s="139">
        <f t="shared" si="1"/>
        <v>1705013</v>
      </c>
      <c r="T20" s="140">
        <f t="shared" si="1"/>
        <v>478058320.38</v>
      </c>
      <c r="U20" s="189"/>
    </row>
    <row r="21" spans="1:22" s="47" customFormat="1">
      <c r="A21" s="56"/>
      <c r="B21" s="63" t="s">
        <v>0</v>
      </c>
      <c r="C21" s="71" t="s">
        <v>1</v>
      </c>
      <c r="D21" s="72" t="s">
        <v>2</v>
      </c>
      <c r="E21" s="63" t="s">
        <v>3</v>
      </c>
      <c r="F21" s="63" t="s">
        <v>4</v>
      </c>
      <c r="G21" s="202" t="s">
        <v>5</v>
      </c>
      <c r="H21" s="202"/>
      <c r="I21" s="202"/>
      <c r="J21" s="202"/>
      <c r="K21" s="202"/>
      <c r="L21" s="202"/>
      <c r="M21" s="202"/>
      <c r="N21" s="202"/>
      <c r="O21" s="202"/>
      <c r="P21" s="203"/>
      <c r="Q21"/>
      <c r="R21"/>
      <c r="S21"/>
      <c r="T21"/>
      <c r="U21" s="189"/>
    </row>
    <row r="22" spans="1:22" s="47" customFormat="1" ht="14.45" customHeight="1">
      <c r="A22" s="201"/>
      <c r="B22" s="209" t="s">
        <v>80</v>
      </c>
      <c r="C22" s="205" t="s">
        <v>79</v>
      </c>
      <c r="D22" s="205" t="s">
        <v>141</v>
      </c>
      <c r="E22" s="205" t="s">
        <v>74</v>
      </c>
      <c r="F22" s="205" t="s">
        <v>78</v>
      </c>
      <c r="G22" s="212" t="s">
        <v>77</v>
      </c>
      <c r="H22" s="212"/>
      <c r="I22" s="212"/>
      <c r="J22" s="212"/>
      <c r="K22" s="212"/>
      <c r="L22" s="212"/>
      <c r="M22" s="212"/>
      <c r="N22" s="212"/>
      <c r="O22" s="212"/>
      <c r="P22" s="213"/>
      <c r="Q22" s="3"/>
      <c r="R22" s="3"/>
      <c r="S22" s="132"/>
      <c r="T22" s="182"/>
    </row>
    <row r="23" spans="1:22" s="47" customFormat="1" ht="14.45" customHeight="1">
      <c r="A23" s="201"/>
      <c r="B23" s="210"/>
      <c r="C23" s="205"/>
      <c r="D23" s="205"/>
      <c r="E23" s="205"/>
      <c r="F23" s="205"/>
      <c r="G23" s="68">
        <v>13</v>
      </c>
      <c r="H23" s="69">
        <v>14</v>
      </c>
      <c r="I23" s="69">
        <v>15</v>
      </c>
      <c r="J23" s="69">
        <v>16</v>
      </c>
      <c r="K23" s="69">
        <v>17</v>
      </c>
      <c r="L23" s="69">
        <v>18</v>
      </c>
      <c r="M23" s="69">
        <v>19</v>
      </c>
      <c r="N23" s="69">
        <v>20</v>
      </c>
      <c r="O23" s="69">
        <v>21</v>
      </c>
      <c r="P23" s="76">
        <v>22</v>
      </c>
      <c r="Q23" s="3"/>
      <c r="R23" s="3"/>
      <c r="S23" s="191"/>
      <c r="T23" s="3"/>
    </row>
    <row r="24" spans="1:22" s="47" customFormat="1" ht="100.15" customHeight="1">
      <c r="A24" s="201"/>
      <c r="B24" s="211"/>
      <c r="C24" s="205"/>
      <c r="D24" s="205"/>
      <c r="E24" s="205"/>
      <c r="F24" s="205"/>
      <c r="G24" s="65" t="s">
        <v>38</v>
      </c>
      <c r="H24" s="66" t="s">
        <v>39</v>
      </c>
      <c r="I24" s="66" t="s">
        <v>40</v>
      </c>
      <c r="J24" s="66" t="s">
        <v>41</v>
      </c>
      <c r="K24" s="66" t="s">
        <v>42</v>
      </c>
      <c r="L24" s="66" t="s">
        <v>43</v>
      </c>
      <c r="M24" s="66" t="s">
        <v>44</v>
      </c>
      <c r="N24" s="66" t="s">
        <v>11</v>
      </c>
      <c r="O24" s="66" t="s">
        <v>45</v>
      </c>
      <c r="P24" s="73" t="s">
        <v>46</v>
      </c>
      <c r="Q24" s="3"/>
      <c r="R24" s="3"/>
      <c r="S24" s="3"/>
      <c r="T24" s="3"/>
    </row>
    <row r="25" spans="1:22">
      <c r="A25" s="22"/>
      <c r="B25" s="143" t="s">
        <v>38</v>
      </c>
      <c r="C25" s="143">
        <v>274259518.21999997</v>
      </c>
      <c r="D25" s="143">
        <v>274259518.21999997</v>
      </c>
      <c r="E25" s="143">
        <f>265632107+8627411</f>
        <v>274259518</v>
      </c>
      <c r="F25" s="147"/>
      <c r="G25" s="144">
        <v>38121107</v>
      </c>
      <c r="H25" s="148"/>
      <c r="I25" s="148"/>
      <c r="J25" s="148"/>
      <c r="K25" s="148"/>
      <c r="L25" s="144">
        <v>227511000</v>
      </c>
      <c r="M25" s="144">
        <f>8721092-93681</f>
        <v>8627411</v>
      </c>
      <c r="N25" s="148"/>
      <c r="O25" s="148"/>
      <c r="P25" s="146">
        <f t="shared" ref="P25:P34" si="2">SUM(G25:O25)</f>
        <v>274259518</v>
      </c>
      <c r="Q25" s="182"/>
      <c r="R25" s="182"/>
    </row>
    <row r="26" spans="1:22">
      <c r="A26" s="22"/>
      <c r="B26" s="149" t="s">
        <v>203</v>
      </c>
      <c r="C26" s="143">
        <v>86476961</v>
      </c>
      <c r="D26" s="143">
        <v>86476961</v>
      </c>
      <c r="E26" s="143">
        <f>85585504.68+891456</f>
        <v>86476960.680000007</v>
      </c>
      <c r="F26" s="144"/>
      <c r="G26" s="144"/>
      <c r="H26" s="144">
        <v>43836502.470000006</v>
      </c>
      <c r="I26" s="144">
        <v>6658890.0900000082</v>
      </c>
      <c r="J26" s="144">
        <v>35090112.120000005</v>
      </c>
      <c r="K26" s="144">
        <v>0</v>
      </c>
      <c r="L26" s="144">
        <v>0</v>
      </c>
      <c r="M26" s="144">
        <v>891456</v>
      </c>
      <c r="N26" s="144"/>
      <c r="O26" s="144"/>
      <c r="P26" s="146">
        <f t="shared" si="2"/>
        <v>86476960.680000022</v>
      </c>
      <c r="Q26" s="182"/>
      <c r="R26" s="182"/>
    </row>
    <row r="27" spans="1:22">
      <c r="A27" s="22"/>
      <c r="B27" s="149" t="s">
        <v>204</v>
      </c>
      <c r="C27" s="143">
        <v>0</v>
      </c>
      <c r="D27" s="143">
        <v>0</v>
      </c>
      <c r="E27" s="143">
        <v>0</v>
      </c>
      <c r="F27" s="144"/>
      <c r="G27" s="144"/>
      <c r="H27" s="144"/>
      <c r="I27" s="144"/>
      <c r="J27" s="144"/>
      <c r="K27" s="144"/>
      <c r="L27" s="144"/>
      <c r="M27" s="144"/>
      <c r="N27" s="188"/>
      <c r="O27" s="144"/>
      <c r="P27" s="146">
        <f t="shared" si="2"/>
        <v>0</v>
      </c>
      <c r="Q27" s="182"/>
      <c r="R27" s="182"/>
    </row>
    <row r="28" spans="1:22">
      <c r="A28" s="22"/>
      <c r="B28" s="149" t="s">
        <v>205</v>
      </c>
      <c r="C28" s="143">
        <v>2529098.8725000001</v>
      </c>
      <c r="D28" s="143">
        <v>2529098.8725000001</v>
      </c>
      <c r="E28" s="143">
        <v>487481</v>
      </c>
      <c r="F28" s="144"/>
      <c r="G28" s="144"/>
      <c r="H28" s="144"/>
      <c r="I28" s="144"/>
      <c r="J28" s="144"/>
      <c r="K28" s="144"/>
      <c r="L28" s="144"/>
      <c r="M28" s="144"/>
      <c r="N28" s="144">
        <v>487481</v>
      </c>
      <c r="O28" s="144"/>
      <c r="P28" s="146">
        <f t="shared" si="2"/>
        <v>487481</v>
      </c>
      <c r="Q28" s="182"/>
      <c r="R28" s="182"/>
    </row>
    <row r="29" spans="1:22">
      <c r="A29" s="22"/>
      <c r="B29" s="149" t="s">
        <v>11</v>
      </c>
      <c r="C29" s="143">
        <v>2122899.5499999998</v>
      </c>
      <c r="D29" s="143">
        <v>2122899.5499999998</v>
      </c>
      <c r="E29" s="143">
        <f>4082418-E28</f>
        <v>3594937</v>
      </c>
      <c r="F29" s="144" t="s">
        <v>210</v>
      </c>
      <c r="G29" s="144">
        <v>0</v>
      </c>
      <c r="H29" s="144"/>
      <c r="I29" s="144"/>
      <c r="J29" s="144"/>
      <c r="K29" s="144"/>
      <c r="L29" s="144"/>
      <c r="M29" s="144"/>
      <c r="N29" s="144">
        <v>3594937</v>
      </c>
      <c r="O29" s="144"/>
      <c r="P29" s="146">
        <f t="shared" si="2"/>
        <v>3594937</v>
      </c>
      <c r="Q29" s="182"/>
      <c r="R29" s="182"/>
    </row>
    <row r="30" spans="1:22">
      <c r="A30" s="22"/>
      <c r="B30" s="149" t="s">
        <v>206</v>
      </c>
      <c r="C30" s="143">
        <v>26859681</v>
      </c>
      <c r="D30" s="143">
        <v>26859681</v>
      </c>
      <c r="E30" s="143">
        <f>26766000+93681</f>
        <v>26859681</v>
      </c>
      <c r="F30" s="144"/>
      <c r="G30" s="144"/>
      <c r="H30" s="144"/>
      <c r="I30" s="144"/>
      <c r="J30" s="144"/>
      <c r="K30" s="144"/>
      <c r="L30" s="144"/>
      <c r="M30" s="144">
        <v>93681</v>
      </c>
      <c r="N30" s="144"/>
      <c r="O30" s="144">
        <v>26766000</v>
      </c>
      <c r="P30" s="146">
        <f t="shared" si="2"/>
        <v>26859681</v>
      </c>
      <c r="Q30" s="182"/>
      <c r="R30" s="182"/>
    </row>
    <row r="31" spans="1:22">
      <c r="A31" s="22"/>
      <c r="B31" s="149" t="s">
        <v>213</v>
      </c>
      <c r="C31" s="149">
        <v>272629.16999999993</v>
      </c>
      <c r="D31" s="149">
        <v>272629.16999999993</v>
      </c>
      <c r="E31" s="144"/>
      <c r="F31" s="144" t="s">
        <v>214</v>
      </c>
      <c r="G31" s="144">
        <v>0</v>
      </c>
      <c r="H31" s="144"/>
      <c r="I31" s="144"/>
      <c r="J31" s="144"/>
      <c r="K31" s="144"/>
      <c r="L31" s="144"/>
      <c r="M31" s="144"/>
      <c r="N31" s="144"/>
      <c r="O31" s="144"/>
      <c r="P31" s="146">
        <f t="shared" si="2"/>
        <v>0</v>
      </c>
      <c r="Q31" s="182"/>
      <c r="R31" s="182"/>
    </row>
    <row r="32" spans="1:22">
      <c r="A32" s="22"/>
      <c r="B32" s="23"/>
      <c r="C32" s="149"/>
      <c r="D32" s="144"/>
      <c r="E32" s="144"/>
      <c r="F32" s="144"/>
      <c r="G32" s="144"/>
      <c r="H32" s="144"/>
      <c r="I32" s="144"/>
      <c r="J32" s="144"/>
      <c r="K32" s="144"/>
      <c r="L32" s="144"/>
      <c r="M32" s="144"/>
      <c r="N32" s="144"/>
      <c r="O32" s="144"/>
      <c r="P32" s="146">
        <f t="shared" si="2"/>
        <v>0</v>
      </c>
      <c r="Q32" s="182"/>
      <c r="R32" s="182"/>
    </row>
    <row r="33" spans="1:20">
      <c r="A33" s="22"/>
      <c r="B33" s="23"/>
      <c r="C33" s="149"/>
      <c r="D33" s="144"/>
      <c r="E33" s="144"/>
      <c r="F33" s="144"/>
      <c r="G33" s="144"/>
      <c r="H33" s="144"/>
      <c r="I33" s="144"/>
      <c r="J33" s="144"/>
      <c r="K33" s="144"/>
      <c r="L33" s="144"/>
      <c r="M33" s="144"/>
      <c r="N33" s="144"/>
      <c r="O33" s="144"/>
      <c r="P33" s="146">
        <f t="shared" si="2"/>
        <v>0</v>
      </c>
      <c r="Q33" s="182"/>
      <c r="R33" s="182"/>
    </row>
    <row r="34" spans="1:20">
      <c r="A34" s="22"/>
      <c r="B34" s="23"/>
      <c r="C34" s="149"/>
      <c r="D34" s="144"/>
      <c r="E34" s="144"/>
      <c r="F34" s="144"/>
      <c r="G34" s="144"/>
      <c r="H34" s="144"/>
      <c r="I34" s="144"/>
      <c r="J34" s="144"/>
      <c r="K34" s="144"/>
      <c r="L34" s="144"/>
      <c r="M34" s="144"/>
      <c r="N34" s="144"/>
      <c r="O34" s="144"/>
      <c r="P34" s="146">
        <f t="shared" si="2"/>
        <v>0</v>
      </c>
      <c r="Q34" s="182"/>
      <c r="R34" s="182"/>
    </row>
    <row r="35" spans="1:20" ht="15.75" thickBot="1">
      <c r="A35" s="62"/>
      <c r="B35" s="106" t="s">
        <v>46</v>
      </c>
      <c r="C35" s="139">
        <f>SUM(C25:C34)</f>
        <v>392520787.8125</v>
      </c>
      <c r="D35" s="139">
        <f t="shared" ref="D35:P35" si="3">SUM(D25:D34)</f>
        <v>392520787.8125</v>
      </c>
      <c r="E35" s="139">
        <f t="shared" si="3"/>
        <v>391678577.68000001</v>
      </c>
      <c r="F35" s="139">
        <f t="shared" si="3"/>
        <v>0</v>
      </c>
      <c r="G35" s="139">
        <f t="shared" si="3"/>
        <v>38121107</v>
      </c>
      <c r="H35" s="139">
        <f t="shared" si="3"/>
        <v>43836502.470000006</v>
      </c>
      <c r="I35" s="139">
        <f t="shared" si="3"/>
        <v>6658890.0900000082</v>
      </c>
      <c r="J35" s="139">
        <f t="shared" si="3"/>
        <v>35090112.120000005</v>
      </c>
      <c r="K35" s="139">
        <f t="shared" si="3"/>
        <v>0</v>
      </c>
      <c r="L35" s="139">
        <f t="shared" si="3"/>
        <v>227511000</v>
      </c>
      <c r="M35" s="139">
        <f t="shared" si="3"/>
        <v>9612548</v>
      </c>
      <c r="N35" s="139">
        <f t="shared" si="3"/>
        <v>4082418</v>
      </c>
      <c r="O35" s="139">
        <f t="shared" si="3"/>
        <v>26766000</v>
      </c>
      <c r="P35" s="140">
        <f t="shared" si="3"/>
        <v>391678577.68000001</v>
      </c>
    </row>
    <row r="36" spans="1:20" s="47" customFormat="1">
      <c r="A36" s="56"/>
      <c r="B36" s="63" t="s">
        <v>0</v>
      </c>
      <c r="C36" s="71" t="s">
        <v>1</v>
      </c>
      <c r="D36" s="72" t="s">
        <v>2</v>
      </c>
      <c r="E36" s="63" t="s">
        <v>3</v>
      </c>
      <c r="F36" s="63" t="s">
        <v>4</v>
      </c>
      <c r="G36" s="202" t="s">
        <v>5</v>
      </c>
      <c r="H36" s="202"/>
      <c r="I36" s="202"/>
      <c r="J36" s="202"/>
      <c r="K36" s="202"/>
      <c r="L36" s="202"/>
      <c r="M36" s="202"/>
      <c r="N36" s="203"/>
      <c r="O36"/>
      <c r="P36" s="199"/>
      <c r="Q36"/>
      <c r="R36"/>
      <c r="S36"/>
      <c r="T36"/>
    </row>
    <row r="37" spans="1:20" s="47" customFormat="1" ht="40.15" customHeight="1">
      <c r="A37" s="201"/>
      <c r="B37" s="209" t="s">
        <v>158</v>
      </c>
      <c r="C37" s="205" t="s">
        <v>79</v>
      </c>
      <c r="D37" s="205" t="s">
        <v>141</v>
      </c>
      <c r="E37" s="205" t="s">
        <v>74</v>
      </c>
      <c r="F37" s="205" t="s">
        <v>78</v>
      </c>
      <c r="G37" s="214" t="s">
        <v>77</v>
      </c>
      <c r="H37" s="215"/>
      <c r="I37" s="215"/>
      <c r="J37" s="215"/>
      <c r="K37" s="215"/>
      <c r="L37" s="215"/>
      <c r="M37" s="215"/>
      <c r="N37" s="216"/>
      <c r="O37"/>
      <c r="P37"/>
      <c r="Q37"/>
      <c r="R37"/>
      <c r="S37"/>
      <c r="T37"/>
    </row>
    <row r="38" spans="1:20" s="47" customFormat="1" ht="13.9" customHeight="1">
      <c r="A38" s="201"/>
      <c r="B38" s="210"/>
      <c r="C38" s="205"/>
      <c r="D38" s="205"/>
      <c r="E38" s="205"/>
      <c r="F38" s="205"/>
      <c r="G38" s="21">
        <v>23</v>
      </c>
      <c r="H38" s="21">
        <v>24</v>
      </c>
      <c r="I38" s="21">
        <v>25</v>
      </c>
      <c r="J38" s="21">
        <v>26</v>
      </c>
      <c r="K38" s="21">
        <v>27</v>
      </c>
      <c r="L38" s="21">
        <v>28</v>
      </c>
      <c r="M38" s="21">
        <v>29</v>
      </c>
      <c r="N38" s="75">
        <v>30</v>
      </c>
      <c r="O38" s="3"/>
      <c r="P38" s="70"/>
      <c r="Q38" s="70"/>
      <c r="R38" s="70"/>
      <c r="S38" s="3"/>
      <c r="T38" s="3"/>
    </row>
    <row r="39" spans="1:20" s="47" customFormat="1" ht="102" customHeight="1">
      <c r="A39" s="201"/>
      <c r="B39" s="211"/>
      <c r="C39" s="205"/>
      <c r="D39" s="205"/>
      <c r="E39" s="205"/>
      <c r="F39" s="205"/>
      <c r="G39" s="66" t="s">
        <v>47</v>
      </c>
      <c r="H39" s="66" t="s">
        <v>48</v>
      </c>
      <c r="I39" s="66" t="s">
        <v>49</v>
      </c>
      <c r="J39" s="66" t="s">
        <v>50</v>
      </c>
      <c r="K39" s="66" t="s">
        <v>51</v>
      </c>
      <c r="L39" s="66" t="s">
        <v>52</v>
      </c>
      <c r="M39" s="66" t="s">
        <v>6</v>
      </c>
      <c r="N39" s="73" t="s">
        <v>53</v>
      </c>
      <c r="O39" s="3"/>
      <c r="P39" s="70"/>
      <c r="Q39" s="70"/>
      <c r="R39" s="70"/>
      <c r="S39" s="3"/>
      <c r="T39" s="3"/>
    </row>
    <row r="40" spans="1:20">
      <c r="A40" s="22"/>
      <c r="B40" s="190" t="s">
        <v>207</v>
      </c>
      <c r="C40" s="143">
        <v>62000000</v>
      </c>
      <c r="D40" s="143">
        <v>62000000</v>
      </c>
      <c r="E40" s="143">
        <v>62000000</v>
      </c>
      <c r="F40" s="147"/>
      <c r="G40" s="143">
        <v>62000000</v>
      </c>
      <c r="H40" s="148"/>
      <c r="I40" s="148"/>
      <c r="J40" s="148"/>
      <c r="K40" s="148"/>
      <c r="L40" s="148"/>
      <c r="M40" s="148"/>
      <c r="N40" s="146">
        <f t="shared" ref="N40:N47" si="4">SUM(G40:M40)</f>
        <v>62000000</v>
      </c>
      <c r="O40" s="182"/>
      <c r="P40" s="192"/>
      <c r="Q40" s="45"/>
      <c r="R40" s="45"/>
    </row>
    <row r="41" spans="1:20">
      <c r="A41" s="22"/>
      <c r="B41" s="190" t="s">
        <v>208</v>
      </c>
      <c r="C41" s="143">
        <v>1614289.89</v>
      </c>
      <c r="D41" s="143">
        <v>1614289.89</v>
      </c>
      <c r="E41" s="143">
        <v>1614289.89</v>
      </c>
      <c r="F41" s="150"/>
      <c r="G41" s="144"/>
      <c r="H41" s="144"/>
      <c r="I41" s="144"/>
      <c r="J41" s="144"/>
      <c r="K41" s="144"/>
      <c r="L41" s="144"/>
      <c r="M41" s="143">
        <v>1614289.89</v>
      </c>
      <c r="N41" s="146">
        <f t="shared" si="4"/>
        <v>1614289.89</v>
      </c>
      <c r="O41" s="182"/>
      <c r="P41" s="192"/>
    </row>
    <row r="42" spans="1:20">
      <c r="A42" s="22"/>
      <c r="B42" s="190" t="s">
        <v>52</v>
      </c>
      <c r="C42" s="143">
        <v>34329660.633458875</v>
      </c>
      <c r="D42" s="143">
        <v>34329660.633458875</v>
      </c>
      <c r="E42" s="144">
        <v>22765451.770000003</v>
      </c>
      <c r="F42" s="150"/>
      <c r="G42" s="144"/>
      <c r="H42" s="144"/>
      <c r="I42" s="144"/>
      <c r="J42" s="144"/>
      <c r="K42" s="144"/>
      <c r="L42" s="144">
        <v>22765451.770000003</v>
      </c>
      <c r="M42" s="144"/>
      <c r="N42" s="146">
        <f t="shared" si="4"/>
        <v>22765451.770000003</v>
      </c>
      <c r="O42" s="182"/>
      <c r="P42" s="192"/>
    </row>
    <row r="43" spans="1:20">
      <c r="A43" s="22"/>
      <c r="B43" s="5"/>
      <c r="C43" s="149"/>
      <c r="D43" s="144"/>
      <c r="E43" s="144"/>
      <c r="F43" s="144"/>
      <c r="G43" s="144"/>
      <c r="H43" s="144"/>
      <c r="I43" s="144"/>
      <c r="J43" s="144"/>
      <c r="K43" s="144"/>
      <c r="L43" s="144"/>
      <c r="M43" s="144"/>
      <c r="N43" s="146">
        <f t="shared" si="4"/>
        <v>0</v>
      </c>
    </row>
    <row r="44" spans="1:20">
      <c r="A44" s="22"/>
      <c r="B44" s="5"/>
      <c r="C44" s="149"/>
      <c r="D44" s="144"/>
      <c r="E44" s="144"/>
      <c r="F44" s="144"/>
      <c r="G44" s="144"/>
      <c r="H44" s="144"/>
      <c r="I44" s="144"/>
      <c r="J44" s="144"/>
      <c r="K44" s="144"/>
      <c r="L44" s="144"/>
      <c r="M44" s="144"/>
      <c r="N44" s="146">
        <f t="shared" si="4"/>
        <v>0</v>
      </c>
    </row>
    <row r="45" spans="1:20">
      <c r="A45" s="22"/>
      <c r="B45" s="5"/>
      <c r="C45" s="149"/>
      <c r="D45" s="144"/>
      <c r="E45" s="144"/>
      <c r="F45" s="144"/>
      <c r="G45" s="144"/>
      <c r="H45" s="144"/>
      <c r="I45" s="144"/>
      <c r="J45" s="144"/>
      <c r="K45" s="144"/>
      <c r="L45" s="144"/>
      <c r="M45" s="144"/>
      <c r="N45" s="146">
        <f t="shared" si="4"/>
        <v>0</v>
      </c>
    </row>
    <row r="46" spans="1:20">
      <c r="A46" s="22"/>
      <c r="B46" s="5"/>
      <c r="C46" s="149"/>
      <c r="D46" s="144"/>
      <c r="E46" s="144"/>
      <c r="F46" s="144"/>
      <c r="G46" s="144"/>
      <c r="H46" s="144"/>
      <c r="I46" s="144"/>
      <c r="J46" s="144"/>
      <c r="K46" s="144"/>
      <c r="L46" s="144"/>
      <c r="M46" s="144"/>
      <c r="N46" s="146">
        <f t="shared" si="4"/>
        <v>0</v>
      </c>
    </row>
    <row r="47" spans="1:20">
      <c r="A47" s="22"/>
      <c r="B47" s="5"/>
      <c r="C47" s="149"/>
      <c r="D47" s="144"/>
      <c r="E47" s="144"/>
      <c r="F47" s="144"/>
      <c r="G47" s="144"/>
      <c r="H47" s="144"/>
      <c r="I47" s="144"/>
      <c r="J47" s="144"/>
      <c r="K47" s="151"/>
      <c r="L47" s="144"/>
      <c r="M47" s="144"/>
      <c r="N47" s="146">
        <f t="shared" si="4"/>
        <v>0</v>
      </c>
    </row>
    <row r="48" spans="1:20" ht="15.75" thickBot="1">
      <c r="A48" s="62"/>
      <c r="B48" s="106" t="s">
        <v>75</v>
      </c>
      <c r="C48" s="139">
        <f t="shared" ref="C48:N48" si="5">SUM(C40:C47)</f>
        <v>97943950.523458868</v>
      </c>
      <c r="D48" s="139">
        <f t="shared" si="5"/>
        <v>97943950.523458868</v>
      </c>
      <c r="E48" s="139">
        <f t="shared" si="5"/>
        <v>86379741.659999996</v>
      </c>
      <c r="F48" s="139">
        <f t="shared" si="5"/>
        <v>0</v>
      </c>
      <c r="G48" s="139">
        <f t="shared" si="5"/>
        <v>62000000</v>
      </c>
      <c r="H48" s="139">
        <f t="shared" si="5"/>
        <v>0</v>
      </c>
      <c r="I48" s="139">
        <f t="shared" si="5"/>
        <v>0</v>
      </c>
      <c r="J48" s="139">
        <f t="shared" si="5"/>
        <v>0</v>
      </c>
      <c r="K48" s="139">
        <f t="shared" si="5"/>
        <v>0</v>
      </c>
      <c r="L48" s="139">
        <f t="shared" si="5"/>
        <v>22765451.770000003</v>
      </c>
      <c r="M48" s="139">
        <f t="shared" si="5"/>
        <v>1614289.89</v>
      </c>
      <c r="N48" s="140">
        <f t="shared" si="5"/>
        <v>86379741.659999996</v>
      </c>
    </row>
    <row r="50" spans="1:20">
      <c r="C50" s="182"/>
      <c r="D50" s="182"/>
      <c r="E50" s="182"/>
    </row>
    <row r="51" spans="1:20" s="4" customFormat="1">
      <c r="A51" s="11"/>
      <c r="B51" s="11"/>
      <c r="C51" s="11"/>
      <c r="D51" s="11"/>
      <c r="E51" s="11"/>
      <c r="F51" s="11"/>
      <c r="G51" s="11"/>
      <c r="H51" s="11"/>
      <c r="I51" s="11"/>
      <c r="J51" s="11"/>
      <c r="K51" s="11"/>
      <c r="L51" s="11"/>
      <c r="M51" s="11"/>
      <c r="N51" s="11"/>
      <c r="O51" s="11"/>
      <c r="P51" s="11"/>
      <c r="Q51" s="11"/>
      <c r="R51" s="11"/>
      <c r="S51" s="11"/>
      <c r="T51" s="11"/>
    </row>
    <row r="52" spans="1:20" s="4" customFormat="1">
      <c r="A52" s="11"/>
      <c r="B52" s="11"/>
      <c r="C52" s="11"/>
      <c r="D52" s="11"/>
      <c r="E52" s="11"/>
      <c r="F52" s="11"/>
      <c r="G52" s="11"/>
      <c r="H52" s="11"/>
      <c r="I52" s="11"/>
      <c r="J52" s="11"/>
      <c r="K52" s="11"/>
      <c r="L52" s="11"/>
      <c r="M52" s="11"/>
      <c r="N52" s="11"/>
      <c r="O52" s="11"/>
      <c r="P52" s="11"/>
      <c r="Q52" s="11"/>
      <c r="R52" s="11"/>
      <c r="S52" s="11"/>
      <c r="T52" s="11"/>
    </row>
    <row r="53" spans="1:20" s="4" customFormat="1">
      <c r="A53" s="11"/>
      <c r="B53"/>
      <c r="C53"/>
      <c r="D53"/>
      <c r="E53"/>
      <c r="F53"/>
      <c r="G53"/>
      <c r="H53"/>
      <c r="I53" s="11"/>
      <c r="J53" s="11"/>
      <c r="K53" s="11"/>
      <c r="L53" s="11"/>
      <c r="M53" s="11"/>
      <c r="N53" s="11"/>
      <c r="O53" s="11"/>
      <c r="P53" s="11"/>
      <c r="Q53" s="11"/>
      <c r="R53" s="11"/>
      <c r="S53" s="11"/>
      <c r="T53" s="11"/>
    </row>
    <row r="54" spans="1:20">
      <c r="B54"/>
      <c r="C54"/>
      <c r="D54"/>
      <c r="E54"/>
      <c r="F54"/>
      <c r="G54"/>
      <c r="H54"/>
    </row>
    <row r="55" spans="1:20">
      <c r="B55"/>
      <c r="C55"/>
      <c r="D55"/>
      <c r="E55"/>
      <c r="F55"/>
      <c r="G55"/>
      <c r="H55"/>
    </row>
    <row r="56" spans="1:20">
      <c r="B56"/>
      <c r="C56"/>
      <c r="D56"/>
      <c r="E56"/>
      <c r="F56"/>
      <c r="G56"/>
      <c r="H56"/>
    </row>
    <row r="57" spans="1:20">
      <c r="B57"/>
      <c r="C57"/>
      <c r="D57"/>
      <c r="E57"/>
      <c r="F57"/>
      <c r="G57"/>
      <c r="H57"/>
    </row>
    <row r="58" spans="1:20">
      <c r="B58"/>
      <c r="C58"/>
      <c r="D58"/>
      <c r="E58"/>
      <c r="F58"/>
      <c r="G58"/>
      <c r="H58"/>
      <c r="P58" s="46"/>
    </row>
    <row r="59" spans="1:20">
      <c r="B59"/>
      <c r="C59"/>
      <c r="D59"/>
      <c r="E59"/>
      <c r="F59"/>
      <c r="G59"/>
      <c r="H59"/>
    </row>
    <row r="60" spans="1:20">
      <c r="B60"/>
      <c r="C60"/>
      <c r="D60"/>
      <c r="E60"/>
      <c r="F60"/>
      <c r="G60"/>
      <c r="H60"/>
    </row>
    <row r="61" spans="1:20">
      <c r="B61"/>
      <c r="C61"/>
      <c r="D61"/>
      <c r="E61"/>
      <c r="F61"/>
      <c r="G61"/>
      <c r="H61"/>
    </row>
    <row r="62" spans="1:20">
      <c r="B62"/>
      <c r="C62"/>
      <c r="D62"/>
      <c r="E62"/>
      <c r="F62"/>
      <c r="G62"/>
      <c r="H62"/>
    </row>
    <row r="63" spans="1:20">
      <c r="B63"/>
      <c r="C63"/>
      <c r="D63"/>
      <c r="E63"/>
      <c r="F63"/>
      <c r="G63"/>
      <c r="H63"/>
    </row>
    <row r="64" spans="1:20">
      <c r="B64"/>
      <c r="C64"/>
      <c r="D64"/>
      <c r="E64"/>
      <c r="F64"/>
      <c r="G64"/>
      <c r="H64"/>
    </row>
    <row r="65" spans="2:8">
      <c r="B65"/>
      <c r="C65"/>
      <c r="D65"/>
      <c r="E65"/>
      <c r="F65"/>
      <c r="G65"/>
      <c r="H65"/>
    </row>
    <row r="66" spans="2:8">
      <c r="B66"/>
      <c r="C66"/>
      <c r="D66"/>
      <c r="E66"/>
      <c r="F66"/>
      <c r="G66"/>
      <c r="H66"/>
    </row>
    <row r="67" spans="2:8">
      <c r="B67"/>
      <c r="C67"/>
      <c r="D67"/>
      <c r="E67"/>
      <c r="F67"/>
      <c r="G67"/>
      <c r="H67"/>
    </row>
    <row r="68" spans="2:8">
      <c r="B68"/>
      <c r="C68"/>
      <c r="D68"/>
      <c r="E68"/>
      <c r="F68"/>
      <c r="G68"/>
      <c r="H68"/>
    </row>
    <row r="69" spans="2:8">
      <c r="B69"/>
      <c r="C69"/>
      <c r="D69"/>
      <c r="E69"/>
      <c r="F69"/>
      <c r="G69"/>
      <c r="H69"/>
    </row>
    <row r="70" spans="2:8">
      <c r="B70"/>
      <c r="C70"/>
      <c r="D70"/>
      <c r="E70"/>
      <c r="F70"/>
      <c r="G70"/>
      <c r="H70"/>
    </row>
    <row r="71" spans="2:8">
      <c r="B71"/>
      <c r="C71"/>
      <c r="D71"/>
      <c r="E71"/>
      <c r="F71"/>
      <c r="G71"/>
      <c r="H71"/>
    </row>
    <row r="72" spans="2:8">
      <c r="C72"/>
      <c r="D72"/>
      <c r="E72"/>
      <c r="F72"/>
      <c r="G72"/>
      <c r="H72"/>
    </row>
    <row r="73" spans="2:8">
      <c r="C73"/>
      <c r="D73"/>
      <c r="E73"/>
      <c r="F73"/>
      <c r="G73"/>
      <c r="H73"/>
    </row>
    <row r="74" spans="2:8">
      <c r="C74"/>
      <c r="D74"/>
      <c r="E74"/>
      <c r="F74"/>
      <c r="G74"/>
      <c r="H74"/>
    </row>
    <row r="75" spans="2:8">
      <c r="C75"/>
      <c r="D75"/>
      <c r="E75"/>
      <c r="F75"/>
      <c r="G75"/>
      <c r="H75"/>
    </row>
    <row r="76" spans="2:8">
      <c r="C76"/>
      <c r="D76"/>
      <c r="E76"/>
      <c r="F76"/>
      <c r="G76"/>
      <c r="H76"/>
    </row>
  </sheetData>
  <mergeCells count="24">
    <mergeCell ref="G22:P22"/>
    <mergeCell ref="G36:N36"/>
    <mergeCell ref="B37:B39"/>
    <mergeCell ref="C37:C39"/>
    <mergeCell ref="D37:D39"/>
    <mergeCell ref="E37:E39"/>
    <mergeCell ref="F37:F39"/>
    <mergeCell ref="G37:N37"/>
    <mergeCell ref="A6:A8"/>
    <mergeCell ref="A22:A24"/>
    <mergeCell ref="A37:A39"/>
    <mergeCell ref="G21:P21"/>
    <mergeCell ref="G5:T5"/>
    <mergeCell ref="B6:B8"/>
    <mergeCell ref="C6:C8"/>
    <mergeCell ref="D6:D8"/>
    <mergeCell ref="E6:E8"/>
    <mergeCell ref="F6:F8"/>
    <mergeCell ref="G6:T6"/>
    <mergeCell ref="B22:B24"/>
    <mergeCell ref="C22:C24"/>
    <mergeCell ref="D22:D24"/>
    <mergeCell ref="E22:E24"/>
    <mergeCell ref="F22:F24"/>
  </mergeCells>
  <pageMargins left="0.7" right="0.7" top="0.75" bottom="0.75" header="0.3" footer="0.3"/>
  <pageSetup paperSize="9" scale="54" orientation="landscape" horizontalDpi="4294967295" verticalDpi="4294967295" r:id="rId1"/>
  <rowBreaks count="1" manualBreakCount="1">
    <brk id="20"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3"/>
  <sheetViews>
    <sheetView workbookViewId="0">
      <pane xSplit="1" ySplit="6" topLeftCell="B7" activePane="bottomRight" state="frozen"/>
      <selection activeCell="L18" sqref="L18"/>
      <selection pane="topRight" activeCell="L18" sqref="L18"/>
      <selection pane="bottomLeft" activeCell="L18" sqref="L18"/>
      <selection pane="bottomRight" activeCell="B3" sqref="B3"/>
    </sheetView>
  </sheetViews>
  <sheetFormatPr defaultRowHeight="15"/>
  <cols>
    <col min="1" max="1" width="10.5703125" style="47" bestFit="1" customWidth="1"/>
    <col min="2" max="2" width="39" style="3" customWidth="1"/>
    <col min="3" max="3" width="31.28515625" style="3" bestFit="1" customWidth="1"/>
    <col min="4" max="5" width="14.5703125" style="3" bestFit="1" customWidth="1"/>
    <col min="6" max="6" width="21.7109375" style="3" customWidth="1"/>
    <col min="7" max="7" width="12" style="3" bestFit="1" customWidth="1"/>
    <col min="8" max="8" width="8" style="3" customWidth="1"/>
  </cols>
  <sheetData>
    <row r="1" spans="1:8" ht="15.75">
      <c r="A1" s="7" t="s">
        <v>54</v>
      </c>
      <c r="B1" s="3" t="str">
        <f>'20. LI3'!B1</f>
        <v>სს "ხალიკ ბანკი საქართველო"</v>
      </c>
    </row>
    <row r="2" spans="1:8" ht="15.75">
      <c r="A2" s="10" t="s">
        <v>55</v>
      </c>
      <c r="B2" s="193">
        <f>'20. LI3'!B2</f>
        <v>43465</v>
      </c>
      <c r="C2" s="10"/>
      <c r="D2" s="10"/>
      <c r="E2" s="10"/>
      <c r="F2" s="10"/>
      <c r="G2" s="10"/>
      <c r="H2" s="10"/>
    </row>
    <row r="3" spans="1:8" ht="15.75">
      <c r="A3" s="10"/>
      <c r="B3" s="10"/>
      <c r="C3" s="10"/>
      <c r="D3" s="10"/>
      <c r="E3" s="10"/>
      <c r="F3" s="10"/>
      <c r="G3" s="10"/>
      <c r="H3" s="10"/>
    </row>
    <row r="4" spans="1:8" ht="15.75" thickBot="1">
      <c r="A4" s="134" t="s">
        <v>172</v>
      </c>
      <c r="B4" s="16" t="s">
        <v>94</v>
      </c>
    </row>
    <row r="5" spans="1:8" ht="14.45" customHeight="1">
      <c r="A5" s="222"/>
      <c r="B5" s="217" t="s">
        <v>93</v>
      </c>
      <c r="C5" s="219" t="s">
        <v>137</v>
      </c>
      <c r="D5" s="217" t="s">
        <v>92</v>
      </c>
      <c r="E5" s="217"/>
      <c r="F5" s="217"/>
      <c r="G5" s="217"/>
      <c r="H5" s="220" t="s">
        <v>91</v>
      </c>
    </row>
    <row r="6" spans="1:8" ht="38.25">
      <c r="A6" s="223"/>
      <c r="B6" s="218"/>
      <c r="C6" s="209"/>
      <c r="D6" s="14" t="s">
        <v>90</v>
      </c>
      <c r="E6" s="14" t="s">
        <v>89</v>
      </c>
      <c r="F6" s="14" t="s">
        <v>88</v>
      </c>
      <c r="G6" s="14" t="s">
        <v>87</v>
      </c>
      <c r="H6" s="221"/>
    </row>
    <row r="7" spans="1:8" ht="15.75">
      <c r="A7" s="77">
        <v>1</v>
      </c>
      <c r="B7" s="48" t="s">
        <v>76</v>
      </c>
      <c r="C7" s="41" t="s">
        <v>86</v>
      </c>
      <c r="D7" s="5"/>
      <c r="E7" s="5"/>
      <c r="F7" s="5"/>
      <c r="G7" s="41" t="s">
        <v>83</v>
      </c>
      <c r="H7" s="40"/>
    </row>
    <row r="8" spans="1:8" ht="15.75">
      <c r="A8" s="78">
        <v>2</v>
      </c>
      <c r="B8" s="48" t="s">
        <v>76</v>
      </c>
      <c r="C8" s="41" t="s">
        <v>85</v>
      </c>
      <c r="D8" s="5"/>
      <c r="E8" s="5"/>
      <c r="F8" s="41" t="s">
        <v>83</v>
      </c>
      <c r="G8" s="5"/>
      <c r="H8" s="40"/>
    </row>
    <row r="9" spans="1:8" ht="15.75">
      <c r="A9" s="77">
        <v>3</v>
      </c>
      <c r="B9" s="48" t="s">
        <v>76</v>
      </c>
      <c r="C9" s="41" t="s">
        <v>84</v>
      </c>
      <c r="D9" s="5"/>
      <c r="E9" s="5"/>
      <c r="F9" s="5"/>
      <c r="G9" s="41" t="s">
        <v>83</v>
      </c>
      <c r="H9" s="40"/>
    </row>
    <row r="10" spans="1:8" ht="15.75">
      <c r="A10" s="78"/>
      <c r="B10" s="48"/>
      <c r="C10" s="41"/>
      <c r="D10" s="5"/>
      <c r="E10" s="5"/>
      <c r="F10" s="5"/>
      <c r="G10" s="5"/>
      <c r="H10" s="40"/>
    </row>
    <row r="11" spans="1:8" ht="15.75">
      <c r="A11" s="77"/>
      <c r="B11" s="48"/>
      <c r="C11" s="41"/>
      <c r="D11" s="5"/>
      <c r="E11" s="5"/>
      <c r="F11" s="5"/>
      <c r="G11" s="5"/>
      <c r="H11" s="40"/>
    </row>
    <row r="12" spans="1:8" ht="16.5" thickBot="1">
      <c r="A12" s="79"/>
      <c r="B12" s="74"/>
      <c r="C12" s="80"/>
      <c r="D12" s="59"/>
      <c r="E12" s="59"/>
      <c r="F12" s="59"/>
      <c r="G12" s="59"/>
      <c r="H12" s="81"/>
    </row>
    <row r="13" spans="1:8" ht="15.75">
      <c r="A13" s="7"/>
    </row>
  </sheetData>
  <mergeCells count="5">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9"/>
  <sheetViews>
    <sheetView zoomScaleNormal="100" workbookViewId="0">
      <selection activeCell="C6" sqref="C6:E6"/>
    </sheetView>
  </sheetViews>
  <sheetFormatPr defaultColWidth="9.140625" defaultRowHeight="12.75"/>
  <cols>
    <col min="1" max="1" width="10.5703125" style="3" bestFit="1" customWidth="1"/>
    <col min="2" max="2" width="70.140625" style="3" customWidth="1"/>
    <col min="3" max="5" width="10.7109375" style="3" customWidth="1"/>
    <col min="6" max="16384" width="9.140625" style="3"/>
  </cols>
  <sheetData>
    <row r="1" spans="1:12">
      <c r="A1" s="132" t="s">
        <v>54</v>
      </c>
      <c r="B1" s="132" t="str">
        <f>'20. LI3'!B1</f>
        <v>სს "ხალიკ ბანკი საქართველო"</v>
      </c>
    </row>
    <row r="2" spans="1:12">
      <c r="A2" s="132" t="s">
        <v>55</v>
      </c>
      <c r="B2" s="194">
        <f>'20. LI3'!B2</f>
        <v>43465</v>
      </c>
    </row>
    <row r="3" spans="1:12">
      <c r="A3" s="70"/>
      <c r="B3" s="132"/>
    </row>
    <row r="4" spans="1:12" ht="13.5" thickBot="1">
      <c r="A4" s="133" t="s">
        <v>173</v>
      </c>
      <c r="B4" s="49" t="s">
        <v>150</v>
      </c>
      <c r="C4" s="28"/>
      <c r="D4" s="8"/>
      <c r="E4" s="8"/>
      <c r="F4" s="8"/>
      <c r="G4" s="8"/>
      <c r="H4" s="8"/>
      <c r="I4" s="8"/>
      <c r="J4" s="8"/>
      <c r="K4" s="8"/>
      <c r="L4" s="8"/>
    </row>
    <row r="5" spans="1:12">
      <c r="A5" s="131"/>
      <c r="B5" s="61"/>
      <c r="C5" s="64">
        <v>2018</v>
      </c>
      <c r="D5" s="64">
        <v>2017</v>
      </c>
      <c r="E5" s="64">
        <v>2016</v>
      </c>
      <c r="F5" s="8"/>
    </row>
    <row r="6" spans="1:12">
      <c r="A6" s="22">
        <v>1</v>
      </c>
      <c r="B6" s="5" t="s">
        <v>10</v>
      </c>
      <c r="C6" s="144">
        <v>1300</v>
      </c>
      <c r="D6" s="144"/>
      <c r="E6" s="144">
        <v>6805</v>
      </c>
      <c r="F6" s="8"/>
    </row>
    <row r="7" spans="1:12">
      <c r="A7" s="22">
        <v>2</v>
      </c>
      <c r="B7" s="27" t="s">
        <v>124</v>
      </c>
      <c r="C7" s="144"/>
      <c r="D7" s="144"/>
      <c r="E7" s="152"/>
      <c r="F7" s="8"/>
    </row>
    <row r="8" spans="1:12">
      <c r="A8" s="22">
        <v>3</v>
      </c>
      <c r="B8" s="5" t="s">
        <v>146</v>
      </c>
      <c r="C8" s="144"/>
      <c r="D8" s="144"/>
      <c r="E8" s="152"/>
    </row>
    <row r="9" spans="1:12" ht="13.5" thickBot="1">
      <c r="A9" s="62">
        <v>4</v>
      </c>
      <c r="B9" s="59" t="s">
        <v>113</v>
      </c>
      <c r="C9" s="153"/>
      <c r="D9" s="153"/>
      <c r="E9" s="15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11"/>
  <sheetViews>
    <sheetView topLeftCell="A4" zoomScaleNormal="100" workbookViewId="0">
      <selection activeCell="C25" sqref="C25"/>
    </sheetView>
  </sheetViews>
  <sheetFormatPr defaultColWidth="9.140625" defaultRowHeight="12.75"/>
  <cols>
    <col min="1" max="1" width="10.5703125" style="3" bestFit="1" customWidth="1"/>
    <col min="2" max="2" width="52.5703125" style="3" customWidth="1"/>
    <col min="3" max="3" width="11.85546875" style="3" customWidth="1"/>
    <col min="4" max="4" width="10.42578125" style="3" customWidth="1"/>
    <col min="5" max="5" width="11.5703125" style="3" customWidth="1"/>
    <col min="6" max="6" width="24.140625" style="3" customWidth="1"/>
    <col min="7" max="7" width="27.5703125" style="3" customWidth="1"/>
    <col min="8" max="16384" width="9.140625" style="3"/>
  </cols>
  <sheetData>
    <row r="1" spans="1:8">
      <c r="A1" s="3" t="s">
        <v>54</v>
      </c>
      <c r="B1" s="3" t="str">
        <f>'20. LI3'!B1</f>
        <v>სს "ხალიკ ბანკი საქართველო"</v>
      </c>
    </row>
    <row r="2" spans="1:8">
      <c r="A2" s="8" t="s">
        <v>55</v>
      </c>
      <c r="B2" s="195">
        <f>'20. LI3'!B2</f>
        <v>43465</v>
      </c>
      <c r="C2" s="8"/>
      <c r="D2" s="8"/>
      <c r="E2" s="8"/>
      <c r="F2" s="8"/>
      <c r="G2" s="8"/>
      <c r="H2" s="8"/>
    </row>
    <row r="3" spans="1:8">
      <c r="A3" s="8"/>
      <c r="B3" s="8"/>
      <c r="C3" s="8"/>
      <c r="D3" s="8"/>
      <c r="E3" s="8"/>
      <c r="F3" s="8"/>
      <c r="G3" s="8"/>
      <c r="H3" s="8"/>
    </row>
    <row r="4" spans="1:8" ht="13.5" thickBot="1">
      <c r="A4" s="133" t="s">
        <v>174</v>
      </c>
      <c r="B4" s="50" t="s">
        <v>125</v>
      </c>
      <c r="F4" s="8"/>
      <c r="G4" s="8"/>
      <c r="H4" s="8"/>
    </row>
    <row r="5" spans="1:8">
      <c r="A5" s="82"/>
      <c r="B5" s="61"/>
      <c r="C5" s="61" t="s">
        <v>0</v>
      </c>
      <c r="D5" s="61" t="s">
        <v>1</v>
      </c>
      <c r="E5" s="61" t="s">
        <v>2</v>
      </c>
      <c r="F5" s="61" t="s">
        <v>3</v>
      </c>
      <c r="G5" s="26" t="s">
        <v>4</v>
      </c>
      <c r="H5" s="8"/>
    </row>
    <row r="6" spans="1:8" s="11" customFormat="1" ht="76.5">
      <c r="A6" s="107"/>
      <c r="B6" s="23"/>
      <c r="C6" s="97">
        <v>2018</v>
      </c>
      <c r="D6" s="97">
        <v>2017</v>
      </c>
      <c r="E6" s="97">
        <v>2016</v>
      </c>
      <c r="F6" s="69" t="s">
        <v>138</v>
      </c>
      <c r="G6" s="109" t="s">
        <v>139</v>
      </c>
      <c r="H6" s="108"/>
    </row>
    <row r="7" spans="1:8">
      <c r="A7" s="83">
        <v>1</v>
      </c>
      <c r="B7" s="5" t="s">
        <v>56</v>
      </c>
      <c r="C7" s="144">
        <v>23431794.850000001</v>
      </c>
      <c r="D7" s="144">
        <v>22771338</v>
      </c>
      <c r="E7" s="144">
        <v>18649529</v>
      </c>
      <c r="F7" s="224"/>
      <c r="G7" s="225"/>
      <c r="H7" s="8"/>
    </row>
    <row r="8" spans="1:8">
      <c r="A8" s="83">
        <v>2</v>
      </c>
      <c r="B8" s="51" t="s">
        <v>12</v>
      </c>
      <c r="C8" s="144">
        <v>2701075.74</v>
      </c>
      <c r="D8" s="144">
        <v>3595354</v>
      </c>
      <c r="E8" s="144">
        <v>3104409</v>
      </c>
      <c r="F8" s="226"/>
      <c r="G8" s="227"/>
    </row>
    <row r="9" spans="1:8">
      <c r="A9" s="83">
        <v>3</v>
      </c>
      <c r="B9" s="52" t="s">
        <v>147</v>
      </c>
      <c r="C9" s="144">
        <v>9900</v>
      </c>
      <c r="D9" s="144">
        <v>7056</v>
      </c>
      <c r="E9" s="144">
        <v>-8616</v>
      </c>
      <c r="F9" s="228"/>
      <c r="G9" s="229"/>
    </row>
    <row r="10" spans="1:8" ht="13.5" thickBot="1">
      <c r="A10" s="84">
        <v>4</v>
      </c>
      <c r="B10" s="85" t="s">
        <v>57</v>
      </c>
      <c r="C10" s="153">
        <f>C7+C8-C9</f>
        <v>26122970.590000004</v>
      </c>
      <c r="D10" s="153">
        <f t="shared" ref="D10:E10" si="0">D7+D8-D9</f>
        <v>26359636</v>
      </c>
      <c r="E10" s="153">
        <f t="shared" si="0"/>
        <v>21762554</v>
      </c>
      <c r="F10" s="155">
        <f>SUMIF(C10:E10, "&gt;=0",C10:E10)/3</f>
        <v>24748386.863333333</v>
      </c>
      <c r="G10" s="156">
        <f>F10*15%/8%</f>
        <v>46403225.368749999</v>
      </c>
    </row>
    <row r="11" spans="1:8">
      <c r="A11" s="24"/>
      <c r="B11" s="8"/>
      <c r="C11" s="8"/>
      <c r="D11" s="8"/>
      <c r="E11" s="8"/>
      <c r="F11" s="182"/>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6"/>
  <sheetViews>
    <sheetView zoomScaleNormal="100" workbookViewId="0">
      <selection activeCell="D16" sqref="D16:D17"/>
    </sheetView>
  </sheetViews>
  <sheetFormatPr defaultColWidth="9.140625" defaultRowHeight="12.75"/>
  <cols>
    <col min="1" max="1" width="10.5703125" style="29" bestFit="1" customWidth="1"/>
    <col min="2" max="2" width="16.28515625" style="3" customWidth="1"/>
    <col min="3" max="3" width="42.85546875" style="3" customWidth="1"/>
    <col min="4" max="5" width="33.42578125" style="3" customWidth="1"/>
    <col min="6" max="6" width="41.7109375" style="3" customWidth="1"/>
    <col min="7" max="16384" width="9.140625" style="3"/>
  </cols>
  <sheetData>
    <row r="1" spans="1:9">
      <c r="A1" s="2" t="s">
        <v>54</v>
      </c>
      <c r="B1" s="3" t="str">
        <f>'20. LI3'!B1</f>
        <v>სს "ხალიკ ბანკი საქართველო"</v>
      </c>
    </row>
    <row r="2" spans="1:9">
      <c r="A2" s="2" t="s">
        <v>55</v>
      </c>
      <c r="B2" s="196">
        <f>'20. LI3'!B2</f>
        <v>43465</v>
      </c>
    </row>
    <row r="3" spans="1:9">
      <c r="A3" s="2"/>
    </row>
    <row r="4" spans="1:9" ht="13.5" thickBot="1">
      <c r="A4" s="133" t="s">
        <v>175</v>
      </c>
      <c r="B4" s="30" t="s">
        <v>190</v>
      </c>
      <c r="D4" s="13"/>
      <c r="E4" s="13"/>
      <c r="F4" s="13"/>
    </row>
    <row r="5" spans="1:9" s="9" customFormat="1" ht="16.5" customHeight="1">
      <c r="A5" s="86"/>
      <c r="B5" s="87"/>
      <c r="C5" s="87"/>
      <c r="D5" s="95" t="s">
        <v>160</v>
      </c>
      <c r="E5" s="95" t="s">
        <v>161</v>
      </c>
      <c r="F5" s="96" t="s">
        <v>114</v>
      </c>
    </row>
    <row r="6" spans="1:9" ht="15" customHeight="1">
      <c r="A6" s="88">
        <v>1</v>
      </c>
      <c r="B6" s="230" t="s">
        <v>18</v>
      </c>
      <c r="C6" s="17" t="s">
        <v>15</v>
      </c>
      <c r="D6" s="163">
        <v>6</v>
      </c>
      <c r="E6" s="163">
        <v>1</v>
      </c>
      <c r="F6" s="164"/>
    </row>
    <row r="7" spans="1:9" ht="15" customHeight="1">
      <c r="A7" s="88">
        <v>2</v>
      </c>
      <c r="B7" s="230"/>
      <c r="C7" s="17" t="s">
        <v>120</v>
      </c>
      <c r="D7" s="157">
        <f>D8+D10+D12</f>
        <v>946247.9</v>
      </c>
      <c r="E7" s="157">
        <f>E8+E10+E12</f>
        <v>244307</v>
      </c>
      <c r="F7" s="158">
        <f>F8+F10+F12</f>
        <v>0</v>
      </c>
    </row>
    <row r="8" spans="1:9" ht="15" customHeight="1">
      <c r="A8" s="88">
        <v>3</v>
      </c>
      <c r="B8" s="230"/>
      <c r="C8" s="31" t="s">
        <v>115</v>
      </c>
      <c r="D8" s="163">
        <v>946247.9</v>
      </c>
      <c r="E8" s="163">
        <v>244307</v>
      </c>
      <c r="F8" s="164"/>
      <c r="G8" s="8"/>
      <c r="H8" s="8"/>
    </row>
    <row r="9" spans="1:9" ht="15" customHeight="1">
      <c r="A9" s="89">
        <v>4</v>
      </c>
      <c r="B9" s="230"/>
      <c r="C9" s="32" t="s">
        <v>16</v>
      </c>
      <c r="D9" s="163"/>
      <c r="E9" s="163"/>
      <c r="F9" s="164"/>
      <c r="G9" s="8"/>
      <c r="H9" s="8"/>
    </row>
    <row r="10" spans="1:9" ht="30" customHeight="1">
      <c r="A10" s="89">
        <v>5</v>
      </c>
      <c r="B10" s="230"/>
      <c r="C10" s="31" t="s">
        <v>17</v>
      </c>
      <c r="D10" s="163"/>
      <c r="E10" s="163"/>
      <c r="F10" s="164"/>
    </row>
    <row r="11" spans="1:9" ht="15" customHeight="1">
      <c r="A11" s="89">
        <v>6</v>
      </c>
      <c r="B11" s="230"/>
      <c r="C11" s="32" t="s">
        <v>16</v>
      </c>
      <c r="D11" s="163"/>
      <c r="E11" s="163"/>
      <c r="F11" s="164"/>
    </row>
    <row r="12" spans="1:9" ht="15" customHeight="1">
      <c r="A12" s="89">
        <v>7</v>
      </c>
      <c r="B12" s="230"/>
      <c r="C12" s="31" t="s">
        <v>149</v>
      </c>
      <c r="D12" s="163"/>
      <c r="E12" s="163"/>
      <c r="F12" s="164"/>
    </row>
    <row r="13" spans="1:9" ht="15" customHeight="1">
      <c r="A13" s="89">
        <v>8</v>
      </c>
      <c r="B13" s="230"/>
      <c r="C13" s="32" t="s">
        <v>16</v>
      </c>
      <c r="D13" s="163"/>
      <c r="E13" s="163"/>
      <c r="F13" s="164"/>
    </row>
    <row r="14" spans="1:9" ht="15" customHeight="1">
      <c r="A14" s="89">
        <v>9</v>
      </c>
      <c r="B14" s="230" t="s">
        <v>168</v>
      </c>
      <c r="C14" s="17" t="s">
        <v>15</v>
      </c>
      <c r="D14" s="165">
        <v>5</v>
      </c>
      <c r="E14" s="165"/>
      <c r="F14" s="166"/>
      <c r="I14" s="18"/>
    </row>
    <row r="15" spans="1:9" ht="15" customHeight="1">
      <c r="A15" s="89">
        <v>10</v>
      </c>
      <c r="B15" s="230"/>
      <c r="C15" s="17" t="s">
        <v>169</v>
      </c>
      <c r="D15" s="159">
        <f>D16+D18+D20</f>
        <v>264486.29526430496</v>
      </c>
      <c r="E15" s="159">
        <f>E16+E18+E20</f>
        <v>0</v>
      </c>
      <c r="F15" s="160">
        <f>F16+F18+F20</f>
        <v>0</v>
      </c>
    </row>
    <row r="16" spans="1:9" ht="15" customHeight="1">
      <c r="A16" s="89">
        <v>11</v>
      </c>
      <c r="B16" s="230"/>
      <c r="C16" s="31" t="s">
        <v>116</v>
      </c>
      <c r="D16" s="163">
        <v>264486.29526430496</v>
      </c>
      <c r="E16" s="165"/>
      <c r="F16" s="166"/>
    </row>
    <row r="17" spans="1:6" ht="15" customHeight="1">
      <c r="A17" s="89">
        <v>12</v>
      </c>
      <c r="B17" s="230"/>
      <c r="C17" s="32" t="s">
        <v>16</v>
      </c>
      <c r="D17" s="163">
        <v>264486.29526430496</v>
      </c>
      <c r="E17" s="163"/>
      <c r="F17" s="164"/>
    </row>
    <row r="18" spans="1:6" ht="30" customHeight="1">
      <c r="A18" s="89">
        <v>13</v>
      </c>
      <c r="B18" s="230"/>
      <c r="C18" s="31" t="s">
        <v>17</v>
      </c>
      <c r="D18" s="165"/>
      <c r="E18" s="165"/>
      <c r="F18" s="166"/>
    </row>
    <row r="19" spans="1:6" ht="15" customHeight="1">
      <c r="A19" s="89">
        <v>14</v>
      </c>
      <c r="B19" s="230"/>
      <c r="C19" s="32" t="s">
        <v>16</v>
      </c>
      <c r="D19" s="165"/>
      <c r="E19" s="165"/>
      <c r="F19" s="166"/>
    </row>
    <row r="20" spans="1:6" ht="15" customHeight="1">
      <c r="A20" s="89">
        <v>15</v>
      </c>
      <c r="B20" s="230"/>
      <c r="C20" s="31" t="s">
        <v>149</v>
      </c>
      <c r="D20" s="165"/>
      <c r="E20" s="165"/>
      <c r="F20" s="166"/>
    </row>
    <row r="21" spans="1:6" ht="15" customHeight="1">
      <c r="A21" s="89">
        <v>16</v>
      </c>
      <c r="B21" s="230"/>
      <c r="C21" s="32" t="s">
        <v>16</v>
      </c>
      <c r="D21" s="165"/>
      <c r="E21" s="165"/>
      <c r="F21" s="166"/>
    </row>
    <row r="22" spans="1:6" ht="15" customHeight="1" thickBot="1">
      <c r="A22" s="90">
        <v>17</v>
      </c>
      <c r="B22" s="231" t="s">
        <v>119</v>
      </c>
      <c r="C22" s="231"/>
      <c r="D22" s="161">
        <f>D7+D15</f>
        <v>1210734.195264305</v>
      </c>
      <c r="E22" s="161">
        <f>E7+E15</f>
        <v>244307</v>
      </c>
      <c r="F22" s="162">
        <f>F7+F15</f>
        <v>0</v>
      </c>
    </row>
    <row r="26" spans="1:6">
      <c r="D26" s="182"/>
    </row>
  </sheetData>
  <mergeCells count="3">
    <mergeCell ref="B6:B13"/>
    <mergeCell ref="B14:B21"/>
    <mergeCell ref="B22:C2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0"/>
  <sheetViews>
    <sheetView zoomScaleNormal="100" workbookViewId="0">
      <selection activeCell="B10" sqref="B10"/>
    </sheetView>
  </sheetViews>
  <sheetFormatPr defaultColWidth="9.140625" defaultRowHeight="12.75"/>
  <cols>
    <col min="1" max="1" width="35.140625" style="3" customWidth="1"/>
    <col min="2" max="2" width="45.85546875" style="3" customWidth="1"/>
    <col min="3" max="3" width="26.28515625" style="3" customWidth="1"/>
    <col min="4" max="4" width="25" style="3" customWidth="1"/>
    <col min="5" max="5" width="28.42578125" style="3" customWidth="1"/>
    <col min="6" max="6" width="14" style="3" bestFit="1" customWidth="1"/>
    <col min="7" max="7" width="14.7109375" style="3" customWidth="1"/>
    <col min="8" max="8" width="26.42578125" style="3" customWidth="1"/>
    <col min="9" max="9" width="16.140625" style="3" bestFit="1" customWidth="1"/>
    <col min="10" max="10" width="14" style="3" bestFit="1" customWidth="1"/>
    <col min="11" max="11" width="14.7109375" style="3" customWidth="1"/>
    <col min="12" max="12" width="26.85546875" style="3" customWidth="1"/>
    <col min="13" max="16384" width="9.140625" style="3"/>
  </cols>
  <sheetData>
    <row r="1" spans="1:12">
      <c r="A1" s="3" t="s">
        <v>54</v>
      </c>
      <c r="B1" s="3" t="str">
        <f>'20. LI3'!B1</f>
        <v>სს "ხალიკ ბანკი საქართველო"</v>
      </c>
    </row>
    <row r="2" spans="1:12">
      <c r="A2" s="3" t="s">
        <v>55</v>
      </c>
      <c r="B2" s="197">
        <f>'20. LI3'!B2</f>
        <v>43465</v>
      </c>
      <c r="C2" s="33"/>
      <c r="D2" s="33"/>
      <c r="E2" s="33"/>
      <c r="F2" s="33"/>
      <c r="G2" s="33"/>
      <c r="H2" s="33"/>
      <c r="I2" s="33"/>
      <c r="J2" s="33"/>
      <c r="K2" s="33"/>
      <c r="L2" s="33"/>
    </row>
    <row r="3" spans="1:12">
      <c r="B3" s="33"/>
      <c r="C3" s="33"/>
      <c r="D3" s="33"/>
      <c r="E3" s="33"/>
      <c r="F3" s="33"/>
      <c r="G3" s="33"/>
      <c r="H3" s="33"/>
      <c r="I3" s="33"/>
      <c r="J3" s="33"/>
      <c r="K3" s="33"/>
      <c r="L3" s="33"/>
    </row>
    <row r="4" spans="1:12" ht="13.5" thickBot="1">
      <c r="A4" s="133" t="s">
        <v>176</v>
      </c>
      <c r="B4" s="33" t="s">
        <v>127</v>
      </c>
      <c r="C4" s="34"/>
      <c r="D4" s="34"/>
      <c r="E4" s="34"/>
      <c r="F4" s="34"/>
      <c r="G4" s="34"/>
      <c r="H4" s="34"/>
      <c r="I4" s="34"/>
      <c r="J4" s="34"/>
      <c r="K4" s="34"/>
      <c r="L4" s="34"/>
    </row>
    <row r="5" spans="1:12" ht="28.5">
      <c r="A5" s="25"/>
      <c r="B5" s="61"/>
      <c r="C5" s="112" t="s">
        <v>160</v>
      </c>
      <c r="D5" s="112" t="s">
        <v>161</v>
      </c>
      <c r="E5" s="113" t="s">
        <v>130</v>
      </c>
      <c r="F5" s="34"/>
      <c r="G5" s="34"/>
      <c r="H5" s="34"/>
      <c r="I5" s="34"/>
      <c r="J5" s="34"/>
      <c r="K5" s="34"/>
      <c r="L5" s="34"/>
    </row>
    <row r="6" spans="1:12">
      <c r="A6" s="232" t="s">
        <v>19</v>
      </c>
      <c r="B6" s="115" t="s">
        <v>15</v>
      </c>
      <c r="C6" s="144"/>
      <c r="D6" s="144"/>
      <c r="E6" s="152"/>
      <c r="F6" s="34"/>
      <c r="G6" s="34"/>
      <c r="H6" s="34"/>
      <c r="I6" s="34"/>
      <c r="J6" s="34"/>
      <c r="K6" s="34"/>
      <c r="L6" s="34"/>
    </row>
    <row r="7" spans="1:12" ht="14.25">
      <c r="A7" s="232"/>
      <c r="B7" s="114" t="s">
        <v>118</v>
      </c>
      <c r="C7" s="144"/>
      <c r="D7" s="144"/>
      <c r="E7" s="152"/>
      <c r="F7" s="34"/>
      <c r="G7" s="34"/>
      <c r="H7" s="34"/>
      <c r="I7" s="34"/>
      <c r="J7" s="34"/>
      <c r="K7" s="34"/>
      <c r="L7" s="34"/>
    </row>
    <row r="8" spans="1:12" ht="14.25">
      <c r="A8" s="232" t="s">
        <v>73</v>
      </c>
      <c r="B8" s="114" t="s">
        <v>15</v>
      </c>
      <c r="C8" s="144"/>
      <c r="D8" s="144"/>
      <c r="E8" s="152"/>
      <c r="F8" s="34"/>
      <c r="G8" s="34"/>
      <c r="H8" s="34"/>
      <c r="I8" s="34"/>
      <c r="J8" s="34"/>
      <c r="K8" s="34"/>
      <c r="L8" s="34"/>
    </row>
    <row r="9" spans="1:12" ht="14.25">
      <c r="A9" s="232"/>
      <c r="B9" s="114" t="s">
        <v>13</v>
      </c>
      <c r="C9" s="167">
        <f>C10+C11+C12+C13</f>
        <v>0</v>
      </c>
      <c r="D9" s="167">
        <f>D10+D11+D12+D13</f>
        <v>0</v>
      </c>
      <c r="E9" s="167">
        <f>E10+E11+E12+E13</f>
        <v>0</v>
      </c>
      <c r="F9" s="34"/>
      <c r="G9" s="34"/>
      <c r="H9" s="34"/>
      <c r="I9" s="34"/>
      <c r="J9" s="34"/>
      <c r="K9" s="34"/>
      <c r="L9" s="34"/>
    </row>
    <row r="10" spans="1:12" ht="14.25">
      <c r="A10" s="232"/>
      <c r="B10" s="116" t="s">
        <v>20</v>
      </c>
      <c r="C10" s="144"/>
      <c r="D10" s="144"/>
      <c r="E10" s="152"/>
      <c r="F10" s="34"/>
      <c r="G10" s="34"/>
      <c r="H10" s="34"/>
      <c r="I10" s="34"/>
      <c r="J10" s="34"/>
      <c r="K10" s="34"/>
      <c r="L10" s="34"/>
    </row>
    <row r="11" spans="1:12" ht="14.25">
      <c r="A11" s="232"/>
      <c r="B11" s="116" t="s">
        <v>155</v>
      </c>
      <c r="C11" s="144"/>
      <c r="D11" s="144"/>
      <c r="E11" s="152"/>
      <c r="F11" s="34"/>
      <c r="G11" s="34"/>
      <c r="H11" s="34"/>
      <c r="I11" s="34"/>
      <c r="J11" s="34"/>
      <c r="K11" s="34"/>
      <c r="L11" s="34"/>
    </row>
    <row r="12" spans="1:12" ht="28.5">
      <c r="A12" s="232"/>
      <c r="B12" s="116" t="s">
        <v>156</v>
      </c>
      <c r="C12" s="144"/>
      <c r="D12" s="144"/>
      <c r="E12" s="152"/>
      <c r="F12" s="34"/>
      <c r="G12" s="34"/>
      <c r="H12" s="34"/>
      <c r="I12" s="34"/>
      <c r="J12" s="34"/>
      <c r="K12" s="34"/>
      <c r="L12" s="34"/>
    </row>
    <row r="13" spans="1:12" ht="14.25">
      <c r="A13" s="232"/>
      <c r="B13" s="116" t="s">
        <v>157</v>
      </c>
      <c r="C13" s="144"/>
      <c r="D13" s="144"/>
      <c r="E13" s="152"/>
      <c r="F13" s="34"/>
      <c r="G13" s="34"/>
      <c r="H13" s="34"/>
      <c r="I13" s="34"/>
      <c r="J13" s="34"/>
      <c r="K13" s="34"/>
      <c r="L13" s="34"/>
    </row>
    <row r="14" spans="1:12" ht="14.25">
      <c r="A14" s="232" t="s">
        <v>159</v>
      </c>
      <c r="B14" s="114" t="s">
        <v>15</v>
      </c>
      <c r="C14" s="144"/>
      <c r="D14" s="144"/>
      <c r="E14" s="152"/>
      <c r="F14" s="34"/>
      <c r="G14" s="34"/>
      <c r="H14" s="34"/>
      <c r="I14" s="34"/>
      <c r="J14" s="34"/>
      <c r="K14" s="34"/>
      <c r="L14" s="34"/>
    </row>
    <row r="15" spans="1:12" ht="14.25">
      <c r="A15" s="232"/>
      <c r="B15" s="114" t="s">
        <v>13</v>
      </c>
      <c r="C15" s="167">
        <f>C16+C17+C18+C19</f>
        <v>0</v>
      </c>
      <c r="D15" s="167">
        <f>D16+D17+D18+D19</f>
        <v>0</v>
      </c>
      <c r="E15" s="167">
        <f>E16+E17+E18+E19</f>
        <v>0</v>
      </c>
      <c r="F15" s="34"/>
      <c r="G15" s="34"/>
      <c r="H15" s="34"/>
      <c r="I15" s="34"/>
      <c r="J15" s="34"/>
      <c r="K15" s="34"/>
      <c r="L15" s="34"/>
    </row>
    <row r="16" spans="1:12" ht="14.25">
      <c r="A16" s="232"/>
      <c r="B16" s="116" t="s">
        <v>20</v>
      </c>
      <c r="C16" s="144"/>
      <c r="D16" s="144"/>
      <c r="E16" s="152"/>
      <c r="F16" s="34"/>
      <c r="G16" s="34"/>
      <c r="H16" s="34"/>
      <c r="I16" s="34"/>
      <c r="J16" s="34"/>
      <c r="K16" s="34"/>
      <c r="L16" s="34"/>
    </row>
    <row r="17" spans="1:12" ht="14.25">
      <c r="A17" s="233"/>
      <c r="B17" s="120" t="s">
        <v>155</v>
      </c>
      <c r="C17" s="168"/>
      <c r="D17" s="168"/>
      <c r="E17" s="169"/>
      <c r="F17" s="34"/>
      <c r="G17" s="34"/>
      <c r="H17" s="34"/>
      <c r="I17" s="34"/>
      <c r="J17" s="34"/>
      <c r="K17" s="34"/>
      <c r="L17" s="34"/>
    </row>
    <row r="18" spans="1:12" ht="28.5">
      <c r="A18" s="233"/>
      <c r="B18" s="120" t="s">
        <v>156</v>
      </c>
      <c r="C18" s="168"/>
      <c r="D18" s="168"/>
      <c r="E18" s="169"/>
      <c r="F18" s="34"/>
      <c r="G18" s="34"/>
      <c r="H18" s="34"/>
      <c r="I18" s="34"/>
      <c r="J18" s="34"/>
      <c r="K18" s="34"/>
      <c r="L18" s="34"/>
    </row>
    <row r="19" spans="1:12" ht="15" thickBot="1">
      <c r="A19" s="234"/>
      <c r="B19" s="117" t="s">
        <v>157</v>
      </c>
      <c r="C19" s="153"/>
      <c r="D19" s="153"/>
      <c r="E19" s="154"/>
      <c r="F19" s="34"/>
      <c r="G19" s="34"/>
      <c r="H19" s="34"/>
      <c r="I19" s="34"/>
      <c r="J19" s="34"/>
      <c r="K19" s="34"/>
      <c r="L19" s="34"/>
    </row>
    <row r="20" spans="1:12">
      <c r="A20" s="33"/>
      <c r="B20" s="34"/>
      <c r="C20" s="34"/>
      <c r="D20" s="34"/>
      <c r="E20" s="34"/>
      <c r="F20" s="34"/>
      <c r="G20" s="34"/>
      <c r="H20" s="34"/>
      <c r="I20" s="34"/>
      <c r="J20" s="34"/>
      <c r="K20" s="34"/>
      <c r="L20" s="34"/>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22"/>
  <sheetViews>
    <sheetView zoomScaleNormal="100" workbookViewId="0">
      <pane xSplit="2" ySplit="6" topLeftCell="C7" activePane="bottomRight" state="frozen"/>
      <selection activeCell="L18" sqref="L18"/>
      <selection pane="topRight" activeCell="L18" sqref="L18"/>
      <selection pane="bottomLeft" activeCell="L18" sqref="L18"/>
      <selection pane="bottomRight" activeCell="E8" sqref="E8"/>
    </sheetView>
  </sheetViews>
  <sheetFormatPr defaultColWidth="9.140625" defaultRowHeight="12.75"/>
  <cols>
    <col min="1" max="1" width="10.5703125" style="3" bestFit="1" customWidth="1"/>
    <col min="2" max="2" width="54.7109375" style="3" customWidth="1"/>
    <col min="3" max="3" width="26.7109375" style="3" customWidth="1"/>
    <col min="4" max="4" width="32.85546875" style="3" customWidth="1"/>
    <col min="5" max="5" width="26.7109375" style="3" customWidth="1"/>
    <col min="6" max="6" width="25.5703125" style="3" customWidth="1"/>
    <col min="7" max="7" width="28.140625" style="3" customWidth="1"/>
    <col min="8" max="16384" width="9.140625" style="3"/>
  </cols>
  <sheetData>
    <row r="1" spans="1:7">
      <c r="A1" s="3" t="s">
        <v>54</v>
      </c>
      <c r="B1" s="3" t="str">
        <f>'20. LI3'!B1</f>
        <v>სს "ხალიკ ბანკი საქართველო"</v>
      </c>
    </row>
    <row r="2" spans="1:7">
      <c r="A2" s="3" t="s">
        <v>55</v>
      </c>
      <c r="B2" s="198">
        <f>'20. LI3'!B2</f>
        <v>43465</v>
      </c>
    </row>
    <row r="3" spans="1:7">
      <c r="B3" s="15"/>
    </row>
    <row r="4" spans="1:7" ht="13.5" thickBot="1">
      <c r="A4" s="133" t="s">
        <v>177</v>
      </c>
      <c r="B4" s="94" t="s">
        <v>129</v>
      </c>
    </row>
    <row r="5" spans="1:7" s="15" customFormat="1" ht="14.25">
      <c r="A5" s="91"/>
      <c r="B5" s="63"/>
      <c r="C5" s="92" t="s">
        <v>0</v>
      </c>
      <c r="D5" s="39" t="s">
        <v>1</v>
      </c>
      <c r="E5" s="39" t="s">
        <v>2</v>
      </c>
      <c r="F5" s="39" t="s">
        <v>3</v>
      </c>
      <c r="G5" s="38" t="s">
        <v>4</v>
      </c>
    </row>
    <row r="6" spans="1:7" ht="85.5">
      <c r="A6" s="93"/>
      <c r="B6" s="35"/>
      <c r="C6" s="118" t="s">
        <v>186</v>
      </c>
      <c r="D6" s="111" t="s">
        <v>187</v>
      </c>
      <c r="E6" s="111" t="s">
        <v>189</v>
      </c>
      <c r="F6" s="111" t="s">
        <v>188</v>
      </c>
      <c r="G6" s="119" t="s">
        <v>23</v>
      </c>
    </row>
    <row r="7" spans="1:7" ht="14.25">
      <c r="A7" s="93">
        <v>1</v>
      </c>
      <c r="B7" s="121" t="s">
        <v>160</v>
      </c>
      <c r="C7" s="170">
        <f>SUM(C8:C11)</f>
        <v>264486.29526430496</v>
      </c>
      <c r="D7" s="170">
        <f t="shared" ref="D7:G7" si="0">SUM(D8:D11)</f>
        <v>0</v>
      </c>
      <c r="E7" s="170">
        <f t="shared" si="0"/>
        <v>0</v>
      </c>
      <c r="F7" s="170">
        <f t="shared" si="0"/>
        <v>0</v>
      </c>
      <c r="G7" s="170">
        <f t="shared" si="0"/>
        <v>244653</v>
      </c>
    </row>
    <row r="8" spans="1:7" ht="14.25">
      <c r="A8" s="93">
        <v>2</v>
      </c>
      <c r="B8" s="36" t="s">
        <v>21</v>
      </c>
      <c r="C8" s="173">
        <f>'24. Rem1'!D17</f>
        <v>264486.29526430496</v>
      </c>
      <c r="D8" s="174"/>
      <c r="E8" s="174"/>
      <c r="F8" s="174"/>
      <c r="G8" s="173">
        <v>244653</v>
      </c>
    </row>
    <row r="9" spans="1:7" ht="14.25">
      <c r="A9" s="93">
        <v>3</v>
      </c>
      <c r="B9" s="36" t="s">
        <v>22</v>
      </c>
      <c r="C9" s="173"/>
      <c r="D9" s="174"/>
      <c r="E9" s="174"/>
      <c r="F9" s="174"/>
      <c r="G9" s="175"/>
    </row>
    <row r="10" spans="1:7" ht="14.25">
      <c r="A10" s="93">
        <v>4</v>
      </c>
      <c r="B10" s="37" t="s">
        <v>153</v>
      </c>
      <c r="C10" s="173"/>
      <c r="D10" s="174"/>
      <c r="E10" s="174"/>
      <c r="F10" s="174"/>
      <c r="G10" s="175"/>
    </row>
    <row r="11" spans="1:7" ht="14.25">
      <c r="A11" s="93">
        <v>5</v>
      </c>
      <c r="B11" s="36" t="s">
        <v>154</v>
      </c>
      <c r="C11" s="173"/>
      <c r="D11" s="174"/>
      <c r="E11" s="174"/>
      <c r="F11" s="174"/>
      <c r="G11" s="175"/>
    </row>
    <row r="12" spans="1:7" ht="14.25">
      <c r="A12" s="93">
        <v>6</v>
      </c>
      <c r="B12" s="17" t="s">
        <v>161</v>
      </c>
      <c r="C12" s="157">
        <f>SUM(C13:C16)</f>
        <v>0</v>
      </c>
      <c r="D12" s="157">
        <f>SUM(D13:D16)</f>
        <v>0</v>
      </c>
      <c r="E12" s="157">
        <f>SUM(E13:E16)</f>
        <v>0</v>
      </c>
      <c r="F12" s="157">
        <f>SUM(F13:F16)</f>
        <v>0</v>
      </c>
      <c r="G12" s="158">
        <f>SUM(G13:G16)</f>
        <v>0</v>
      </c>
    </row>
    <row r="13" spans="1:7" ht="14.25">
      <c r="A13" s="93">
        <v>7</v>
      </c>
      <c r="B13" s="36" t="s">
        <v>21</v>
      </c>
      <c r="C13" s="163"/>
      <c r="D13" s="163"/>
      <c r="E13" s="163"/>
      <c r="F13" s="163"/>
      <c r="G13" s="164"/>
    </row>
    <row r="14" spans="1:7" ht="14.25">
      <c r="A14" s="93">
        <v>8</v>
      </c>
      <c r="B14" s="36" t="s">
        <v>22</v>
      </c>
      <c r="C14" s="163"/>
      <c r="D14" s="163"/>
      <c r="E14" s="163"/>
      <c r="F14" s="163"/>
      <c r="G14" s="164"/>
    </row>
    <row r="15" spans="1:7" ht="14.25">
      <c r="A15" s="93">
        <v>9</v>
      </c>
      <c r="B15" s="37" t="s">
        <v>153</v>
      </c>
      <c r="C15" s="163"/>
      <c r="D15" s="163"/>
      <c r="E15" s="163"/>
      <c r="F15" s="163"/>
      <c r="G15" s="164"/>
    </row>
    <row r="16" spans="1:7" ht="14.25">
      <c r="A16" s="93">
        <v>10</v>
      </c>
      <c r="B16" s="36" t="s">
        <v>154</v>
      </c>
      <c r="C16" s="163"/>
      <c r="D16" s="163"/>
      <c r="E16" s="163"/>
      <c r="F16" s="163"/>
      <c r="G16" s="164"/>
    </row>
    <row r="17" spans="1:7" ht="14.25">
      <c r="A17" s="93">
        <v>11</v>
      </c>
      <c r="B17" s="17" t="s">
        <v>111</v>
      </c>
      <c r="C17" s="157">
        <f>SUM(C18:C21)</f>
        <v>0</v>
      </c>
      <c r="D17" s="157">
        <f>SUM(D18:D21)</f>
        <v>0</v>
      </c>
      <c r="E17" s="157">
        <f>SUM(E18:E21)</f>
        <v>0</v>
      </c>
      <c r="F17" s="157">
        <f>SUM(F18:F21)</f>
        <v>0</v>
      </c>
      <c r="G17" s="158">
        <f>SUM(G18:G21)</f>
        <v>0</v>
      </c>
    </row>
    <row r="18" spans="1:7" ht="14.25">
      <c r="A18" s="93">
        <v>12</v>
      </c>
      <c r="B18" s="36" t="s">
        <v>21</v>
      </c>
      <c r="C18" s="163"/>
      <c r="D18" s="163"/>
      <c r="E18" s="163" t="s">
        <v>9</v>
      </c>
      <c r="F18" s="163"/>
      <c r="G18" s="164"/>
    </row>
    <row r="19" spans="1:7" ht="14.25">
      <c r="A19" s="93">
        <v>13</v>
      </c>
      <c r="B19" s="36" t="s">
        <v>22</v>
      </c>
      <c r="C19" s="163"/>
      <c r="D19" s="163"/>
      <c r="E19" s="163"/>
      <c r="F19" s="163"/>
      <c r="G19" s="164"/>
    </row>
    <row r="20" spans="1:7" ht="14.25">
      <c r="A20" s="93">
        <v>14</v>
      </c>
      <c r="B20" s="37" t="s">
        <v>153</v>
      </c>
      <c r="C20" s="163"/>
      <c r="D20" s="163"/>
      <c r="E20" s="163"/>
      <c r="F20" s="163"/>
      <c r="G20" s="164"/>
    </row>
    <row r="21" spans="1:7" ht="14.25">
      <c r="A21" s="93">
        <v>15</v>
      </c>
      <c r="B21" s="36" t="s">
        <v>154</v>
      </c>
      <c r="C21" s="163"/>
      <c r="D21" s="163"/>
      <c r="E21" s="163"/>
      <c r="F21" s="163"/>
      <c r="G21" s="164"/>
    </row>
    <row r="22" spans="1:7" ht="15" thickBot="1">
      <c r="A22" s="93">
        <v>16</v>
      </c>
      <c r="B22" s="57" t="s">
        <v>7</v>
      </c>
      <c r="C22" s="171">
        <f>C12+C17</f>
        <v>0</v>
      </c>
      <c r="D22" s="171">
        <f>D12+D17</f>
        <v>0</v>
      </c>
      <c r="E22" s="171">
        <f>E12+E17</f>
        <v>0</v>
      </c>
      <c r="F22" s="171">
        <f>F12+F17</f>
        <v>0</v>
      </c>
      <c r="G22" s="172">
        <f>G12+G17</f>
        <v>0</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R20"/>
  <sheetViews>
    <sheetView workbookViewId="0">
      <pane xSplit="2" ySplit="8" topLeftCell="C9" activePane="bottomRight" state="frozen"/>
      <selection activeCell="L18" sqref="L18"/>
      <selection pane="topRight" activeCell="L18" sqref="L18"/>
      <selection pane="bottomLeft" activeCell="L18" sqref="L18"/>
      <selection pane="bottomRight" activeCell="G22" sqref="G22"/>
    </sheetView>
  </sheetViews>
  <sheetFormatPr defaultColWidth="9.140625" defaultRowHeight="12.75"/>
  <cols>
    <col min="1" max="1" width="10.5703125" style="3" bestFit="1" customWidth="1"/>
    <col min="2" max="2" width="37.28515625" style="3" customWidth="1"/>
    <col min="3" max="3" width="15.140625" style="19" customWidth="1"/>
    <col min="4" max="5" width="13.7109375" style="19" customWidth="1"/>
    <col min="6" max="6" width="16.28515625" style="19" customWidth="1"/>
    <col min="7" max="8" width="13.7109375" style="19" customWidth="1"/>
    <col min="9" max="9" width="17.5703125" style="19" customWidth="1"/>
    <col min="10" max="10" width="14.5703125" style="19" customWidth="1"/>
    <col min="11" max="12" width="13.7109375" style="19" customWidth="1"/>
    <col min="13" max="13" width="15" style="19" customWidth="1"/>
    <col min="14" max="15" width="13.7109375" style="19" customWidth="1"/>
    <col min="16" max="17" width="15.7109375" style="19" customWidth="1"/>
    <col min="18" max="18" width="9.140625" style="19"/>
    <col min="19" max="16384" width="9.140625" style="3"/>
  </cols>
  <sheetData>
    <row r="1" spans="1:15">
      <c r="A1" s="3" t="s">
        <v>54</v>
      </c>
      <c r="B1" s="3" t="str">
        <f>'20. LI3'!B1</f>
        <v>სს "ხალიკ ბანკი საქართველო"</v>
      </c>
    </row>
    <row r="2" spans="1:15">
      <c r="A2" s="3" t="s">
        <v>55</v>
      </c>
      <c r="B2" s="196">
        <f>'20. LI3'!B2</f>
        <v>43465</v>
      </c>
    </row>
    <row r="4" spans="1:15" ht="39" thickBot="1">
      <c r="A4" s="133" t="s">
        <v>178</v>
      </c>
      <c r="B4" s="54" t="s">
        <v>194</v>
      </c>
    </row>
    <row r="5" spans="1:15">
      <c r="A5" s="56"/>
      <c r="B5" s="58"/>
      <c r="C5" s="42" t="s">
        <v>0</v>
      </c>
      <c r="D5" s="42" t="s">
        <v>1</v>
      </c>
      <c r="E5" s="42" t="s">
        <v>2</v>
      </c>
      <c r="F5" s="42" t="s">
        <v>3</v>
      </c>
      <c r="G5" s="42" t="s">
        <v>4</v>
      </c>
      <c r="H5" s="42" t="s">
        <v>5</v>
      </c>
      <c r="I5" s="42" t="s">
        <v>97</v>
      </c>
      <c r="J5" s="42" t="s">
        <v>98</v>
      </c>
      <c r="K5" s="42" t="s">
        <v>99</v>
      </c>
      <c r="L5" s="42" t="s">
        <v>100</v>
      </c>
      <c r="M5" s="42" t="s">
        <v>101</v>
      </c>
      <c r="N5" s="42" t="s">
        <v>102</v>
      </c>
      <c r="O5" s="43" t="s">
        <v>105</v>
      </c>
    </row>
    <row r="6" spans="1:15">
      <c r="A6" s="22"/>
      <c r="B6" s="5"/>
      <c r="C6" s="235" t="s">
        <v>62</v>
      </c>
      <c r="D6" s="235"/>
      <c r="E6" s="235"/>
      <c r="F6" s="237" t="s">
        <v>63</v>
      </c>
      <c r="G6" s="237"/>
      <c r="H6" s="237"/>
      <c r="I6" s="237"/>
      <c r="J6" s="237"/>
      <c r="K6" s="237"/>
      <c r="L6" s="237"/>
      <c r="M6" s="237" t="s">
        <v>64</v>
      </c>
      <c r="N6" s="237"/>
      <c r="O6" s="236"/>
    </row>
    <row r="7" spans="1:15" ht="15" customHeight="1">
      <c r="A7" s="22"/>
      <c r="B7" s="5"/>
      <c r="C7" s="237" t="s">
        <v>65</v>
      </c>
      <c r="D7" s="237" t="s">
        <v>66</v>
      </c>
      <c r="E7" s="237" t="s">
        <v>103</v>
      </c>
      <c r="F7" s="237" t="s">
        <v>67</v>
      </c>
      <c r="G7" s="237"/>
      <c r="H7" s="237" t="s">
        <v>68</v>
      </c>
      <c r="I7" s="237" t="s">
        <v>69</v>
      </c>
      <c r="J7" s="237"/>
      <c r="K7" s="238" t="s">
        <v>8</v>
      </c>
      <c r="L7" s="238"/>
      <c r="M7" s="235" t="s">
        <v>104</v>
      </c>
      <c r="N7" s="235" t="s">
        <v>109</v>
      </c>
      <c r="O7" s="236" t="s">
        <v>110</v>
      </c>
    </row>
    <row r="8" spans="1:15" ht="38.25">
      <c r="A8" s="22"/>
      <c r="B8" s="5"/>
      <c r="C8" s="237"/>
      <c r="D8" s="237"/>
      <c r="E8" s="237"/>
      <c r="F8" s="180" t="s">
        <v>16</v>
      </c>
      <c r="G8" s="180" t="s">
        <v>70</v>
      </c>
      <c r="H8" s="237"/>
      <c r="I8" s="180" t="s">
        <v>107</v>
      </c>
      <c r="J8" s="180" t="s">
        <v>108</v>
      </c>
      <c r="K8" s="181" t="s">
        <v>71</v>
      </c>
      <c r="L8" s="181" t="s">
        <v>72</v>
      </c>
      <c r="M8" s="235"/>
      <c r="N8" s="235"/>
      <c r="O8" s="236"/>
    </row>
    <row r="9" spans="1:15">
      <c r="A9" s="60"/>
      <c r="B9" s="55" t="s">
        <v>14</v>
      </c>
      <c r="C9" s="183"/>
      <c r="D9" s="183"/>
      <c r="E9" s="183"/>
      <c r="F9" s="183"/>
      <c r="G9" s="183"/>
      <c r="H9" s="183"/>
      <c r="I9" s="183"/>
      <c r="J9" s="183"/>
      <c r="K9" s="183"/>
      <c r="L9" s="183"/>
      <c r="M9" s="183"/>
      <c r="N9" s="183"/>
      <c r="O9" s="184"/>
    </row>
    <row r="10" spans="1:15">
      <c r="A10" s="22">
        <v>1</v>
      </c>
      <c r="B10" s="53" t="s">
        <v>95</v>
      </c>
      <c r="C10" s="176">
        <f>SUM(C11:C17)</f>
        <v>0</v>
      </c>
      <c r="D10" s="176">
        <f>SUM(D11:D17)</f>
        <v>0</v>
      </c>
      <c r="E10" s="176">
        <f>SUM(E11:E17)</f>
        <v>0</v>
      </c>
      <c r="F10" s="177">
        <f t="shared" ref="F10:O10" si="0">SUM(F11:F17)</f>
        <v>0</v>
      </c>
      <c r="G10" s="177">
        <f t="shared" si="0"/>
        <v>0</v>
      </c>
      <c r="H10" s="176">
        <f t="shared" si="0"/>
        <v>0</v>
      </c>
      <c r="I10" s="176">
        <f t="shared" si="0"/>
        <v>0</v>
      </c>
      <c r="J10" s="176">
        <f t="shared" si="0"/>
        <v>0</v>
      </c>
      <c r="K10" s="176">
        <f t="shared" si="0"/>
        <v>0</v>
      </c>
      <c r="L10" s="176">
        <f t="shared" si="0"/>
        <v>0</v>
      </c>
      <c r="M10" s="177">
        <f>SUM(M11:M17)</f>
        <v>0</v>
      </c>
      <c r="N10" s="177">
        <f t="shared" si="0"/>
        <v>0</v>
      </c>
      <c r="O10" s="178">
        <f t="shared" si="0"/>
        <v>0</v>
      </c>
    </row>
    <row r="11" spans="1:15">
      <c r="A11" s="22">
        <v>1.1000000000000001</v>
      </c>
      <c r="B11" s="5"/>
      <c r="C11" s="143"/>
      <c r="D11" s="143"/>
      <c r="E11" s="176">
        <f>C11+D11</f>
        <v>0</v>
      </c>
      <c r="F11" s="143"/>
      <c r="G11" s="143"/>
      <c r="H11" s="143"/>
      <c r="I11" s="143"/>
      <c r="J11" s="143"/>
      <c r="K11" s="179"/>
      <c r="L11" s="179"/>
      <c r="M11" s="176">
        <f>C11+F11-H11-I11</f>
        <v>0</v>
      </c>
      <c r="N11" s="176">
        <f>D11+G11+H11-J11+K11-L11</f>
        <v>0</v>
      </c>
      <c r="O11" s="178">
        <f t="shared" ref="O11:O17" si="1">M11+N11</f>
        <v>0</v>
      </c>
    </row>
    <row r="12" spans="1:15">
      <c r="A12" s="22">
        <v>1.2</v>
      </c>
      <c r="B12" s="5"/>
      <c r="C12" s="143"/>
      <c r="D12" s="143"/>
      <c r="E12" s="176">
        <f t="shared" ref="E12:E17" si="2">C12+D12</f>
        <v>0</v>
      </c>
      <c r="F12" s="143"/>
      <c r="G12" s="143"/>
      <c r="H12" s="143"/>
      <c r="I12" s="143"/>
      <c r="J12" s="143"/>
      <c r="K12" s="179"/>
      <c r="L12" s="179"/>
      <c r="M12" s="176">
        <f t="shared" ref="M12:M15" si="3">C12+F12-H12-I12</f>
        <v>0</v>
      </c>
      <c r="N12" s="176">
        <f t="shared" ref="N12:N17" si="4">D12+G12+H12-J12+K12-L12</f>
        <v>0</v>
      </c>
      <c r="O12" s="178">
        <f t="shared" si="1"/>
        <v>0</v>
      </c>
    </row>
    <row r="13" spans="1:15">
      <c r="A13" s="22">
        <v>1.3</v>
      </c>
      <c r="B13" s="5"/>
      <c r="C13" s="143"/>
      <c r="D13" s="143"/>
      <c r="E13" s="176">
        <f t="shared" si="2"/>
        <v>0</v>
      </c>
      <c r="F13" s="143"/>
      <c r="G13" s="143"/>
      <c r="H13" s="143"/>
      <c r="I13" s="143"/>
      <c r="J13" s="143"/>
      <c r="K13" s="179"/>
      <c r="L13" s="179"/>
      <c r="M13" s="176">
        <f t="shared" si="3"/>
        <v>0</v>
      </c>
      <c r="N13" s="176">
        <f t="shared" si="4"/>
        <v>0</v>
      </c>
      <c r="O13" s="178">
        <f t="shared" si="1"/>
        <v>0</v>
      </c>
    </row>
    <row r="14" spans="1:15">
      <c r="A14" s="22">
        <v>1.4</v>
      </c>
      <c r="B14" s="5"/>
      <c r="C14" s="143"/>
      <c r="D14" s="143"/>
      <c r="E14" s="176">
        <f t="shared" si="2"/>
        <v>0</v>
      </c>
      <c r="F14" s="143"/>
      <c r="G14" s="143"/>
      <c r="H14" s="143"/>
      <c r="I14" s="143"/>
      <c r="J14" s="143"/>
      <c r="K14" s="179"/>
      <c r="L14" s="179"/>
      <c r="M14" s="176">
        <f t="shared" si="3"/>
        <v>0</v>
      </c>
      <c r="N14" s="176">
        <f t="shared" si="4"/>
        <v>0</v>
      </c>
      <c r="O14" s="178">
        <f t="shared" si="1"/>
        <v>0</v>
      </c>
    </row>
    <row r="15" spans="1:15">
      <c r="A15" s="22">
        <v>1.5</v>
      </c>
      <c r="B15" s="5"/>
      <c r="C15" s="143"/>
      <c r="D15" s="143"/>
      <c r="E15" s="176">
        <f t="shared" si="2"/>
        <v>0</v>
      </c>
      <c r="F15" s="143"/>
      <c r="G15" s="143"/>
      <c r="H15" s="143"/>
      <c r="I15" s="143"/>
      <c r="J15" s="143"/>
      <c r="K15" s="179"/>
      <c r="L15" s="179"/>
      <c r="M15" s="176">
        <f t="shared" si="3"/>
        <v>0</v>
      </c>
      <c r="N15" s="176">
        <f t="shared" si="4"/>
        <v>0</v>
      </c>
      <c r="O15" s="178">
        <f t="shared" si="1"/>
        <v>0</v>
      </c>
    </row>
    <row r="16" spans="1:15">
      <c r="A16" s="22">
        <v>1.6</v>
      </c>
      <c r="B16" s="5"/>
      <c r="C16" s="143"/>
      <c r="D16" s="143"/>
      <c r="E16" s="176">
        <f t="shared" si="2"/>
        <v>0</v>
      </c>
      <c r="F16" s="143"/>
      <c r="G16" s="143"/>
      <c r="H16" s="143"/>
      <c r="I16" s="143"/>
      <c r="J16" s="143"/>
      <c r="K16" s="179"/>
      <c r="L16" s="179"/>
      <c r="M16" s="176">
        <f>C16+F16-H16-I16</f>
        <v>0</v>
      </c>
      <c r="N16" s="176">
        <f t="shared" si="4"/>
        <v>0</v>
      </c>
      <c r="O16" s="178">
        <f t="shared" si="1"/>
        <v>0</v>
      </c>
    </row>
    <row r="17" spans="1:15">
      <c r="A17" s="22" t="s">
        <v>96</v>
      </c>
      <c r="B17" s="5"/>
      <c r="C17" s="143"/>
      <c r="D17" s="143"/>
      <c r="E17" s="176">
        <f t="shared" si="2"/>
        <v>0</v>
      </c>
      <c r="F17" s="143"/>
      <c r="G17" s="143"/>
      <c r="H17" s="143"/>
      <c r="I17" s="143"/>
      <c r="J17" s="143"/>
      <c r="K17" s="179"/>
      <c r="L17" s="179"/>
      <c r="M17" s="176">
        <f>C17+F17-H17-I17</f>
        <v>0</v>
      </c>
      <c r="N17" s="176">
        <f t="shared" si="4"/>
        <v>0</v>
      </c>
      <c r="O17" s="178">
        <f t="shared" si="1"/>
        <v>0</v>
      </c>
    </row>
    <row r="18" spans="1:15">
      <c r="A18" s="60"/>
      <c r="B18" s="8" t="s">
        <v>111</v>
      </c>
      <c r="C18" s="183"/>
      <c r="D18" s="183"/>
      <c r="E18" s="183"/>
      <c r="F18" s="183"/>
      <c r="G18" s="183"/>
      <c r="H18" s="183"/>
      <c r="I18" s="183"/>
      <c r="J18" s="183"/>
      <c r="K18" s="183"/>
      <c r="L18" s="183"/>
      <c r="M18" s="183"/>
      <c r="N18" s="183"/>
      <c r="O18" s="184"/>
    </row>
    <row r="19" spans="1:15" ht="11.25" customHeight="1" thickBot="1">
      <c r="A19" s="62">
        <v>2</v>
      </c>
      <c r="B19" s="185" t="s">
        <v>95</v>
      </c>
      <c r="C19" s="186"/>
      <c r="D19" s="186"/>
      <c r="E19" s="186"/>
      <c r="F19" s="186"/>
      <c r="G19" s="186"/>
      <c r="H19" s="186"/>
      <c r="I19" s="186"/>
      <c r="J19" s="186"/>
      <c r="K19" s="186"/>
      <c r="L19" s="186"/>
      <c r="M19" s="186">
        <f>C19+F19-H19-I19</f>
        <v>0</v>
      </c>
      <c r="N19" s="186">
        <f t="shared" ref="N19" si="5">D19+G19+H19-J19+K19-L19</f>
        <v>0</v>
      </c>
      <c r="O19" s="187">
        <f>M19+N19</f>
        <v>0</v>
      </c>
    </row>
    <row r="20" spans="1:15">
      <c r="A20" s="8"/>
      <c r="B20" s="8"/>
      <c r="C20" s="24"/>
      <c r="D20" s="24"/>
      <c r="E20" s="24"/>
      <c r="F20" s="24"/>
      <c r="G20" s="24"/>
      <c r="H20" s="24"/>
      <c r="I20" s="24"/>
      <c r="J20" s="24"/>
      <c r="K20" s="24"/>
      <c r="L20" s="24"/>
      <c r="M20" s="24"/>
      <c r="N20" s="24"/>
      <c r="O20" s="24"/>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MSoAiH6YdTP+dyQTpXTzpwSx6mfNWfw35WWBIcHU5cs=</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50jcdLcYuqtdDIMIrfAkOvEU948gZ2WxjbwbjPdxpGQ=</DigestValue>
    </Reference>
  </SignedInfo>
  <SignatureValue>XxmawERHMhFbp63dl9dd+2BBgoIZI3rCSfu1ZqrkMCki3dkEmNEirh/dHR2XNeLU5CvxAf41ZALX
AW1jGItUoqmguMXK2VEQ+M4SwHrJ88//04gVXBiMfli95lyU8/Cp8zgVc6MHH6LW+8l1LLdqmbJk
5aDnSwWdmOQeOD9e42tpCP4EhdWs5qJYYN6z3YtbYJUpFOoDjJzlw9NG3WDWDQbwdZvym/+IFxo/
vqLdjw1R1eZ1z2DtLp5e87LYBd9gbAahcIGCFRoO/xb399CGRWNJ+851B6FuUmX5TzWaruy8ey6L
C2Cblzu4P3MzSSUUumGGdRN97uNrYihf4IC4/A==</SignatureValue>
  <KeyInfo>
    <X509Data>
      <X509Certificate>MIIGSjCCBTKgAwIBAgIKSKNdHAACAAEMwTANBgkqhkiG9w0BAQsFADBKMRIwEAYKCZImiZPyLGQBGRYCZ2UxEzARBgoJkiaJk/IsZAEZFgNuYmcxHzAdBgNVBAMTFk5CRyBDbGFzcyAyIElOVCBTdWIgQ0EwHhcNMTkwMjE4MTIxMzMyWhcNMjEwMjE3MTIxMzMyWjBIMR8wHQYDVQQKExZKU0MgSGFseWsgQmFuayBHZW9yZ2lhMSUwIwYDVQQDExxCSEIgLSBHdWxuYXJhIE1hcnNoYW5pc2h2aWxpMIIBIjANBgkqhkiG9w0BAQEFAAOCAQ8AMIIBCgKCAQEAyhCHRPgOMwBXPuRM3vL8NoyUCV4Mea+/jRmsU2PBmNX+aASFAi7u/1OOwfa20SkwwRb2p33uMqOUomO28ma+v1a7LO5YNlDIsvok84Mx1kOkTI43AFU/krvB7dBTe9IZvIa2NUPV+ZTIvlcTYC7ZAbe8YB0qsqrvnGQAXUx5pX/YDP0ndyQDTGBxJBMpfs+MzVQcNo1HfokqgHYFsRvVRkOIywYhiptPeV6EM8ciSElHhwDdlxTroQesbeTk7rI3ZOEeIMDtHa6lZ8WF8a5WEJe7ITJyCnNmyxbWTCLwqwh0+R0VMrzKxlaMwgI6L6WZNRphatnZrE7V5GH6e2216QIDAQABo4IDMjCCAy4wPAYJKwYBBAGCNxUHBC8wLQYlKwYBBAGCNxUI5rJgg431RIaBmQmDuKFKg76EcQSBz5ARhq+eEQIBZAIBGzAdBgNVHSUEFjAUBggrBgEFBQcDAgYIKwYBBQUHAwQwCwYDVR0PBAQDAgeAMCcGCSsGAQQBgjcVCgQaMBgwCgYIKwYBBQUHAwIwCgYIKwYBBQUHAwQwHQYDVR0OBBYEFMcGahGI2BEH3P06mB21hWVTMIiH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68XWeflq2Nvgnjx0B9jXpsb58plQD5hNiH5ur+b0agByvJlDUY4Q5tfRFghLn4emU45zxrRWrlyVTPFh1PUpZK+fbWkEa3l8GaDriI9FdbYdq2bUexSFjx0zVLHbpJoUe4mBAlwSmdYMIxFOMrgzwqxXmOLh/NjrNO109yLcnaw8Yp9bN62DBI77IGisn7GIUZcjY7Yu3bMRwvPthEL6w10oyM0DBSJJsSkFeipPmeZIrtonps032tqnqoI9mNGdOu46idxtS64nvNsj8Od0TPw2hBM34jyfAnK26CYdA+ysg2HOMDZNeKjLc33a5nAujMQjnWj0VJbWSl5SuSR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1ayy7sFDJEsX+N3JPNsRT+THkVgJSvPk29g5NEOgQZU=</DigestValue>
      </Reference>
      <Reference URI="/xl/comments1.xml?ContentType=application/vnd.openxmlformats-officedocument.spreadsheetml.comments+xml">
        <DigestMethod Algorithm="http://www.w3.org/2001/04/xmlenc#sha256"/>
        <DigestValue>GkGE9jqOLzbl31A6JN+SL/BGm9OKXsXX5F+rOylmjn0=</DigestValue>
      </Reference>
      <Reference URI="/xl/drawings/vmlDrawing1.vml?ContentType=application/vnd.openxmlformats-officedocument.vmlDrawing">
        <DigestMethod Algorithm="http://www.w3.org/2001/04/xmlenc#sha256"/>
        <DigestValue>o7oeJaLtQ8C7x1IUvx8J3eUGS7e1WziimuN+sCr7WsI=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5nfSrRWqDXrFGN9c4a4663fadbFgqLx1bEtBEoOn46A=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zsGl88dDVf11lfCS0RACqlxCfYSnwwJDKfa7hpzQOK8=</DigestValue>
      </Reference>
      <Reference URI="/xl/styles.xml?ContentType=application/vnd.openxmlformats-officedocument.spreadsheetml.styles+xml">
        <DigestMethod Algorithm="http://www.w3.org/2001/04/xmlenc#sha256"/>
        <DigestValue>Y28zh6pumKUnHhK37i/7w4fAhai7O+BeyAArBJ6HXTk=</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5yWnBfItUF+CXGFMKHvPmaxfptPMvBANrOZzxJi5pRA=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3LGHJcwwP5qHp0ojw8pTFHgvfdIe72BR7GBN09dcrUI=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b+knEtuPkSJzAZi561IEZ9RQ9DmN/fcQwSuu32jfiKE=</DigestValue>
      </Reference>
      <Reference URI="/xl/worksheets/sheet10.xml?ContentType=application/vnd.openxmlformats-officedocument.spreadsheetml.worksheet+xml">
        <DigestMethod Algorithm="http://www.w3.org/2001/04/xmlenc#sha256"/>
        <DigestValue>iMxrFo52/veVSEXgOTYvN0hkqa+ef8X0AFSRGeRZWnk=</DigestValue>
      </Reference>
      <Reference URI="/xl/worksheets/sheet2.xml?ContentType=application/vnd.openxmlformats-officedocument.spreadsheetml.worksheet+xml">
        <DigestMethod Algorithm="http://www.w3.org/2001/04/xmlenc#sha256"/>
        <DigestValue>yebdqoujidXd6fqA7dpYZs55Nri5Pbn0PEMU0S4ZU/8=</DigestValue>
      </Reference>
      <Reference URI="/xl/worksheets/sheet3.xml?ContentType=application/vnd.openxmlformats-officedocument.spreadsheetml.worksheet+xml">
        <DigestMethod Algorithm="http://www.w3.org/2001/04/xmlenc#sha256"/>
        <DigestValue>gRAXBoU1ZnwjDqf2libk87dMh8cvzfET4nNOq8nICTg=</DigestValue>
      </Reference>
      <Reference URI="/xl/worksheets/sheet4.xml?ContentType=application/vnd.openxmlformats-officedocument.spreadsheetml.worksheet+xml">
        <DigestMethod Algorithm="http://www.w3.org/2001/04/xmlenc#sha256"/>
        <DigestValue>G5d/91pdqR3C4+5f1OdzkybEHdJLe+ZNZbJrHLhM3DQ=</DigestValue>
      </Reference>
      <Reference URI="/xl/worksheets/sheet5.xml?ContentType=application/vnd.openxmlformats-officedocument.spreadsheetml.worksheet+xml">
        <DigestMethod Algorithm="http://www.w3.org/2001/04/xmlenc#sha256"/>
        <DigestValue>YrUbiAm4frlrZm8GPHJ6rCoz6mgiZGZCPzIaFXKpvlQ=</DigestValue>
      </Reference>
      <Reference URI="/xl/worksheets/sheet6.xml?ContentType=application/vnd.openxmlformats-officedocument.spreadsheetml.worksheet+xml">
        <DigestMethod Algorithm="http://www.w3.org/2001/04/xmlenc#sha256"/>
        <DigestValue>6lJJ0zebsVSSXjzTdjpfKXBcloWj2ES+KKe9iI4ts1g=</DigestValue>
      </Reference>
      <Reference URI="/xl/worksheets/sheet7.xml?ContentType=application/vnd.openxmlformats-officedocument.spreadsheetml.worksheet+xml">
        <DigestMethod Algorithm="http://www.w3.org/2001/04/xmlenc#sha256"/>
        <DigestValue>BIB0B1tUuMlfQj2LksIzk99D9KthjcU5SrNKdbdvSbQ=</DigestValue>
      </Reference>
      <Reference URI="/xl/worksheets/sheet8.xml?ContentType=application/vnd.openxmlformats-officedocument.spreadsheetml.worksheet+xml">
        <DigestMethod Algorithm="http://www.w3.org/2001/04/xmlenc#sha256"/>
        <DigestValue>QaIBk95aMgaooox9HS+4JRdc0TW7OkVUXH8gepHBP5s=</DigestValue>
      </Reference>
      <Reference URI="/xl/worksheets/sheet9.xml?ContentType=application/vnd.openxmlformats-officedocument.spreadsheetml.worksheet+xml">
        <DigestMethod Algorithm="http://www.w3.org/2001/04/xmlenc#sha256"/>
        <DigestValue>5+5AYYy+Tcz/ZXSZP47GFdKOwXmhElRjS7jYB3IpvpU=</DigestValue>
      </Reference>
    </Manifest>
    <SignatureProperties>
      <SignatureProperty Id="idSignatureTime" Target="#idPackageSignature">
        <mdssi:SignatureTime xmlns:mdssi="http://schemas.openxmlformats.org/package/2006/digital-signature">
          <mdssi:Format>YYYY-MM-DDThh:mm:ssTZD</mdssi:Format>
          <mdssi:Value>2019-03-28T15:14:35Z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2019-03-28T15:14:35Z</xd:SigningTime>
          <xd:SigningCertificate>
            <xd:Cert>
              <xd:CertDigest>
                <DigestMethod Algorithm="http://www.w3.org/2001/04/xmlenc#sha256"/>
                <DigestValue>5KPyRKSo0lQj6a8TDADYEfUK8ZCsqzhELegDGqfZ7+c=</DigestValue>
              </xd:CertDigest>
              <xd:IssuerSerial>
                <X509IssuerName>CN=NBG Class 2 INT Sub CA, DC=nbg, DC=ge</X509IssuerName>
                <X509SerialNumber>343023915288182577499329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sGz1oRuRXTQ0STHO+fbBCjuwApIR7dCaYl1UyKech2A=</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ipgoHekzl9ZRe2BGHEJH91ip8fVqfhvKYQENGrTOMAA=</DigestValue>
    </Reference>
  </SignedInfo>
  <SignatureValue>soaSBrsDlMXzbH4h7pHiepXeJcNs06k5aHctJ0Qc4F2gqZnyOcpGNjAIyIg+86z7fiepAjpuL08p
5kBUQJoF4MTmtwjpvENakuAlDi7OMaMVF7Y9HS7z/Ed38L5IQsL9uHw8Cq/HQR3z8tTuLHZG3j6I
W/bd2dvCRpOSdMuyE6PWAwBR38zgP5vM3mBmx+oQCkT5dlwq5eSRv8JIqnxOL4exKiqzU7eYHE0h
07BPEShKhaDS5xA4qqoqIF8KXS6l+IIj4bFwjdHvHXDt+YDCX2OhJSjdbvwdE2cCofTitnYNjA13
QHIhwJ+mHF3ezzrFoojA0ycVjHfiMgcQvFBjbw==</SignatureValue>
  <KeyInfo>
    <X509Data>
      <X509Certificate>MIIGQjCCBSqgAwIBAgIKLbBZSgACAADR3DANBgkqhkiG9w0BAQsFADBKMRIwEAYKCZImiZPyLGQBGRYCZ2UxEzARBgoJkiaJk/IsZAEZFgNuYmcxHzAdBgNVBAMTFk5CRyBDbGFzcyAyIElOVCBTdWIgQ0EwHhcNMTgxMDE3MTIxMTE5WhcNMjAxMDE2MTIxMTE5WjBAMR8wHQYDVQQKExZKU0MgSGFseWsgQmFuayBHZW9yZ2lhMR0wGwYDVQQDExRCSEIgLSBTaG90YSBDaGtvaWR6ZTCCASIwDQYJKoZIhvcNAQEBBQADggEPADCCAQoCggEBAOnLC7SV/3F+Mj4bpd4ddGCeU3flIkkQ2xnr0hO1WHNEOOqMvikDk42rWINcSbLvuIsEbDSFTEeckswaCEe6+SJ51gMpyyuJP1EVXUQVkdHdmlWY1cIF1V5hEYBFv0vtJwtLzyTgBqT+pYtZpcm1wyQyccYGwR/GrM/XbeVs8a+0r3849bCSvfSh1l68onksioo8/Pmbmifi2qnjaOKckqdklx6GyP0GP4voqF6GYb8r6glnIL5ITKRpoZk+2E8N8RJeiqNUPL0ig3ietrTdIEUqWRVZ4FjEMqk4HPb5V8ZFJEjQMSFvDIdoYFUIX/funmgQybVQlzwNJfbbBEp+5q0CAwEAAaOCAzIwggMuMDwGCSsGAQQBgjcVBwQvMC0GJSsGAQQBgjcVCOayYION9USGgZkJg7ihSoO+hHEEg8SRM4SDiF0CAWQCASMwHQYDVR0lBBYwFAYIKwYBBQUHAwIGCCsGAQUFBwMEMAsGA1UdDwQEAwIHgDAnBgkrBgEEAYI3FQoEGjAYMAoGCCsGAQUFBwMCMAoGCCsGAQUFBwMEMB0GA1UdDgQWBBQ0LGNLRv2+A1CMN+4AFm61hZ7eQ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ULrLN6Ho851RhHj//MdiwJk6l9PhYGbZaAG2zNb7UMW2nd8pmUtfOVkfD18SCgua2QFv0pnJXqo1lhquxM/3l3L3FWwb/UWHnxnc5e4ba6rzdbMOGsieM7xHU5IXJN60144bqtrgY4QqYA0X8UR3I1xo7ldmkKWCR+Nn6iUCDqPBbKlbZPK6ofq5mwgqtIDPyr9tQkczcJZ8ahvSQ/XQP+p90jk7FjmP9kaV+Ud+HLZOwY93hc//cSIv06fYX1vN8nup7k7xkI1t89FM+jnHWxQvR7Dgthl8OGXebQIE/+WzTB6i3H0CXFxzouC9jCcALtG3TSL4j1Djbt8Q+Y2PO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1ayy7sFDJEsX+N3JPNsRT+THkVgJSvPk29g5NEOgQZU=</DigestValue>
      </Reference>
      <Reference URI="/xl/comments1.xml?ContentType=application/vnd.openxmlformats-officedocument.spreadsheetml.comments+xml">
        <DigestMethod Algorithm="http://www.w3.org/2001/04/xmlenc#sha256"/>
        <DigestValue>GkGE9jqOLzbl31A6JN+SL/BGm9OKXsXX5F+rOylmjn0=</DigestValue>
      </Reference>
      <Reference URI="/xl/drawings/vmlDrawing1.vml?ContentType=application/vnd.openxmlformats-officedocument.vmlDrawing">
        <DigestMethod Algorithm="http://www.w3.org/2001/04/xmlenc#sha256"/>
        <DigestValue>o7oeJaLtQ8C7x1IUvx8J3eUGS7e1WziimuN+sCr7WsI=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5nfSrRWqDXrFGN9c4a4663fadbFgqLx1bEtBEoOn46A=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zsGl88dDVf11lfCS0RACqlxCfYSnwwJDKfa7hpzQOK8=</DigestValue>
      </Reference>
      <Reference URI="/xl/styles.xml?ContentType=application/vnd.openxmlformats-officedocument.spreadsheetml.styles+xml">
        <DigestMethod Algorithm="http://www.w3.org/2001/04/xmlenc#sha256"/>
        <DigestValue>Y28zh6pumKUnHhK37i/7w4fAhai7O+BeyAArBJ6HXTk=</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5yWnBfItUF+CXGFMKHvPmaxfptPMvBANrOZzxJi5pRA=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3LGHJcwwP5qHp0ojw8pTFHgvfdIe72BR7GBN09dcrUI=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b+knEtuPkSJzAZi561IEZ9RQ9DmN/fcQwSuu32jfiKE=</DigestValue>
      </Reference>
      <Reference URI="/xl/worksheets/sheet10.xml?ContentType=application/vnd.openxmlformats-officedocument.spreadsheetml.worksheet+xml">
        <DigestMethod Algorithm="http://www.w3.org/2001/04/xmlenc#sha256"/>
        <DigestValue>iMxrFo52/veVSEXgOTYvN0hkqa+ef8X0AFSRGeRZWnk=</DigestValue>
      </Reference>
      <Reference URI="/xl/worksheets/sheet2.xml?ContentType=application/vnd.openxmlformats-officedocument.spreadsheetml.worksheet+xml">
        <DigestMethod Algorithm="http://www.w3.org/2001/04/xmlenc#sha256"/>
        <DigestValue>yebdqoujidXd6fqA7dpYZs55Nri5Pbn0PEMU0S4ZU/8=</DigestValue>
      </Reference>
      <Reference URI="/xl/worksheets/sheet3.xml?ContentType=application/vnd.openxmlformats-officedocument.spreadsheetml.worksheet+xml">
        <DigestMethod Algorithm="http://www.w3.org/2001/04/xmlenc#sha256"/>
        <DigestValue>gRAXBoU1ZnwjDqf2libk87dMh8cvzfET4nNOq8nICTg=</DigestValue>
      </Reference>
      <Reference URI="/xl/worksheets/sheet4.xml?ContentType=application/vnd.openxmlformats-officedocument.spreadsheetml.worksheet+xml">
        <DigestMethod Algorithm="http://www.w3.org/2001/04/xmlenc#sha256"/>
        <DigestValue>G5d/91pdqR3C4+5f1OdzkybEHdJLe+ZNZbJrHLhM3DQ=</DigestValue>
      </Reference>
      <Reference URI="/xl/worksheets/sheet5.xml?ContentType=application/vnd.openxmlformats-officedocument.spreadsheetml.worksheet+xml">
        <DigestMethod Algorithm="http://www.w3.org/2001/04/xmlenc#sha256"/>
        <DigestValue>YrUbiAm4frlrZm8GPHJ6rCoz6mgiZGZCPzIaFXKpvlQ=</DigestValue>
      </Reference>
      <Reference URI="/xl/worksheets/sheet6.xml?ContentType=application/vnd.openxmlformats-officedocument.spreadsheetml.worksheet+xml">
        <DigestMethod Algorithm="http://www.w3.org/2001/04/xmlenc#sha256"/>
        <DigestValue>6lJJ0zebsVSSXjzTdjpfKXBcloWj2ES+KKe9iI4ts1g=</DigestValue>
      </Reference>
      <Reference URI="/xl/worksheets/sheet7.xml?ContentType=application/vnd.openxmlformats-officedocument.spreadsheetml.worksheet+xml">
        <DigestMethod Algorithm="http://www.w3.org/2001/04/xmlenc#sha256"/>
        <DigestValue>BIB0B1tUuMlfQj2LksIzk99D9KthjcU5SrNKdbdvSbQ=</DigestValue>
      </Reference>
      <Reference URI="/xl/worksheets/sheet8.xml?ContentType=application/vnd.openxmlformats-officedocument.spreadsheetml.worksheet+xml">
        <DigestMethod Algorithm="http://www.w3.org/2001/04/xmlenc#sha256"/>
        <DigestValue>QaIBk95aMgaooox9HS+4JRdc0TW7OkVUXH8gepHBP5s=</DigestValue>
      </Reference>
      <Reference URI="/xl/worksheets/sheet9.xml?ContentType=application/vnd.openxmlformats-officedocument.spreadsheetml.worksheet+xml">
        <DigestMethod Algorithm="http://www.w3.org/2001/04/xmlenc#sha256"/>
        <DigestValue>5+5AYYy+Tcz/ZXSZP47GFdKOwXmhElRjS7jYB3IpvpU=</DigestValue>
      </Reference>
    </Manifest>
    <SignatureProperties>
      <SignatureProperty Id="idSignatureTime" Target="#idPackageSignature">
        <mdssi:SignatureTime xmlns:mdssi="http://schemas.openxmlformats.org/package/2006/digital-signature">
          <mdssi:Format>YYYY-MM-DDThh:mm:ssTZD</mdssi:Format>
          <mdssi:Value>2019-03-28T15:16:20Z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2019-03-28T15:16:20Z</xd:SigningTime>
          <xd:SigningCertificate>
            <xd:Cert>
              <xd:CertDigest>
                <DigestMethod Algorithm="http://www.w3.org/2001/04/xmlenc#sha256"/>
                <DigestValue>X4dL6cl061y3V0pChBIoxHek/RABKdB5DonJe2NnQiY=</DigestValue>
              </xd:CertDigest>
              <xd:IssuerSerial>
                <X509IssuerName>CN=NBG Class 2 INT Sub CA, DC=nbg, DC=ge</X509IssuerName>
                <X509SerialNumber>215759552641133157863900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Info</vt:lpstr>
      <vt:lpstr>20. LI3</vt:lpstr>
      <vt:lpstr>21. LI4</vt:lpstr>
      <vt:lpstr>22. OR1</vt:lpstr>
      <vt:lpstr>23. OR2</vt:lpstr>
      <vt:lpstr>24. Rem1</vt:lpstr>
      <vt:lpstr>25. Rem 2</vt:lpstr>
      <vt:lpstr>26. Rem 3</vt:lpstr>
      <vt:lpstr>27. REM 4</vt:lpstr>
      <vt:lpstr>Instruction</vt:lpstr>
      <vt:lpstr>'20. LI3'!_Toc508629803</vt:lpstr>
      <vt:lpstr>'20. LI3'!_Toc508629806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2019-03-28T15:14:14Z</dcterms:modified>
</cp:coreProperties>
</file>