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8" documentId="11_66B528E9D8AF7A931DB7A89D00466DBED5DDF9D9" xr6:coauthVersionLast="43" xr6:coauthVersionMax="43" xr10:uidLastSave="{4E6F5D56-A68A-49E5-AA26-CB915663DB87}"/>
  <bookViews>
    <workbookView xWindow="-108" yWindow="-108" windowWidth="41496" windowHeight="16896" tabRatio="919" xr2:uid="{00000000-000D-0000-FFFF-FFFF00000000}"/>
  </bookViews>
  <sheets>
    <sheet name="Info" sheetId="70" r:id="rId1"/>
    <sheet name="20. LI3" sheetId="67" r:id="rId2"/>
    <sheet name="21. LI4" sheetId="68" r:id="rId3"/>
    <sheet name="22. OR1" sheetId="72" r:id="rId4"/>
    <sheet name="23. OR2" sheetId="74" r:id="rId5"/>
    <sheet name="24. Rem1" sheetId="73"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 localSheetId="3">#REF!</definedName>
    <definedName name="ACC_BALACC" localSheetId="4">#REF!</definedName>
    <definedName name="ACC_BALACC" localSheetId="5">#REF!</definedName>
    <definedName name="ACC_BALACC">#REF!</definedName>
    <definedName name="ACC_CRS" localSheetId="3">#REF!</definedName>
    <definedName name="ACC_CRS" localSheetId="4">#REF!</definedName>
    <definedName name="ACC_CRS" localSheetId="5">#REF!</definedName>
    <definedName name="ACC_CRS">#REF!</definedName>
    <definedName name="ACC_DBS" localSheetId="3">#REF!</definedName>
    <definedName name="ACC_DBS" localSheetId="4">#REF!</definedName>
    <definedName name="ACC_DBS" localSheetId="5">#REF!</definedName>
    <definedName name="ACC_DBS">#REF!</definedName>
    <definedName name="ACC_ISO" localSheetId="3">#REF!</definedName>
    <definedName name="ACC_ISO" localSheetId="4">#REF!</definedName>
    <definedName name="ACC_ISO" localSheetId="5">#REF!</definedName>
    <definedName name="ACC_ISO">#REF!</definedName>
    <definedName name="ACC_SALDO" localSheetId="3">#REF!</definedName>
    <definedName name="ACC_SALDO" localSheetId="4">#REF!</definedName>
    <definedName name="ACC_SALDO" localSheetId="5">#REF!</definedName>
    <definedName name="ACC_SALDO">#REF!</definedName>
    <definedName name="BS_BALACC" localSheetId="3">#REF!</definedName>
    <definedName name="BS_BALACC" localSheetId="4">#REF!</definedName>
    <definedName name="BS_BALACC" localSheetId="5">#REF!</definedName>
    <definedName name="BS_BALACC">#REF!</definedName>
    <definedName name="BS_BALANCE" localSheetId="3">#REF!</definedName>
    <definedName name="BS_BALANCE" localSheetId="4">#REF!</definedName>
    <definedName name="BS_BALANCE" localSheetId="5">#REF!</definedName>
    <definedName name="BS_BALANCE">#REF!</definedName>
    <definedName name="BS_CR" localSheetId="3">#REF!</definedName>
    <definedName name="BS_CR" localSheetId="4">#REF!</definedName>
    <definedName name="BS_CR" localSheetId="5">#REF!</definedName>
    <definedName name="BS_CR">#REF!</definedName>
    <definedName name="BS_CR_EQU" localSheetId="3">#REF!</definedName>
    <definedName name="BS_CR_EQU" localSheetId="4">#REF!</definedName>
    <definedName name="BS_CR_EQU" localSheetId="5">#REF!</definedName>
    <definedName name="BS_CR_EQU">#REF!</definedName>
    <definedName name="BS_DB" localSheetId="3">#REF!</definedName>
    <definedName name="BS_DB" localSheetId="4">#REF!</definedName>
    <definedName name="BS_DB" localSheetId="5">#REF!</definedName>
    <definedName name="BS_DB">#REF!</definedName>
    <definedName name="BS_DB_EQU" localSheetId="3">#REF!</definedName>
    <definedName name="BS_DB_EQU" localSheetId="4">#REF!</definedName>
    <definedName name="BS_DB_EQU" localSheetId="5">#REF!</definedName>
    <definedName name="BS_DB_EQU">#REF!</definedName>
    <definedName name="BS_DT" localSheetId="3">#REF!</definedName>
    <definedName name="BS_DT" localSheetId="4">#REF!</definedName>
    <definedName name="BS_DT" localSheetId="5">#REF!</definedName>
    <definedName name="BS_DT">#REF!</definedName>
    <definedName name="BS_ISO" localSheetId="3">#REF!</definedName>
    <definedName name="BS_ISO" localSheetId="4">#REF!</definedName>
    <definedName name="BS_ISO" localSheetId="5">#REF!</definedName>
    <definedName name="BS_ISO">#REF!</definedName>
    <definedName name="CurrentDate" localSheetId="3">#REF!</definedName>
    <definedName name="CurrentDate" localSheetId="4">#REF!</definedName>
    <definedName name="CurrentDate" localSheetId="5">#REF!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74" l="1"/>
  <c r="N31" i="67" l="1"/>
  <c r="E18" i="67"/>
  <c r="S20" i="67"/>
  <c r="T18" i="67"/>
  <c r="T19" i="67"/>
  <c r="R17" i="67"/>
  <c r="C31" i="67" l="1"/>
  <c r="D31" i="67"/>
  <c r="D49" i="67" l="1"/>
  <c r="D36" i="67" l="1"/>
  <c r="F15" i="73" l="1"/>
  <c r="E15" i="73"/>
  <c r="D15" i="73"/>
  <c r="F7" i="73"/>
  <c r="E7" i="73"/>
  <c r="E22" i="73" s="1"/>
  <c r="D7" i="73"/>
  <c r="D22" i="73" s="1"/>
  <c r="F22" i="73" l="1"/>
  <c r="P28" i="67"/>
  <c r="E28" i="67" s="1"/>
  <c r="P29" i="67"/>
  <c r="E29" i="67" s="1"/>
  <c r="P30" i="67"/>
  <c r="E30" i="67" s="1"/>
  <c r="P31" i="67"/>
  <c r="E31" i="67" s="1"/>
  <c r="P32" i="67"/>
  <c r="E32" i="67" s="1"/>
  <c r="P33" i="67"/>
  <c r="E33" i="67" s="1"/>
  <c r="P34" i="67"/>
  <c r="E34" i="67" s="1"/>
  <c r="P35" i="67"/>
  <c r="E35" i="67" s="1"/>
  <c r="T20" i="67"/>
  <c r="E20" i="67" s="1"/>
  <c r="I21" i="67" l="1"/>
  <c r="M21" i="67" l="1"/>
  <c r="D21" i="67" l="1"/>
  <c r="C21" i="67"/>
  <c r="T14" i="67"/>
  <c r="E14" i="67" s="1"/>
  <c r="F10" i="74" l="1"/>
  <c r="G10" i="74" s="1"/>
  <c r="E10" i="74"/>
  <c r="D10" i="74"/>
  <c r="S21" i="67" l="1"/>
  <c r="Q21" i="67"/>
  <c r="R21" i="67"/>
  <c r="P21" i="67"/>
  <c r="H21" i="67"/>
  <c r="J21" i="67"/>
  <c r="K21" i="67"/>
  <c r="L21" i="67"/>
  <c r="N21" i="67"/>
  <c r="O21" i="67" l="1"/>
  <c r="M11" i="63"/>
  <c r="E11" i="63"/>
  <c r="N19" i="63" l="1"/>
  <c r="M19" i="63"/>
  <c r="M17" i="63"/>
  <c r="O19" i="63" l="1"/>
  <c r="C7" i="50"/>
  <c r="C15" i="49" l="1"/>
  <c r="T10" i="67" l="1"/>
  <c r="E10" i="67" s="1"/>
  <c r="T16" i="67"/>
  <c r="E16" i="67" s="1"/>
  <c r="T15" i="67"/>
  <c r="E15" i="67" s="1"/>
  <c r="T13" i="67"/>
  <c r="E13" i="67" s="1"/>
  <c r="T12" i="67"/>
  <c r="E12" i="67" s="1"/>
  <c r="T11" i="67"/>
  <c r="T9" i="67"/>
  <c r="E9" i="67" l="1"/>
  <c r="D7" i="50"/>
  <c r="E7" i="50"/>
  <c r="F7" i="50"/>
  <c r="G7" i="50"/>
  <c r="C17" i="50"/>
  <c r="D9" i="49"/>
  <c r="D15" i="49"/>
  <c r="E15" i="49" l="1"/>
  <c r="E9" i="49"/>
  <c r="C9" i="49"/>
  <c r="N42" i="67" l="1"/>
  <c r="E42" i="67" s="1"/>
  <c r="N43" i="67"/>
  <c r="E43" i="67" s="1"/>
  <c r="N44" i="67"/>
  <c r="E44" i="67" s="1"/>
  <c r="N45" i="67"/>
  <c r="N46" i="67"/>
  <c r="N47" i="67"/>
  <c r="N48" i="67"/>
  <c r="G49" i="67"/>
  <c r="H49" i="67"/>
  <c r="I49" i="67"/>
  <c r="J49" i="67"/>
  <c r="K49" i="67"/>
  <c r="L49" i="67"/>
  <c r="M49" i="67"/>
  <c r="C36" i="67"/>
  <c r="G36" i="67"/>
  <c r="H36" i="67"/>
  <c r="I36" i="67"/>
  <c r="J36" i="67"/>
  <c r="K36" i="67"/>
  <c r="L36" i="67"/>
  <c r="N36" i="67"/>
  <c r="O3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 r="C49" i="67" l="1"/>
  <c r="N41" i="67"/>
  <c r="P26" i="67"/>
  <c r="E26" i="67" l="1"/>
  <c r="N49" i="67"/>
  <c r="N50" i="67" s="1"/>
  <c r="E41" i="67"/>
  <c r="E49" i="67" l="1"/>
  <c r="G21" i="67"/>
  <c r="T17" i="67"/>
  <c r="T21" i="67" s="1"/>
  <c r="T22" i="67" s="1"/>
  <c r="E17" i="67" l="1"/>
  <c r="E21" i="67" s="1"/>
  <c r="M36" i="67"/>
  <c r="P27" i="67"/>
  <c r="P36" i="67" l="1"/>
  <c r="E27" i="67"/>
  <c r="E36" i="67" s="1"/>
  <c r="P37" i="67"/>
</calcChain>
</file>

<file path=xl/sharedStrings.xml><?xml version="1.0" encoding="utf-8"?>
<sst xmlns="http://schemas.openxmlformats.org/spreadsheetml/2006/main" count="357" uniqueCount="237">
  <si>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</si>
  <si>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</si>
  <si>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</si>
  <si>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</si>
  <si>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</si>
  <si>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</si>
  <si>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</si>
  <si>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</si>
  <si>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</si>
  <si>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</si>
  <si>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</si>
  <si>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</si>
  <si>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</si>
  <si>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</si>
  <si>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</si>
  <si>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</si>
  <si>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</si>
  <si>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</si>
  <si>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</si>
  <si>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</si>
  <si>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</si>
  <si>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</si>
  <si>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</si>
  <si>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</si>
  <si>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</si>
  <si>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</si>
  <si>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</si>
  <si>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</si>
  <si>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</si>
  <si>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</si>
  <si>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</si>
  <si>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</si>
  <si>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</si>
  <si>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</si>
  <si>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</si>
  <si>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</si>
  <si>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</si>
  <si>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</si>
  <si>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</si>
  <si>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</si>
  <si>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</si>
  <si>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</si>
  <si>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</si>
  <si>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</si>
  <si>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</si>
  <si>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</si>
  <si>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</si>
  <si>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</si>
  <si>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</si>
  <si>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</si>
  <si>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</si>
  <si>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</si>
  <si>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</si>
  <si>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</si>
  <si>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</si>
  <si>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</si>
  <si>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</si>
  <si>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</si>
  <si>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</si>
  <si>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</si>
  <si>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</si>
  <si>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</si>
  <si>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</si>
  <si>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</si>
  <si>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</si>
  <si>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</si>
  <si>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</si>
  <si>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</si>
  <si>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</si>
  <si>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</si>
  <si>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</si>
  <si>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</si>
  <si>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</si>
  <si>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</si>
  <si>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</si>
  <si>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</si>
  <si>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</si>
  <si>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</si>
  <si>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</si>
  <si>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</si>
  <si>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</si>
  <si>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</si>
  <si>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</si>
  <si>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</si>
  <si>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</si>
  <si>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</si>
  <si>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</si>
  <si>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</si>
  <si>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</si>
  <si>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</si>
  <si>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</si>
  <si>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</si>
  <si>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</si>
  <si>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</si>
  <si>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</si>
  <si>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</si>
  <si>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</si>
  <si>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</si>
  <si>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</si>
  <si>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</si>
  <si>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</si>
  <si>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</si>
  <si>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</si>
  <si>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</si>
  <si>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</si>
  <si>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</si>
  <si>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</si>
  <si>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</si>
  <si>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</si>
  <si>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</si>
  <si>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</si>
  <si>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</si>
  <si>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</si>
  <si>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</si>
  <si>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</si>
  <si>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</si>
  <si>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</si>
  <si>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</si>
  <si>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</si>
  <si>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</si>
  <si>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</si>
  <si>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</si>
  <si>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</si>
  <si>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</si>
  <si>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</si>
  <si>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</si>
  <si>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</si>
  <si>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</si>
  <si>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</si>
  <si>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</si>
  <si>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</si>
  <si>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</si>
  <si>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</si>
  <si>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</si>
  <si>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</si>
  <si>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</si>
  <si>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</si>
  <si>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</si>
  <si>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</si>
  <si>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</si>
  <si>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</si>
  <si>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</si>
  <si>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</si>
  <si>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</si>
  <si>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</si>
  <si>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</si>
  <si>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</si>
  <si>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</si>
  <si>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</si>
  <si>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</si>
  <si>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</si>
  <si>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</si>
  <si>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</si>
  <si>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</si>
  <si>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</si>
  <si>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</si>
  <si>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</si>
  <si>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</si>
  <si>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</si>
  <si>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</si>
  <si>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</si>
  <si>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</si>
  <si>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</si>
  <si>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</si>
  <si>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</si>
  <si>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</si>
  <si>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</si>
  <si>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</si>
  <si>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</si>
  <si>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</si>
  <si>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</si>
  <si>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</si>
  <si>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</si>
  <si>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</si>
  <si>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</si>
  <si>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</si>
  <si>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</si>
  <si>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</si>
  <si>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</si>
  <si>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</si>
  <si>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</si>
  <si>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</si>
  <si>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</si>
  <si>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</si>
  <si>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</si>
  <si>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</si>
  <si>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</si>
  <si>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</si>
  <si>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</si>
  <si>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</si>
  <si>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</si>
  <si>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</si>
  <si>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 xml:space="preserve">ფული და ფულის ექვივალენტები </t>
  </si>
  <si>
    <t>მოგება-ზარალში სამართლიანი ღირებულებით ასახული ფინანასური აქტივები</t>
  </si>
  <si>
    <t>მოთხოვნები საფინანასო ინსტიტუტების მიმართ</t>
  </si>
  <si>
    <t>კლიენტებზე გაცემული სესხები</t>
  </si>
  <si>
    <t>დაფარვის ვადამდე ფლობილი ინვესტიციები</t>
  </si>
  <si>
    <t>ძირითადი საშუალებები</t>
  </si>
  <si>
    <t>კლიენტების დეპოზიტები</t>
  </si>
  <si>
    <t>სხვა ნასესხები თანხები</t>
  </si>
  <si>
    <t>სხვა რეზერვები</t>
  </si>
  <si>
    <t>მოგების გადასახადის მიმდინარე ვალდებულება</t>
  </si>
  <si>
    <t>გადავადებული მოგების გადასახადი ვალდებულებები</t>
  </si>
  <si>
    <t>სუბორდინირებული სესხები</t>
  </si>
  <si>
    <t>სააქციო კაპიტალი</t>
  </si>
  <si>
    <t>გასაყიდად არსებული რეზერვები</t>
  </si>
  <si>
    <t>უმცირესობის წილი</t>
  </si>
  <si>
    <t>ფულის სავალდებულო ბალანსი სებ-ში</t>
  </si>
  <si>
    <t>დამატებით შეტანილი კაპიტალი</t>
  </si>
  <si>
    <t>ინვესტიციები შვილობილ კომპანიებში</t>
  </si>
  <si>
    <t>გასაყიდად არსებული ინვესტიციები</t>
  </si>
  <si>
    <t>მიმდინარე მოგების საგადასახადო აქტივი</t>
  </si>
  <si>
    <t>გადავადებული მოგების გადასახადის აქტივები</t>
  </si>
  <si>
    <t>შპს სკ "ქართუ ბროკერი"</t>
  </si>
  <si>
    <t>სს "დაზღვევის კომპანია ქართუ"</t>
  </si>
  <si>
    <t>საბროკერო ოპერაციები</t>
  </si>
  <si>
    <t>დაზღვევის ოპერაციები</t>
  </si>
  <si>
    <t>ფასს ანგარიშგება ამ კატეგორიაში მოიცავს ნაღდ ფულს,  კომერციული ბანკების საკორესპონდენტო ანგარიშებს სებ-ში და ბანკის 90 დღემდე ვადიანობის მოთხოვნებს განთავსებულს პარტნიორ ორგანიზაციებში.</t>
  </si>
  <si>
    <t>ფასს ანგარიშგება მოიცავს ბანკის მხოლოდ 90 დღეზე მეტი ვადიანობის მოთხოვნებს,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t>
  </si>
  <si>
    <t>ფასს-ის მიხედვით, კლიენტებზე გაცემული სესხები მოიცავს: სესხის ძირითად თანხას, ბალანსურ და გარებალანსურ დარიცხულ პროცენტს, დარიცხულ ჯარიმას, რომელსაც აკლდება ფასს მიხედვით დაანგარიშებული სესხის შესაძლო დანაკარგის რეზერვი. სებ-ის მიხედვით კლიენტებზე გაცემული სესხებში შედის სესხის ძირითადი თანხა, სესხზე, რომლის ვადაგადაცილების დღეების რაოდენობა ნაკლებია 30-ზე და კლასიფიცირებულია როგორც სტანდარტული, დარიცხული პროცენტი (ბალანსური პროცენტი), რომელსაც აკლდება -----სესხების შესაძლო დანაკარგის რეზერვი.</t>
  </si>
  <si>
    <t>ფასს-ის მიხედვით სხვაობა გადატანილია კაპიტალში. იხ. წლიური ანგარიში.</t>
  </si>
  <si>
    <t>საქართველოს ფასიანი ქაღალდების ცენტრალური დეპოზიტარი</t>
  </si>
  <si>
    <t>გაერთანებული კლირინგ ცენტრი</t>
  </si>
  <si>
    <t>ოპერაციები ფასიანი ქაღალდებით</t>
  </si>
  <si>
    <t>საკლირინგო ოპერაციები</t>
  </si>
  <si>
    <t>არაკონსოლიდირებული</t>
  </si>
  <si>
    <t>შპს ჯეოპლასტი</t>
  </si>
  <si>
    <t xml:space="preserve"> შპს საინვესტიციო კომპანია ქართუ ინვესტი</t>
  </si>
  <si>
    <t>წარმოება</t>
  </si>
  <si>
    <t>სს "ბანკი ქართუ"</t>
  </si>
  <si>
    <t>საინვესტიცო საქმიანობა</t>
  </si>
  <si>
    <t>ფასს-ის მიხედვით სხვა აქტივებში ძირითადად შედის დასაკუთრებული ქონებების სამართლიანი ღირებულება. სებ-ის მიხედვით აღნიშნულ პუნქტში ძირითადად გაერთიანებულია დასაკუთერბული ქონებების წმინდა ღირებულება (დასაკუთრების ღირებულებას დაკლებული რეზერვი)</t>
  </si>
  <si>
    <t xml:space="preserve"> წლიურ აუდიტის დასკვნასთან შესაძლო მცირე ცდომილება გამოწვეულია 1,000-მდე დამრგვალების ეფექტით.</t>
  </si>
  <si>
    <t>შენიშვნა:</t>
  </si>
  <si>
    <t>მოცემულია გარესაბალანსო ვალდებულებების რეზერვის მოცულობა</t>
  </si>
  <si>
    <t>სს გაერთიანებული საფინანსო კორპორაცია</t>
  </si>
  <si>
    <t>პროცესინგი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</si>
</sst>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 #,##0_ ;_ * \-#,##0_ ;_ * &quot;-&quot;??_ ;_ @_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77">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left" vertical="center"/>
      <protection locked="0"/>
    </xf>
    <xf numFmtId="193" fontId="3" fillId="0" borderId="1" xfId="0" applyNumberFormat="1" applyFont="1" applyBorder="1" applyAlignment="1" applyProtection="1">
      <alignment horizontal="left" vertic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93" fontId="3" fillId="0" borderId="2" xfId="0" applyNumberFormat="1" applyFont="1" applyBorder="1" applyAlignment="1" applyProtection="1">
      <alignment horizontal="left" vertical="center" wrapText="1"/>
      <protection locked="0"/>
    </xf>
    <xf numFmtId="193" fontId="0" fillId="0" borderId="0" xfId="0" applyNumberFormat="1"/>
    <xf numFmtId="193" fontId="100" fillId="35" borderId="18" xfId="0" applyNumberFormat="1" applyFont="1" applyFill="1" applyBorder="1" applyAlignment="1">
      <alignment horizontal="center" vertical="center"/>
    </xf>
    <xf numFmtId="0" fontId="3" fillId="0" borderId="2" xfId="0" applyFont="1" applyBorder="1" applyAlignment="1">
      <alignment horizontal="center" vertical="center" wrapText="1"/>
    </xf>
    <xf numFmtId="193" fontId="3" fillId="0" borderId="14" xfId="0" applyNumberFormat="1" applyFont="1" applyBorder="1" applyProtection="1">
      <protection locked="0"/>
    </xf>
    <xf numFmtId="193" fontId="3" fillId="0" borderId="17" xfId="0" applyNumberFormat="1" applyFont="1" applyBorder="1"/>
    <xf numFmtId="193" fontId="3" fillId="0" borderId="14" xfId="0" applyNumberFormat="1" applyFont="1" applyBorder="1"/>
    <xf numFmtId="0" fontId="3" fillId="0" borderId="2" xfId="0" applyFont="1" applyFill="1" applyBorder="1" applyAlignment="1">
      <alignment horizontal="center"/>
    </xf>
    <xf numFmtId="0" fontId="3" fillId="2" borderId="2" xfId="0" applyFont="1" applyFill="1" applyBorder="1" applyAlignment="1">
      <alignment horizontal="center"/>
    </xf>
    <xf numFmtId="193" fontId="10" fillId="0" borderId="2" xfId="0" applyNumberFormat="1" applyFont="1" applyBorder="1" applyAlignment="1" applyProtection="1">
      <alignment horizontal="right" vertical="center" wrapText="1"/>
      <protection locked="0"/>
    </xf>
    <xf numFmtId="167" fontId="3" fillId="0" borderId="8"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6" fillId="0" borderId="52" xfId="8" applyFont="1" applyFill="1" applyBorder="1" applyProtection="1"/>
    <xf numFmtId="0" fontId="3" fillId="0" borderId="1" xfId="0" applyFont="1" applyFill="1" applyBorder="1"/>
    <xf numFmtId="0" fontId="3" fillId="0" borderId="1" xfId="0" applyFont="1" applyBorder="1"/>
    <xf numFmtId="0" fontId="3" fillId="0" borderId="53" xfId="0" applyFont="1" applyBorder="1" applyAlignment="1"/>
    <xf numFmtId="193" fontId="3" fillId="0" borderId="0" xfId="0" applyNumberFormat="1" applyFont="1" applyAlignment="1">
      <alignment wrapText="1"/>
    </xf>
    <xf numFmtId="0" fontId="95" fillId="0" borderId="0" xfId="5" applyFont="1" applyFill="1" applyBorder="1" applyAlignment="1" applyProtection="1">
      <alignment horizontal="left" wrapText="1"/>
      <protection locked="0"/>
    </xf>
    <xf numFmtId="14" fontId="99" fillId="0" borderId="0" xfId="0" applyNumberFormat="1" applyFont="1" applyAlignment="1">
      <alignment horizontal="left"/>
    </xf>
    <xf numFmtId="193" fontId="6" fillId="0" borderId="0" xfId="8" applyNumberFormat="1" applyFont="1" applyFill="1" applyBorder="1" applyAlignment="1" applyProtection="1"/>
    <xf numFmtId="193" fontId="3" fillId="0" borderId="2" xfId="0" applyNumberFormat="1" applyFont="1" applyFill="1" applyBorder="1" applyProtection="1">
      <protection locked="0"/>
    </xf>
    <xf numFmtId="193" fontId="99" fillId="0" borderId="2" xfId="0" applyNumberFormat="1" applyFont="1" applyBorder="1" applyProtection="1">
      <protection locked="0"/>
    </xf>
    <xf numFmtId="0" fontId="9" fillId="0" borderId="12" xfId="0" applyFont="1" applyFill="1" applyBorder="1" applyAlignment="1">
      <alignment horizontal="center" vertical="center" wrapText="1"/>
    </xf>
    <xf numFmtId="193" fontId="10" fillId="0" borderId="2" xfId="0" applyNumberFormat="1" applyFont="1" applyFill="1" applyBorder="1" applyAlignment="1" applyProtection="1">
      <alignment vertical="center" wrapText="1"/>
      <protection locked="0"/>
    </xf>
    <xf numFmtId="0" fontId="3" fillId="0" borderId="12" xfId="0" applyFont="1" applyFill="1" applyBorder="1" applyAlignment="1">
      <alignment horizontal="center"/>
    </xf>
    <xf numFmtId="193" fontId="3" fillId="0" borderId="18" xfId="0" applyNumberFormat="1" applyFont="1" applyFill="1" applyBorder="1" applyProtection="1">
      <protection locked="0"/>
    </xf>
    <xf numFmtId="193" fontId="3" fillId="0" borderId="2" xfId="0" applyNumberFormat="1" applyFont="1" applyFill="1" applyBorder="1" applyAlignment="1" applyProtection="1">
      <alignment horizontal="center" vertical="center"/>
      <protection locked="0"/>
    </xf>
    <xf numFmtId="193" fontId="3" fillId="0" borderId="2" xfId="0" applyNumberFormat="1" applyFont="1" applyFill="1" applyBorder="1" applyAlignment="1" applyProtection="1">
      <alignment horizontal="center" vertical="center" wrapText="1"/>
      <protection locked="0"/>
    </xf>
    <xf numFmtId="193" fontId="99" fillId="0" borderId="2" xfId="0" applyNumberFormat="1" applyFont="1" applyFill="1" applyBorder="1" applyAlignment="1" applyProtection="1">
      <alignment horizontal="center" vertical="center"/>
      <protection locked="0"/>
    </xf>
    <xf numFmtId="193" fontId="3" fillId="0" borderId="1" xfId="0" applyNumberFormat="1" applyFont="1" applyFill="1" applyBorder="1" applyAlignment="1" applyProtection="1">
      <alignment horizontal="center" vertical="center"/>
      <protection locked="0"/>
    </xf>
    <xf numFmtId="193" fontId="99" fillId="0" borderId="1" xfId="0" applyNumberFormat="1" applyFont="1" applyFill="1" applyBorder="1" applyAlignment="1" applyProtection="1">
      <alignment horizontal="center" vertical="center"/>
      <protection locked="0"/>
    </xf>
    <xf numFmtId="193" fontId="4" fillId="0" borderId="2" xfId="0" applyNumberFormat="1" applyFont="1" applyFill="1" applyBorder="1" applyAlignment="1" applyProtection="1">
      <alignment horizontal="center" vertical="center" textRotation="90" wrapText="1"/>
      <protection locked="0"/>
    </xf>
    <xf numFmtId="193" fontId="3" fillId="0" borderId="2" xfId="0" applyNumberFormat="1" applyFont="1" applyFill="1" applyBorder="1" applyAlignment="1" applyProtection="1">
      <alignment vertical="center" wrapText="1"/>
      <protection locked="0"/>
    </xf>
    <xf numFmtId="193" fontId="3" fillId="0" borderId="2" xfId="0" applyNumberFormat="1" applyFont="1" applyFill="1" applyBorder="1" applyAlignment="1" applyProtection="1">
      <alignment vertical="center"/>
      <protection locked="0"/>
    </xf>
    <xf numFmtId="193" fontId="4" fillId="0" borderId="4" xfId="0" applyNumberFormat="1" applyFont="1" applyFill="1" applyBorder="1" applyAlignment="1" applyProtection="1">
      <alignment horizontal="center" vertical="center" wrapText="1"/>
      <protection locked="0"/>
    </xf>
    <xf numFmtId="193" fontId="3" fillId="0" borderId="2" xfId="0" applyNumberFormat="1" applyFont="1" applyFill="1" applyBorder="1" applyAlignment="1" applyProtection="1">
      <alignment horizontal="center" wrapText="1"/>
      <protection locked="0"/>
    </xf>
    <xf numFmtId="193" fontId="3" fillId="0" borderId="4" xfId="0" applyNumberFormat="1" applyFont="1" applyFill="1" applyBorder="1" applyAlignment="1" applyProtection="1">
      <alignment wrapText="1"/>
      <protection locked="0"/>
    </xf>
    <xf numFmtId="193" fontId="3" fillId="0" borderId="0" xfId="0" applyNumberFormat="1" applyFont="1" applyFill="1" applyBorder="1" applyProtection="1">
      <protection locked="0"/>
    </xf>
    <xf numFmtId="164" fontId="3" fillId="0" borderId="0" xfId="20956" applyNumberFormat="1" applyFont="1" applyFill="1"/>
    <xf numFmtId="193" fontId="3" fillId="0" borderId="4" xfId="0" applyNumberFormat="1" applyFont="1" applyFill="1" applyBorder="1" applyProtection="1">
      <protection locked="0"/>
    </xf>
    <xf numFmtId="194" fontId="5" fillId="0" borderId="0" xfId="20956" applyNumberFormat="1" applyFont="1" applyFill="1" applyAlignment="1">
      <alignment horizontal="center" wrapText="1"/>
    </xf>
    <xf numFmtId="0" fontId="3" fillId="0" borderId="48" xfId="0" applyFont="1" applyFill="1" applyBorder="1" applyAlignment="1">
      <alignment horizontal="center" wrapText="1"/>
    </xf>
    <xf numFmtId="0" fontId="3" fillId="0" borderId="48" xfId="0" applyFont="1" applyFill="1" applyBorder="1" applyAlignment="1">
      <alignment horizontal="center"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0" xfId="0" applyFont="1" applyAlignment="1">
      <alignment horizontal="left"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ny_Eksport 2000 - F" xfId="20377" xr:uid="{00000000-0005-0000-0000-0000994F0000}"/>
    <cellStyle name="Note 2" xfId="20378" xr:uid="{00000000-0005-0000-0000-00009A4F0000}"/>
    <cellStyle name="Note 2 10" xfId="20379" xr:uid="{00000000-0005-0000-0000-00009B4F0000}"/>
    <cellStyle name="Note 2 10 2" xfId="20380" xr:uid="{00000000-0005-0000-0000-00009C4F0000}"/>
    <cellStyle name="Note 2 10 3" xfId="20381" xr:uid="{00000000-0005-0000-0000-00009D4F0000}"/>
    <cellStyle name="Note 2 10 4" xfId="20382" xr:uid="{00000000-0005-0000-0000-00009E4F0000}"/>
    <cellStyle name="Note 2 10 5" xfId="20383" xr:uid="{00000000-0005-0000-0000-00009F4F0000}"/>
    <cellStyle name="Note 2 11" xfId="20384" xr:uid="{00000000-0005-0000-0000-0000A04F0000}"/>
    <cellStyle name="Note 2 11 2" xfId="20385" xr:uid="{00000000-0005-0000-0000-0000A14F0000}"/>
    <cellStyle name="Note 2 11 3" xfId="20386" xr:uid="{00000000-0005-0000-0000-0000A24F0000}"/>
    <cellStyle name="Note 2 11 4" xfId="20387" xr:uid="{00000000-0005-0000-0000-0000A34F0000}"/>
    <cellStyle name="Note 2 11 5" xfId="20388" xr:uid="{00000000-0005-0000-0000-0000A44F0000}"/>
    <cellStyle name="Note 2 12" xfId="20389" xr:uid="{00000000-0005-0000-0000-0000A54F0000}"/>
    <cellStyle name="Note 2 12 2" xfId="20390" xr:uid="{00000000-0005-0000-0000-0000A64F0000}"/>
    <cellStyle name="Note 2 12 3" xfId="20391" xr:uid="{00000000-0005-0000-0000-0000A74F0000}"/>
    <cellStyle name="Note 2 12 4" xfId="20392" xr:uid="{00000000-0005-0000-0000-0000A84F0000}"/>
    <cellStyle name="Note 2 12 5" xfId="20393" xr:uid="{00000000-0005-0000-0000-0000A94F0000}"/>
    <cellStyle name="Note 2 13" xfId="20394" xr:uid="{00000000-0005-0000-0000-0000AA4F0000}"/>
    <cellStyle name="Note 2 13 2" xfId="20395" xr:uid="{00000000-0005-0000-0000-0000AB4F0000}"/>
    <cellStyle name="Note 2 13 3" xfId="20396" xr:uid="{00000000-0005-0000-0000-0000AC4F0000}"/>
    <cellStyle name="Note 2 13 4" xfId="20397" xr:uid="{00000000-0005-0000-0000-0000AD4F0000}"/>
    <cellStyle name="Note 2 13 5" xfId="20398" xr:uid="{00000000-0005-0000-0000-0000AE4F0000}"/>
    <cellStyle name="Note 2 14" xfId="20399" xr:uid="{00000000-0005-0000-0000-0000AF4F0000}"/>
    <cellStyle name="Note 2 14 2" xfId="20400" xr:uid="{00000000-0005-0000-0000-0000B04F0000}"/>
    <cellStyle name="Note 2 15" xfId="20401" xr:uid="{00000000-0005-0000-0000-0000B14F0000}"/>
    <cellStyle name="Note 2 15 2" xfId="20402" xr:uid="{00000000-0005-0000-0000-0000B24F0000}"/>
    <cellStyle name="Note 2 16" xfId="20403" xr:uid="{00000000-0005-0000-0000-0000B34F0000}"/>
    <cellStyle name="Note 2 17" xfId="20404" xr:uid="{00000000-0005-0000-0000-0000B44F0000}"/>
    <cellStyle name="Note 2 2" xfId="20405" xr:uid="{00000000-0005-0000-0000-0000B54F0000}"/>
    <cellStyle name="Note 2 2 10" xfId="20406" xr:uid="{00000000-0005-0000-0000-0000B64F0000}"/>
    <cellStyle name="Note 2 2 2" xfId="20407" xr:uid="{00000000-0005-0000-0000-0000B74F0000}"/>
    <cellStyle name="Note 2 2 2 2" xfId="20408" xr:uid="{00000000-0005-0000-0000-0000B84F0000}"/>
    <cellStyle name="Note 2 2 2 3" xfId="20409" xr:uid="{00000000-0005-0000-0000-0000B94F0000}"/>
    <cellStyle name="Note 2 2 2 4" xfId="20410" xr:uid="{00000000-0005-0000-0000-0000BA4F0000}"/>
    <cellStyle name="Note 2 2 2 5" xfId="20411" xr:uid="{00000000-0005-0000-0000-0000BB4F0000}"/>
    <cellStyle name="Note 2 2 3" xfId="20412" xr:uid="{00000000-0005-0000-0000-0000BC4F0000}"/>
    <cellStyle name="Note 2 2 3 2" xfId="20413" xr:uid="{00000000-0005-0000-0000-0000BD4F0000}"/>
    <cellStyle name="Note 2 2 3 3" xfId="20414" xr:uid="{00000000-0005-0000-0000-0000BE4F0000}"/>
    <cellStyle name="Note 2 2 3 4" xfId="20415" xr:uid="{00000000-0005-0000-0000-0000BF4F0000}"/>
    <cellStyle name="Note 2 2 3 5" xfId="20416" xr:uid="{00000000-0005-0000-0000-0000C04F0000}"/>
    <cellStyle name="Note 2 2 4" xfId="20417" xr:uid="{00000000-0005-0000-0000-0000C14F0000}"/>
    <cellStyle name="Note 2 2 4 2" xfId="20418" xr:uid="{00000000-0005-0000-0000-0000C24F0000}"/>
    <cellStyle name="Note 2 2 4 3" xfId="20419" xr:uid="{00000000-0005-0000-0000-0000C34F0000}"/>
    <cellStyle name="Note 2 2 4 4" xfId="20420" xr:uid="{00000000-0005-0000-0000-0000C44F0000}"/>
    <cellStyle name="Note 2 2 5" xfId="20421" xr:uid="{00000000-0005-0000-0000-0000C54F0000}"/>
    <cellStyle name="Note 2 2 5 2" xfId="20422" xr:uid="{00000000-0005-0000-0000-0000C64F0000}"/>
    <cellStyle name="Note 2 2 5 3" xfId="20423" xr:uid="{00000000-0005-0000-0000-0000C74F0000}"/>
    <cellStyle name="Note 2 2 5 4" xfId="20424" xr:uid="{00000000-0005-0000-0000-0000C84F0000}"/>
    <cellStyle name="Note 2 2 6" xfId="20425" xr:uid="{00000000-0005-0000-0000-0000C94F0000}"/>
    <cellStyle name="Note 2 2 7" xfId="20426" xr:uid="{00000000-0005-0000-0000-0000CA4F0000}"/>
    <cellStyle name="Note 2 2 8" xfId="20427" xr:uid="{00000000-0005-0000-0000-0000CB4F0000}"/>
    <cellStyle name="Note 2 2 9" xfId="20428" xr:uid="{00000000-0005-0000-0000-0000CC4F0000}"/>
    <cellStyle name="Note 2 3" xfId="20429" xr:uid="{00000000-0005-0000-0000-0000CD4F0000}"/>
    <cellStyle name="Note 2 3 2" xfId="20430" xr:uid="{00000000-0005-0000-0000-0000CE4F0000}"/>
    <cellStyle name="Note 2 3 3" xfId="20431" xr:uid="{00000000-0005-0000-0000-0000CF4F0000}"/>
    <cellStyle name="Note 2 3 4" xfId="20432" xr:uid="{00000000-0005-0000-0000-0000D04F0000}"/>
    <cellStyle name="Note 2 3 5" xfId="20433" xr:uid="{00000000-0005-0000-0000-0000D14F0000}"/>
    <cellStyle name="Note 2 4" xfId="20434" xr:uid="{00000000-0005-0000-0000-0000D24F0000}"/>
    <cellStyle name="Note 2 4 2" xfId="20435" xr:uid="{00000000-0005-0000-0000-0000D34F0000}"/>
    <cellStyle name="Note 2 4 2 2" xfId="20436" xr:uid="{00000000-0005-0000-0000-0000D44F0000}"/>
    <cellStyle name="Note 2 4 3" xfId="20437" xr:uid="{00000000-0005-0000-0000-0000D54F0000}"/>
    <cellStyle name="Note 2 4 3 2" xfId="20438" xr:uid="{00000000-0005-0000-0000-0000D64F0000}"/>
    <cellStyle name="Note 2 4 4" xfId="20439" xr:uid="{00000000-0005-0000-0000-0000D74F0000}"/>
    <cellStyle name="Note 2 4 4 2" xfId="20440" xr:uid="{00000000-0005-0000-0000-0000D84F0000}"/>
    <cellStyle name="Note 2 4 5" xfId="20441" xr:uid="{00000000-0005-0000-0000-0000D94F0000}"/>
    <cellStyle name="Note 2 4 6" xfId="20442" xr:uid="{00000000-0005-0000-0000-0000DA4F0000}"/>
    <cellStyle name="Note 2 4 7" xfId="20443" xr:uid="{00000000-0005-0000-0000-0000DB4F0000}"/>
    <cellStyle name="Note 2 5" xfId="20444" xr:uid="{00000000-0005-0000-0000-0000DC4F0000}"/>
    <cellStyle name="Note 2 5 2" xfId="20445" xr:uid="{00000000-0005-0000-0000-0000DD4F0000}"/>
    <cellStyle name="Note 2 5 2 2" xfId="20446" xr:uid="{00000000-0005-0000-0000-0000DE4F0000}"/>
    <cellStyle name="Note 2 5 3" xfId="20447" xr:uid="{00000000-0005-0000-0000-0000DF4F0000}"/>
    <cellStyle name="Note 2 5 3 2" xfId="20448" xr:uid="{00000000-0005-0000-0000-0000E04F0000}"/>
    <cellStyle name="Note 2 5 4" xfId="20449" xr:uid="{00000000-0005-0000-0000-0000E14F0000}"/>
    <cellStyle name="Note 2 5 4 2" xfId="20450" xr:uid="{00000000-0005-0000-0000-0000E24F0000}"/>
    <cellStyle name="Note 2 5 5" xfId="20451" xr:uid="{00000000-0005-0000-0000-0000E34F0000}"/>
    <cellStyle name="Note 2 5 6" xfId="20452" xr:uid="{00000000-0005-0000-0000-0000E44F0000}"/>
    <cellStyle name="Note 2 5 7" xfId="20453" xr:uid="{00000000-0005-0000-0000-0000E54F0000}"/>
    <cellStyle name="Note 2 6" xfId="20454" xr:uid="{00000000-0005-0000-0000-0000E64F0000}"/>
    <cellStyle name="Note 2 6 2" xfId="20455" xr:uid="{00000000-0005-0000-0000-0000E74F0000}"/>
    <cellStyle name="Note 2 6 2 2" xfId="20456" xr:uid="{00000000-0005-0000-0000-0000E84F0000}"/>
    <cellStyle name="Note 2 6 3" xfId="20457" xr:uid="{00000000-0005-0000-0000-0000E94F0000}"/>
    <cellStyle name="Note 2 6 3 2" xfId="20458" xr:uid="{00000000-0005-0000-0000-0000EA4F0000}"/>
    <cellStyle name="Note 2 6 4" xfId="20459" xr:uid="{00000000-0005-0000-0000-0000EB4F0000}"/>
    <cellStyle name="Note 2 6 4 2" xfId="20460" xr:uid="{00000000-0005-0000-0000-0000EC4F0000}"/>
    <cellStyle name="Note 2 6 5" xfId="20461" xr:uid="{00000000-0005-0000-0000-0000ED4F0000}"/>
    <cellStyle name="Note 2 6 6" xfId="20462" xr:uid="{00000000-0005-0000-0000-0000EE4F0000}"/>
    <cellStyle name="Note 2 6 7" xfId="20463" xr:uid="{00000000-0005-0000-0000-0000EF4F0000}"/>
    <cellStyle name="Note 2 7" xfId="20464" xr:uid="{00000000-0005-0000-0000-0000F04F0000}"/>
    <cellStyle name="Note 2 7 2" xfId="20465" xr:uid="{00000000-0005-0000-0000-0000F14F0000}"/>
    <cellStyle name="Note 2 7 2 2" xfId="20466" xr:uid="{00000000-0005-0000-0000-0000F24F0000}"/>
    <cellStyle name="Note 2 7 3" xfId="20467" xr:uid="{00000000-0005-0000-0000-0000F34F0000}"/>
    <cellStyle name="Note 2 7 3 2" xfId="20468" xr:uid="{00000000-0005-0000-0000-0000F44F0000}"/>
    <cellStyle name="Note 2 7 4" xfId="20469" xr:uid="{00000000-0005-0000-0000-0000F54F0000}"/>
    <cellStyle name="Note 2 7 4 2" xfId="20470" xr:uid="{00000000-0005-0000-0000-0000F64F0000}"/>
    <cellStyle name="Note 2 7 5" xfId="20471" xr:uid="{00000000-0005-0000-0000-0000F74F0000}"/>
    <cellStyle name="Note 2 7 6" xfId="20472" xr:uid="{00000000-0005-0000-0000-0000F84F0000}"/>
    <cellStyle name="Note 2 7 7" xfId="20473" xr:uid="{00000000-0005-0000-0000-0000F94F0000}"/>
    <cellStyle name="Note 2 8" xfId="20474" xr:uid="{00000000-0005-0000-0000-0000FA4F0000}"/>
    <cellStyle name="Note 2 8 2" xfId="20475" xr:uid="{00000000-0005-0000-0000-0000FB4F0000}"/>
    <cellStyle name="Note 2 8 3" xfId="20476" xr:uid="{00000000-0005-0000-0000-0000FC4F0000}"/>
    <cellStyle name="Note 2 8 4" xfId="20477" xr:uid="{00000000-0005-0000-0000-0000FD4F0000}"/>
    <cellStyle name="Note 2 8 5" xfId="20478" xr:uid="{00000000-0005-0000-0000-0000FE4F0000}"/>
    <cellStyle name="Note 2 9" xfId="20479" xr:uid="{00000000-0005-0000-0000-0000FF4F0000}"/>
    <cellStyle name="Note 2 9 2" xfId="20480" xr:uid="{00000000-0005-0000-0000-000000500000}"/>
    <cellStyle name="Note 2 9 3" xfId="20481" xr:uid="{00000000-0005-0000-0000-000001500000}"/>
    <cellStyle name="Note 2 9 4" xfId="20482" xr:uid="{00000000-0005-0000-0000-000002500000}"/>
    <cellStyle name="Note 2 9 5" xfId="20483" xr:uid="{00000000-0005-0000-0000-000003500000}"/>
    <cellStyle name="Note 3 2" xfId="20484" xr:uid="{00000000-0005-0000-0000-000004500000}"/>
    <cellStyle name="Note 3 2 2" xfId="20485" xr:uid="{00000000-0005-0000-0000-000005500000}"/>
    <cellStyle name="Note 3 2 3" xfId="20486" xr:uid="{00000000-0005-0000-0000-000006500000}"/>
    <cellStyle name="Note 3 3" xfId="20487" xr:uid="{00000000-0005-0000-0000-000007500000}"/>
    <cellStyle name="Note 3 3 2" xfId="20488" xr:uid="{00000000-0005-0000-0000-000008500000}"/>
    <cellStyle name="Note 3 4" xfId="20489" xr:uid="{00000000-0005-0000-0000-000009500000}"/>
    <cellStyle name="Note 3 5" xfId="20490" xr:uid="{00000000-0005-0000-0000-00000A500000}"/>
    <cellStyle name="Note 4 2" xfId="20491" xr:uid="{00000000-0005-0000-0000-00000B500000}"/>
    <cellStyle name="Note 4 2 2" xfId="20492" xr:uid="{00000000-0005-0000-0000-00000C500000}"/>
    <cellStyle name="Note 4 2 3" xfId="20493" xr:uid="{00000000-0005-0000-0000-00000D500000}"/>
    <cellStyle name="Note 4 3" xfId="20494" xr:uid="{00000000-0005-0000-0000-00000E500000}"/>
    <cellStyle name="Note 4 4" xfId="20495" xr:uid="{00000000-0005-0000-0000-00000F500000}"/>
    <cellStyle name="Note 4 5" xfId="20496" xr:uid="{00000000-0005-0000-0000-000010500000}"/>
    <cellStyle name="Note 5" xfId="20497" xr:uid="{00000000-0005-0000-0000-000011500000}"/>
    <cellStyle name="Note 5 2" xfId="20498" xr:uid="{00000000-0005-0000-0000-000012500000}"/>
    <cellStyle name="Note 5 2 2" xfId="20499" xr:uid="{00000000-0005-0000-0000-000013500000}"/>
    <cellStyle name="Note 5 3" xfId="20500" xr:uid="{00000000-0005-0000-0000-000014500000}"/>
    <cellStyle name="Note 5 3 2" xfId="20501" xr:uid="{00000000-0005-0000-0000-000015500000}"/>
    <cellStyle name="Note 5 4" xfId="20502" xr:uid="{00000000-0005-0000-0000-000016500000}"/>
    <cellStyle name="Note 5 5" xfId="20503" xr:uid="{00000000-0005-0000-0000-000017500000}"/>
    <cellStyle name="Note 6" xfId="20504" xr:uid="{00000000-0005-0000-0000-000018500000}"/>
    <cellStyle name="Note 6 2" xfId="20505" xr:uid="{00000000-0005-0000-0000-000019500000}"/>
    <cellStyle name="Note 6 2 2" xfId="20506" xr:uid="{00000000-0005-0000-0000-00001A500000}"/>
    <cellStyle name="Note 6 3" xfId="20507" xr:uid="{00000000-0005-0000-0000-00001B500000}"/>
    <cellStyle name="Note 6 4" xfId="20508" xr:uid="{00000000-0005-0000-0000-00001C500000}"/>
    <cellStyle name="Note 7" xfId="20509" xr:uid="{00000000-0005-0000-0000-00001D500000}"/>
    <cellStyle name="Note 8" xfId="20510" xr:uid="{00000000-0005-0000-0000-00001E500000}"/>
    <cellStyle name="Note 8 2" xfId="20511" xr:uid="{00000000-0005-0000-0000-00001F500000}"/>
    <cellStyle name="Note 9" xfId="20512" xr:uid="{00000000-0005-0000-0000-000020500000}"/>
    <cellStyle name="Ôèíàíñîâûé [0]_Ëèñò1" xfId="20513" xr:uid="{00000000-0005-0000-0000-000021500000}"/>
    <cellStyle name="Ôèíàíñîâûé_Ëèñò1" xfId="20514" xr:uid="{00000000-0005-0000-0000-000022500000}"/>
    <cellStyle name="Option" xfId="20515" xr:uid="{00000000-0005-0000-0000-000023500000}"/>
    <cellStyle name="Option 2" xfId="20516" xr:uid="{00000000-0005-0000-0000-000024500000}"/>
    <cellStyle name="Option 3" xfId="20517" xr:uid="{00000000-0005-0000-0000-000025500000}"/>
    <cellStyle name="Option 4" xfId="20518" xr:uid="{00000000-0005-0000-0000-000026500000}"/>
    <cellStyle name="optionalExposure" xfId="20519" xr:uid="{00000000-0005-0000-0000-000027500000}"/>
    <cellStyle name="OptionHeading" xfId="20520" xr:uid="{00000000-0005-0000-0000-000028500000}"/>
    <cellStyle name="OptionHeading 2" xfId="20521" xr:uid="{00000000-0005-0000-0000-000029500000}"/>
    <cellStyle name="OptionHeading 3" xfId="20522" xr:uid="{00000000-0005-0000-0000-00002A500000}"/>
    <cellStyle name="Output 2" xfId="20523" xr:uid="{00000000-0005-0000-0000-00002B500000}"/>
    <cellStyle name="Output 2 10" xfId="20524" xr:uid="{00000000-0005-0000-0000-00002C500000}"/>
    <cellStyle name="Output 2 10 2" xfId="20525" xr:uid="{00000000-0005-0000-0000-00002D500000}"/>
    <cellStyle name="Output 2 10 3" xfId="20526" xr:uid="{00000000-0005-0000-0000-00002E500000}"/>
    <cellStyle name="Output 2 10 4" xfId="20527" xr:uid="{00000000-0005-0000-0000-00002F500000}"/>
    <cellStyle name="Output 2 10 5" xfId="20528" xr:uid="{00000000-0005-0000-0000-000030500000}"/>
    <cellStyle name="Output 2 11" xfId="20529" xr:uid="{00000000-0005-0000-0000-000031500000}"/>
    <cellStyle name="Output 2 11 2" xfId="20530" xr:uid="{00000000-0005-0000-0000-000032500000}"/>
    <cellStyle name="Output 2 11 3" xfId="20531" xr:uid="{00000000-0005-0000-0000-000033500000}"/>
    <cellStyle name="Output 2 11 4" xfId="20532" xr:uid="{00000000-0005-0000-0000-000034500000}"/>
    <cellStyle name="Output 2 11 5" xfId="20533" xr:uid="{00000000-0005-0000-0000-000035500000}"/>
    <cellStyle name="Output 2 12" xfId="20534" xr:uid="{00000000-0005-0000-0000-000036500000}"/>
    <cellStyle name="Output 2 12 2" xfId="20535" xr:uid="{00000000-0005-0000-0000-000037500000}"/>
    <cellStyle name="Output 2 12 3" xfId="20536" xr:uid="{00000000-0005-0000-0000-000038500000}"/>
    <cellStyle name="Output 2 12 4" xfId="20537" xr:uid="{00000000-0005-0000-0000-000039500000}"/>
    <cellStyle name="Output 2 12 5" xfId="20538" xr:uid="{00000000-0005-0000-0000-00003A500000}"/>
    <cellStyle name="Output 2 13" xfId="20539" xr:uid="{00000000-0005-0000-0000-00003B500000}"/>
    <cellStyle name="Output 2 13 2" xfId="20540" xr:uid="{00000000-0005-0000-0000-00003C500000}"/>
    <cellStyle name="Output 2 13 3" xfId="20541" xr:uid="{00000000-0005-0000-0000-00003D500000}"/>
    <cellStyle name="Output 2 13 4" xfId="20542" xr:uid="{00000000-0005-0000-0000-00003E500000}"/>
    <cellStyle name="Output 2 14" xfId="20543" xr:uid="{00000000-0005-0000-0000-00003F500000}"/>
    <cellStyle name="Output 2 15" xfId="20544" xr:uid="{00000000-0005-0000-0000-000040500000}"/>
    <cellStyle name="Output 2 16" xfId="20545" xr:uid="{00000000-0005-0000-0000-000041500000}"/>
    <cellStyle name="Output 2 2" xfId="20546" xr:uid="{00000000-0005-0000-0000-000042500000}"/>
    <cellStyle name="Output 2 2 2" xfId="20547" xr:uid="{00000000-0005-0000-0000-000043500000}"/>
    <cellStyle name="Output 2 2 2 2" xfId="20548" xr:uid="{00000000-0005-0000-0000-000044500000}"/>
    <cellStyle name="Output 2 2 2 3" xfId="20549" xr:uid="{00000000-0005-0000-0000-000045500000}"/>
    <cellStyle name="Output 2 2 2 4" xfId="20550" xr:uid="{00000000-0005-0000-0000-000046500000}"/>
    <cellStyle name="Output 2 2 3" xfId="20551" xr:uid="{00000000-0005-0000-0000-000047500000}"/>
    <cellStyle name="Output 2 2 3 2" xfId="20552" xr:uid="{00000000-0005-0000-0000-000048500000}"/>
    <cellStyle name="Output 2 2 3 3" xfId="20553" xr:uid="{00000000-0005-0000-0000-000049500000}"/>
    <cellStyle name="Output 2 2 3 4" xfId="20554" xr:uid="{00000000-0005-0000-0000-00004A500000}"/>
    <cellStyle name="Output 2 2 4" xfId="20555" xr:uid="{00000000-0005-0000-0000-00004B500000}"/>
    <cellStyle name="Output 2 2 4 2" xfId="20556" xr:uid="{00000000-0005-0000-0000-00004C500000}"/>
    <cellStyle name="Output 2 2 4 3" xfId="20557" xr:uid="{00000000-0005-0000-0000-00004D500000}"/>
    <cellStyle name="Output 2 2 4 4" xfId="20558" xr:uid="{00000000-0005-0000-0000-00004E500000}"/>
    <cellStyle name="Output 2 2 5" xfId="20559" xr:uid="{00000000-0005-0000-0000-00004F500000}"/>
    <cellStyle name="Output 2 2 5 2" xfId="20560" xr:uid="{00000000-0005-0000-0000-000050500000}"/>
    <cellStyle name="Output 2 2 5 3" xfId="20561" xr:uid="{00000000-0005-0000-0000-000051500000}"/>
    <cellStyle name="Output 2 2 5 4" xfId="20562" xr:uid="{00000000-0005-0000-0000-000052500000}"/>
    <cellStyle name="Output 2 2 6" xfId="20563" xr:uid="{00000000-0005-0000-0000-000053500000}"/>
    <cellStyle name="Output 2 2 7" xfId="20564" xr:uid="{00000000-0005-0000-0000-000054500000}"/>
    <cellStyle name="Output 2 2 8" xfId="20565" xr:uid="{00000000-0005-0000-0000-000055500000}"/>
    <cellStyle name="Output 2 2 9" xfId="20566" xr:uid="{00000000-0005-0000-0000-000056500000}"/>
    <cellStyle name="Output 2 3" xfId="20567" xr:uid="{00000000-0005-0000-0000-000057500000}"/>
    <cellStyle name="Output 2 3 2" xfId="20568" xr:uid="{00000000-0005-0000-0000-000058500000}"/>
    <cellStyle name="Output 2 3 3" xfId="20569" xr:uid="{00000000-0005-0000-0000-000059500000}"/>
    <cellStyle name="Output 2 3 4" xfId="20570" xr:uid="{00000000-0005-0000-0000-00005A500000}"/>
    <cellStyle name="Output 2 3 5" xfId="20571" xr:uid="{00000000-0005-0000-0000-00005B500000}"/>
    <cellStyle name="Output 2 4" xfId="20572" xr:uid="{00000000-0005-0000-0000-00005C500000}"/>
    <cellStyle name="Output 2 4 2" xfId="20573" xr:uid="{00000000-0005-0000-0000-00005D500000}"/>
    <cellStyle name="Output 2 4 3" xfId="20574" xr:uid="{00000000-0005-0000-0000-00005E500000}"/>
    <cellStyle name="Output 2 4 4" xfId="20575" xr:uid="{00000000-0005-0000-0000-00005F500000}"/>
    <cellStyle name="Output 2 4 5" xfId="20576" xr:uid="{00000000-0005-0000-0000-000060500000}"/>
    <cellStyle name="Output 2 5" xfId="20577" xr:uid="{00000000-0005-0000-0000-000061500000}"/>
    <cellStyle name="Output 2 5 2" xfId="20578" xr:uid="{00000000-0005-0000-0000-000062500000}"/>
    <cellStyle name="Output 2 5 3" xfId="20579" xr:uid="{00000000-0005-0000-0000-000063500000}"/>
    <cellStyle name="Output 2 5 4" xfId="20580" xr:uid="{00000000-0005-0000-0000-000064500000}"/>
    <cellStyle name="Output 2 5 5" xfId="20581" xr:uid="{00000000-0005-0000-0000-000065500000}"/>
    <cellStyle name="Output 2 6" xfId="20582" xr:uid="{00000000-0005-0000-0000-000066500000}"/>
    <cellStyle name="Output 2 6 2" xfId="20583" xr:uid="{00000000-0005-0000-0000-000067500000}"/>
    <cellStyle name="Output 2 6 3" xfId="20584" xr:uid="{00000000-0005-0000-0000-000068500000}"/>
    <cellStyle name="Output 2 6 4" xfId="20585" xr:uid="{00000000-0005-0000-0000-000069500000}"/>
    <cellStyle name="Output 2 6 5" xfId="20586" xr:uid="{00000000-0005-0000-0000-00006A500000}"/>
    <cellStyle name="Output 2 7" xfId="20587" xr:uid="{00000000-0005-0000-0000-00006B500000}"/>
    <cellStyle name="Output 2 7 2" xfId="20588" xr:uid="{00000000-0005-0000-0000-00006C500000}"/>
    <cellStyle name="Output 2 7 3" xfId="20589" xr:uid="{00000000-0005-0000-0000-00006D500000}"/>
    <cellStyle name="Output 2 7 4" xfId="20590" xr:uid="{00000000-0005-0000-0000-00006E500000}"/>
    <cellStyle name="Output 2 7 5" xfId="20591" xr:uid="{00000000-0005-0000-0000-00006F500000}"/>
    <cellStyle name="Output 2 8" xfId="20592" xr:uid="{00000000-0005-0000-0000-000070500000}"/>
    <cellStyle name="Output 2 8 2" xfId="20593" xr:uid="{00000000-0005-0000-0000-000071500000}"/>
    <cellStyle name="Output 2 8 3" xfId="20594" xr:uid="{00000000-0005-0000-0000-000072500000}"/>
    <cellStyle name="Output 2 8 4" xfId="20595" xr:uid="{00000000-0005-0000-0000-000073500000}"/>
    <cellStyle name="Output 2 8 5" xfId="20596" xr:uid="{00000000-0005-0000-0000-000074500000}"/>
    <cellStyle name="Output 2 9" xfId="20597" xr:uid="{00000000-0005-0000-0000-000075500000}"/>
    <cellStyle name="Output 2 9 2" xfId="20598" xr:uid="{00000000-0005-0000-0000-000076500000}"/>
    <cellStyle name="Output 2 9 3" xfId="20599" xr:uid="{00000000-0005-0000-0000-000077500000}"/>
    <cellStyle name="Output 2 9 4" xfId="20600" xr:uid="{00000000-0005-0000-0000-000078500000}"/>
    <cellStyle name="Output 2 9 5" xfId="20601" xr:uid="{00000000-0005-0000-0000-000079500000}"/>
    <cellStyle name="Output 3" xfId="20602" xr:uid="{00000000-0005-0000-0000-00007A500000}"/>
    <cellStyle name="Output 3 2" xfId="20603" xr:uid="{00000000-0005-0000-0000-00007B500000}"/>
    <cellStyle name="Output 3 3" xfId="20604" xr:uid="{00000000-0005-0000-0000-00007C500000}"/>
    <cellStyle name="Output 4" xfId="20605" xr:uid="{00000000-0005-0000-0000-00007D500000}"/>
    <cellStyle name="Output 4 2" xfId="20606" xr:uid="{00000000-0005-0000-0000-00007E500000}"/>
    <cellStyle name="Output 4 3" xfId="20607" xr:uid="{00000000-0005-0000-0000-00007F500000}"/>
    <cellStyle name="Output 5" xfId="20608" xr:uid="{00000000-0005-0000-0000-000080500000}"/>
    <cellStyle name="Output 5 2" xfId="20609" xr:uid="{00000000-0005-0000-0000-000081500000}"/>
    <cellStyle name="Output 5 3" xfId="20610" xr:uid="{00000000-0005-0000-0000-000082500000}"/>
    <cellStyle name="Output 6" xfId="20611" xr:uid="{00000000-0005-0000-0000-000083500000}"/>
    <cellStyle name="Output 6 2" xfId="20612" xr:uid="{00000000-0005-0000-0000-000084500000}"/>
    <cellStyle name="Output 6 3" xfId="20613" xr:uid="{00000000-0005-0000-0000-000085500000}"/>
    <cellStyle name="Output 7" xfId="20614" xr:uid="{00000000-0005-0000-0000-000086500000}"/>
    <cellStyle name="Percen - Style1" xfId="20615" xr:uid="{00000000-0005-0000-0000-000087500000}"/>
    <cellStyle name="Percent [0]" xfId="20616" xr:uid="{00000000-0005-0000-0000-000088500000}"/>
    <cellStyle name="Percent [00]" xfId="20617" xr:uid="{00000000-0005-0000-0000-000089500000}"/>
    <cellStyle name="Percent 10" xfId="20618" xr:uid="{00000000-0005-0000-0000-00008A500000}"/>
    <cellStyle name="Percent 10 2" xfId="20619" xr:uid="{00000000-0005-0000-0000-00008B500000}"/>
    <cellStyle name="Percent 10 2 2" xfId="20620" xr:uid="{00000000-0005-0000-0000-00008C500000}"/>
    <cellStyle name="Percent 10 3" xfId="20621" xr:uid="{00000000-0005-0000-0000-00008D500000}"/>
    <cellStyle name="Percent 10 4" xfId="20622" xr:uid="{00000000-0005-0000-0000-00008E500000}"/>
    <cellStyle name="Percent 11" xfId="20623" xr:uid="{00000000-0005-0000-0000-00008F500000}"/>
    <cellStyle name="Percent 11 2" xfId="20624" xr:uid="{00000000-0005-0000-0000-000090500000}"/>
    <cellStyle name="Percent 12" xfId="20625" xr:uid="{00000000-0005-0000-0000-000091500000}"/>
    <cellStyle name="Percent 12 2" xfId="20626" xr:uid="{00000000-0005-0000-0000-000092500000}"/>
    <cellStyle name="Percent 13" xfId="20627" xr:uid="{00000000-0005-0000-0000-000093500000}"/>
    <cellStyle name="Percent 13 2" xfId="20628" xr:uid="{00000000-0005-0000-0000-000094500000}"/>
    <cellStyle name="Percent 14" xfId="20629" xr:uid="{00000000-0005-0000-0000-000095500000}"/>
    <cellStyle name="Percent 15" xfId="20630" xr:uid="{00000000-0005-0000-0000-000096500000}"/>
    <cellStyle name="Percent 15 2" xfId="20631" xr:uid="{00000000-0005-0000-0000-000097500000}"/>
    <cellStyle name="Percent 16" xfId="20632" xr:uid="{00000000-0005-0000-0000-000098500000}"/>
    <cellStyle name="Percent 17" xfId="20633" xr:uid="{00000000-0005-0000-0000-000099500000}"/>
    <cellStyle name="Percent 18" xfId="20634" xr:uid="{00000000-0005-0000-0000-00009A500000}"/>
    <cellStyle name="Percent 19" xfId="20635" xr:uid="{00000000-0005-0000-0000-00009B500000}"/>
    <cellStyle name="Percent 2" xfId="6" xr:uid="{00000000-0005-0000-0000-00009C500000}"/>
    <cellStyle name="Percent 2 2" xfId="20636" xr:uid="{00000000-0005-0000-0000-00009D500000}"/>
    <cellStyle name="Percent 2 2 2" xfId="20637" xr:uid="{00000000-0005-0000-0000-00009E500000}"/>
    <cellStyle name="Percent 2 2 3" xfId="20638" xr:uid="{00000000-0005-0000-0000-00009F500000}"/>
    <cellStyle name="Percent 2 2 4" xfId="20639" xr:uid="{00000000-0005-0000-0000-0000A0500000}"/>
    <cellStyle name="Percent 2 2 4 2" xfId="20640" xr:uid="{00000000-0005-0000-0000-0000A1500000}"/>
    <cellStyle name="Percent 2 2 4 2 2" xfId="20641" xr:uid="{00000000-0005-0000-0000-0000A2500000}"/>
    <cellStyle name="Percent 2 2 4 2 2 2" xfId="20642" xr:uid="{00000000-0005-0000-0000-0000A3500000}"/>
    <cellStyle name="Percent 2 2 4 2 2 3" xfId="20643" xr:uid="{00000000-0005-0000-0000-0000A4500000}"/>
    <cellStyle name="Percent 2 2 4 2 2 4" xfId="20644" xr:uid="{00000000-0005-0000-0000-0000A5500000}"/>
    <cellStyle name="Percent 2 2 4 2 3" xfId="20645" xr:uid="{00000000-0005-0000-0000-0000A6500000}"/>
    <cellStyle name="Percent 2 2 4 2 4" xfId="20646" xr:uid="{00000000-0005-0000-0000-0000A7500000}"/>
    <cellStyle name="Percent 2 2 4 2 5" xfId="20647" xr:uid="{00000000-0005-0000-0000-0000A8500000}"/>
    <cellStyle name="Percent 2 2 4 3" xfId="20648" xr:uid="{00000000-0005-0000-0000-0000A9500000}"/>
    <cellStyle name="Percent 2 2 4 3 2" xfId="20649" xr:uid="{00000000-0005-0000-0000-0000AA500000}"/>
    <cellStyle name="Percent 2 2 4 3 3" xfId="20650" xr:uid="{00000000-0005-0000-0000-0000AB500000}"/>
    <cellStyle name="Percent 2 2 4 3 4" xfId="20651" xr:uid="{00000000-0005-0000-0000-0000AC500000}"/>
    <cellStyle name="Percent 2 2 4 4" xfId="20652" xr:uid="{00000000-0005-0000-0000-0000AD500000}"/>
    <cellStyle name="Percent 2 2 4 5" xfId="20653" xr:uid="{00000000-0005-0000-0000-0000AE500000}"/>
    <cellStyle name="Percent 2 2 4 6" xfId="20654" xr:uid="{00000000-0005-0000-0000-0000AF500000}"/>
    <cellStyle name="Percent 2 2 5" xfId="20655" xr:uid="{00000000-0005-0000-0000-0000B0500000}"/>
    <cellStyle name="Percent 2 3" xfId="20656" xr:uid="{00000000-0005-0000-0000-0000B1500000}"/>
    <cellStyle name="Percent 2 4" xfId="20657" xr:uid="{00000000-0005-0000-0000-0000B2500000}"/>
    <cellStyle name="Percent 2 5" xfId="20658" xr:uid="{00000000-0005-0000-0000-0000B3500000}"/>
    <cellStyle name="Percent 2 6" xfId="20659" xr:uid="{00000000-0005-0000-0000-0000B4500000}"/>
    <cellStyle name="Percent 2 7" xfId="20660" xr:uid="{00000000-0005-0000-0000-0000B5500000}"/>
    <cellStyle name="Percent 2 8" xfId="20661" xr:uid="{00000000-0005-0000-0000-0000B6500000}"/>
    <cellStyle name="Percent 2 8 2" xfId="20662" xr:uid="{00000000-0005-0000-0000-0000B7500000}"/>
    <cellStyle name="Percent 2 9" xfId="20663" xr:uid="{00000000-0005-0000-0000-0000B8500000}"/>
    <cellStyle name="Percent 2 9 2" xfId="20664" xr:uid="{00000000-0005-0000-0000-0000B9500000}"/>
    <cellStyle name="Percent 2 9 2 2" xfId="20665" xr:uid="{00000000-0005-0000-0000-0000BA500000}"/>
    <cellStyle name="Percent 2 9 2 2 2" xfId="20666" xr:uid="{00000000-0005-0000-0000-0000BB500000}"/>
    <cellStyle name="Percent 2 9 2 2 3" xfId="20667" xr:uid="{00000000-0005-0000-0000-0000BC500000}"/>
    <cellStyle name="Percent 2 9 2 2 4" xfId="20668" xr:uid="{00000000-0005-0000-0000-0000BD500000}"/>
    <cellStyle name="Percent 2 9 2 3" xfId="20669" xr:uid="{00000000-0005-0000-0000-0000BE500000}"/>
    <cellStyle name="Percent 2 9 2 4" xfId="20670" xr:uid="{00000000-0005-0000-0000-0000BF500000}"/>
    <cellStyle name="Percent 2 9 2 5" xfId="20671" xr:uid="{00000000-0005-0000-0000-0000C0500000}"/>
    <cellStyle name="Percent 2 9 3" xfId="20672" xr:uid="{00000000-0005-0000-0000-0000C1500000}"/>
    <cellStyle name="Percent 2 9 3 2" xfId="20673" xr:uid="{00000000-0005-0000-0000-0000C2500000}"/>
    <cellStyle name="Percent 2 9 3 3" xfId="20674" xr:uid="{00000000-0005-0000-0000-0000C3500000}"/>
    <cellStyle name="Percent 2 9 3 4" xfId="20675" xr:uid="{00000000-0005-0000-0000-0000C4500000}"/>
    <cellStyle name="Percent 2 9 4" xfId="20676" xr:uid="{00000000-0005-0000-0000-0000C5500000}"/>
    <cellStyle name="Percent 2 9 5" xfId="20677" xr:uid="{00000000-0005-0000-0000-0000C6500000}"/>
    <cellStyle name="Percent 2 9 6" xfId="20678" xr:uid="{00000000-0005-0000-0000-0000C7500000}"/>
    <cellStyle name="Percent 20" xfId="20679" xr:uid="{00000000-0005-0000-0000-0000C8500000}"/>
    <cellStyle name="Percent 21" xfId="20680" xr:uid="{00000000-0005-0000-0000-0000C9500000}"/>
    <cellStyle name="Percent 21 2" xfId="20681" xr:uid="{00000000-0005-0000-0000-0000CA500000}"/>
    <cellStyle name="Percent 21 3" xfId="20682" xr:uid="{00000000-0005-0000-0000-0000CB500000}"/>
    <cellStyle name="Percent 21 4" xfId="20683" xr:uid="{00000000-0005-0000-0000-0000CC500000}"/>
    <cellStyle name="Percent 3" xfId="11" xr:uid="{00000000-0005-0000-0000-0000CD500000}"/>
    <cellStyle name="Percent 3 2" xfId="20684" xr:uid="{00000000-0005-0000-0000-0000CE500000}"/>
    <cellStyle name="Percent 3 2 2" xfId="20685" xr:uid="{00000000-0005-0000-0000-0000CF500000}"/>
    <cellStyle name="Percent 3 2 2 2" xfId="20686" xr:uid="{00000000-0005-0000-0000-0000D0500000}"/>
    <cellStyle name="Percent 3 2 2 3" xfId="20687" xr:uid="{00000000-0005-0000-0000-0000D1500000}"/>
    <cellStyle name="Percent 3 2 3" xfId="20688" xr:uid="{00000000-0005-0000-0000-0000D2500000}"/>
    <cellStyle name="Percent 3 2 4" xfId="20689" xr:uid="{00000000-0005-0000-0000-0000D3500000}"/>
    <cellStyle name="Percent 3 3" xfId="20690" xr:uid="{00000000-0005-0000-0000-0000D4500000}"/>
    <cellStyle name="Percent 3 3 2" xfId="20691" xr:uid="{00000000-0005-0000-0000-0000D5500000}"/>
    <cellStyle name="Percent 3 4" xfId="20692" xr:uid="{00000000-0005-0000-0000-0000D6500000}"/>
    <cellStyle name="Percent 3 4 2" xfId="20693" xr:uid="{00000000-0005-0000-0000-0000D7500000}"/>
    <cellStyle name="Percent 3 4 3" xfId="20694" xr:uid="{00000000-0005-0000-0000-0000D8500000}"/>
    <cellStyle name="Percent 4" xfId="20695" xr:uid="{00000000-0005-0000-0000-0000D9500000}"/>
    <cellStyle name="Percent 4 2" xfId="20696" xr:uid="{00000000-0005-0000-0000-0000DA500000}"/>
    <cellStyle name="Percent 4 2 2" xfId="20697" xr:uid="{00000000-0005-0000-0000-0000DB500000}"/>
    <cellStyle name="Percent 4 2 2 2" xfId="20698" xr:uid="{00000000-0005-0000-0000-0000DC500000}"/>
    <cellStyle name="Percent 4 3" xfId="20699" xr:uid="{00000000-0005-0000-0000-0000DD500000}"/>
    <cellStyle name="Percent 4 3 2" xfId="20700" xr:uid="{00000000-0005-0000-0000-0000DE500000}"/>
    <cellStyle name="Percent 4 4" xfId="20701" xr:uid="{00000000-0005-0000-0000-0000DF500000}"/>
    <cellStyle name="Percent 5" xfId="20702" xr:uid="{00000000-0005-0000-0000-0000E0500000}"/>
    <cellStyle name="Percent 5 2" xfId="20703" xr:uid="{00000000-0005-0000-0000-0000E1500000}"/>
    <cellStyle name="Percent 5 2 2" xfId="20704" xr:uid="{00000000-0005-0000-0000-0000E2500000}"/>
    <cellStyle name="Percent 5 2 2 2" xfId="20705" xr:uid="{00000000-0005-0000-0000-0000E3500000}"/>
    <cellStyle name="Percent 5 2 3" xfId="20706" xr:uid="{00000000-0005-0000-0000-0000E4500000}"/>
    <cellStyle name="Percent 5 2 4" xfId="20707" xr:uid="{00000000-0005-0000-0000-0000E5500000}"/>
    <cellStyle name="Percent 5 2 4 2" xfId="20708" xr:uid="{00000000-0005-0000-0000-0000E6500000}"/>
    <cellStyle name="Percent 5 2 4 2 2" xfId="20709" xr:uid="{00000000-0005-0000-0000-0000E7500000}"/>
    <cellStyle name="Percent 5 2 4 2 3" xfId="20710" xr:uid="{00000000-0005-0000-0000-0000E8500000}"/>
    <cellStyle name="Percent 5 2 4 2 4" xfId="20711" xr:uid="{00000000-0005-0000-0000-0000E9500000}"/>
    <cellStyle name="Percent 5 2 4 3" xfId="20712" xr:uid="{00000000-0005-0000-0000-0000EA500000}"/>
    <cellStyle name="Percent 5 2 4 4" xfId="20713" xr:uid="{00000000-0005-0000-0000-0000EB500000}"/>
    <cellStyle name="Percent 5 2 4 5" xfId="20714" xr:uid="{00000000-0005-0000-0000-0000EC500000}"/>
    <cellStyle name="Percent 5 2 5" xfId="20715" xr:uid="{00000000-0005-0000-0000-0000ED500000}"/>
    <cellStyle name="Percent 5 2 5 2" xfId="20716" xr:uid="{00000000-0005-0000-0000-0000EE500000}"/>
    <cellStyle name="Percent 5 2 5 3" xfId="20717" xr:uid="{00000000-0005-0000-0000-0000EF500000}"/>
    <cellStyle name="Percent 5 2 5 4" xfId="20718" xr:uid="{00000000-0005-0000-0000-0000F0500000}"/>
    <cellStyle name="Percent 5 2 6" xfId="20719" xr:uid="{00000000-0005-0000-0000-0000F1500000}"/>
    <cellStyle name="Percent 5 2 7" xfId="20720" xr:uid="{00000000-0005-0000-0000-0000F2500000}"/>
    <cellStyle name="Percent 5 2 8" xfId="20721" xr:uid="{00000000-0005-0000-0000-0000F3500000}"/>
    <cellStyle name="Percent 5 3" xfId="20722" xr:uid="{00000000-0005-0000-0000-0000F4500000}"/>
    <cellStyle name="Percent 5 3 2" xfId="20723" xr:uid="{00000000-0005-0000-0000-0000F5500000}"/>
    <cellStyle name="Percent 5 4" xfId="20724" xr:uid="{00000000-0005-0000-0000-0000F6500000}"/>
    <cellStyle name="Percent 5 4 2" xfId="20725" xr:uid="{00000000-0005-0000-0000-0000F7500000}"/>
    <cellStyle name="Percent 5 4 2 2" xfId="20726" xr:uid="{00000000-0005-0000-0000-0000F8500000}"/>
    <cellStyle name="Percent 5 4 2 3" xfId="20727" xr:uid="{00000000-0005-0000-0000-0000F9500000}"/>
    <cellStyle name="Percent 5 4 2 4" xfId="20728" xr:uid="{00000000-0005-0000-0000-0000FA500000}"/>
    <cellStyle name="Percent 5 4 3" xfId="20729" xr:uid="{00000000-0005-0000-0000-0000FB500000}"/>
    <cellStyle name="Percent 5 4 4" xfId="20730" xr:uid="{00000000-0005-0000-0000-0000FC500000}"/>
    <cellStyle name="Percent 5 4 5" xfId="20731" xr:uid="{00000000-0005-0000-0000-0000FD500000}"/>
    <cellStyle name="Percent 5 5" xfId="20732" xr:uid="{00000000-0005-0000-0000-0000FE500000}"/>
    <cellStyle name="Percent 5 5 2" xfId="20733" xr:uid="{00000000-0005-0000-0000-0000FF500000}"/>
    <cellStyle name="Percent 5 5 3" xfId="20734" xr:uid="{00000000-0005-0000-0000-000000510000}"/>
    <cellStyle name="Percent 5 5 4" xfId="20735" xr:uid="{00000000-0005-0000-0000-000001510000}"/>
    <cellStyle name="Percent 5 6" xfId="20736" xr:uid="{00000000-0005-0000-0000-000002510000}"/>
    <cellStyle name="Percent 5 7" xfId="20737" xr:uid="{00000000-0005-0000-0000-000003510000}"/>
    <cellStyle name="Percent 5 8" xfId="20738" xr:uid="{00000000-0005-0000-0000-000004510000}"/>
    <cellStyle name="Percent 6" xfId="20739" xr:uid="{00000000-0005-0000-0000-000005510000}"/>
    <cellStyle name="Percent 6 2" xfId="20740" xr:uid="{00000000-0005-0000-0000-000006510000}"/>
    <cellStyle name="Percent 6 2 2" xfId="20741" xr:uid="{00000000-0005-0000-0000-000007510000}"/>
    <cellStyle name="Percent 6 3" xfId="20742" xr:uid="{00000000-0005-0000-0000-000008510000}"/>
    <cellStyle name="Percent 6 3 2" xfId="20743" xr:uid="{00000000-0005-0000-0000-000009510000}"/>
    <cellStyle name="Percent 7" xfId="20744" xr:uid="{00000000-0005-0000-0000-00000A510000}"/>
    <cellStyle name="Percent 7 2" xfId="20745" xr:uid="{00000000-0005-0000-0000-00000B510000}"/>
    <cellStyle name="Percent 7 2 2" xfId="20746" xr:uid="{00000000-0005-0000-0000-00000C510000}"/>
    <cellStyle name="Percent 7 3" xfId="20747" xr:uid="{00000000-0005-0000-0000-00000D510000}"/>
    <cellStyle name="Percent 8" xfId="20748" xr:uid="{00000000-0005-0000-0000-00000E510000}"/>
    <cellStyle name="Percent 8 10" xfId="20749" xr:uid="{00000000-0005-0000-0000-00000F510000}"/>
    <cellStyle name="Percent 8 11" xfId="20750" xr:uid="{00000000-0005-0000-0000-000010510000}"/>
    <cellStyle name="Percent 8 12" xfId="20751" xr:uid="{00000000-0005-0000-0000-000011510000}"/>
    <cellStyle name="Percent 8 2" xfId="20752" xr:uid="{00000000-0005-0000-0000-000012510000}"/>
    <cellStyle name="Percent 8 3" xfId="20753" xr:uid="{00000000-0005-0000-0000-000013510000}"/>
    <cellStyle name="Percent 8 4" xfId="20754" xr:uid="{00000000-0005-0000-0000-000014510000}"/>
    <cellStyle name="Percent 8 5" xfId="20755" xr:uid="{00000000-0005-0000-0000-000015510000}"/>
    <cellStyle name="Percent 8 6" xfId="20756" xr:uid="{00000000-0005-0000-0000-000016510000}"/>
    <cellStyle name="Percent 8 7" xfId="20757" xr:uid="{00000000-0005-0000-0000-000017510000}"/>
    <cellStyle name="Percent 8 8" xfId="20758" xr:uid="{00000000-0005-0000-0000-000018510000}"/>
    <cellStyle name="Percent 8 9" xfId="20759" xr:uid="{00000000-0005-0000-0000-000019510000}"/>
    <cellStyle name="Percent 9" xfId="20760" xr:uid="{00000000-0005-0000-0000-00001A510000}"/>
    <cellStyle name="Percent 9 10" xfId="20761" xr:uid="{00000000-0005-0000-0000-00001B510000}"/>
    <cellStyle name="Percent 9 11" xfId="20762" xr:uid="{00000000-0005-0000-0000-00001C510000}"/>
    <cellStyle name="Percent 9 2" xfId="20763" xr:uid="{00000000-0005-0000-0000-00001D510000}"/>
    <cellStyle name="Percent 9 3" xfId="20764" xr:uid="{00000000-0005-0000-0000-00001E510000}"/>
    <cellStyle name="Percent 9 4" xfId="20765" xr:uid="{00000000-0005-0000-0000-00001F510000}"/>
    <cellStyle name="Percent 9 5" xfId="20766" xr:uid="{00000000-0005-0000-0000-000020510000}"/>
    <cellStyle name="Percent 9 6" xfId="20767" xr:uid="{00000000-0005-0000-0000-000021510000}"/>
    <cellStyle name="Percent 9 7" xfId="20768" xr:uid="{00000000-0005-0000-0000-000022510000}"/>
    <cellStyle name="Percent 9 8" xfId="20769" xr:uid="{00000000-0005-0000-0000-000023510000}"/>
    <cellStyle name="Percent 9 9" xfId="20770" xr:uid="{00000000-0005-0000-0000-000024510000}"/>
    <cellStyle name="PrePop Currency (0)" xfId="20771" xr:uid="{00000000-0005-0000-0000-000025510000}"/>
    <cellStyle name="PrePop Currency (2)" xfId="20772" xr:uid="{00000000-0005-0000-0000-000026510000}"/>
    <cellStyle name="PrePop Units (0)" xfId="20773" xr:uid="{00000000-0005-0000-0000-000027510000}"/>
    <cellStyle name="PrePop Units (1)" xfId="20774" xr:uid="{00000000-0005-0000-0000-000028510000}"/>
    <cellStyle name="PrePop Units (2)" xfId="20775" xr:uid="{00000000-0005-0000-0000-000029510000}"/>
    <cellStyle name="Price" xfId="20776" xr:uid="{00000000-0005-0000-0000-00002A510000}"/>
    <cellStyle name="Price 2" xfId="20777" xr:uid="{00000000-0005-0000-0000-00002B510000}"/>
    <cellStyle name="Price 3" xfId="20778" xr:uid="{00000000-0005-0000-0000-00002C510000}"/>
    <cellStyle name="RunRep_Header" xfId="20779" xr:uid="{00000000-0005-0000-0000-00002D510000}"/>
    <cellStyle name="Sheet Title" xfId="20780" xr:uid="{00000000-0005-0000-0000-00002E510000}"/>
    <cellStyle name="showExposure" xfId="20781" xr:uid="{00000000-0005-0000-0000-00002F510000}"/>
    <cellStyle name="showParameterE" xfId="20782" xr:uid="{00000000-0005-0000-0000-000030510000}"/>
    <cellStyle name="Standard_AX-4-4-Profit-Loss-310899" xfId="20783" xr:uid="{00000000-0005-0000-0000-000031510000}"/>
    <cellStyle name="Style 1" xfId="20784" xr:uid="{00000000-0005-0000-0000-000032510000}"/>
    <cellStyle name="Style 1 2" xfId="20785" xr:uid="{00000000-0005-0000-0000-000033510000}"/>
    <cellStyle name="Style 1 2 2" xfId="20786" xr:uid="{00000000-0005-0000-0000-000034510000}"/>
    <cellStyle name="Style 1 3" xfId="20787" xr:uid="{00000000-0005-0000-0000-000035510000}"/>
    <cellStyle name="Style 1 4" xfId="20788" xr:uid="{00000000-0005-0000-0000-000036510000}"/>
    <cellStyle name="Style 2" xfId="20789" xr:uid="{00000000-0005-0000-0000-000037510000}"/>
    <cellStyle name="Style 3" xfId="20790" xr:uid="{00000000-0005-0000-0000-000038510000}"/>
    <cellStyle name="Style 4" xfId="20791" xr:uid="{00000000-0005-0000-0000-000039510000}"/>
    <cellStyle name="Style 5" xfId="20792" xr:uid="{00000000-0005-0000-0000-00003A510000}"/>
    <cellStyle name="Style 6" xfId="20793" xr:uid="{00000000-0005-0000-0000-00003B510000}"/>
    <cellStyle name="Style 7" xfId="20794" xr:uid="{00000000-0005-0000-0000-00003C510000}"/>
    <cellStyle name="Style 8" xfId="20795" xr:uid="{00000000-0005-0000-0000-00003D510000}"/>
    <cellStyle name="Text Indent A" xfId="20796" xr:uid="{00000000-0005-0000-0000-00003E510000}"/>
    <cellStyle name="Text Indent B" xfId="20797" xr:uid="{00000000-0005-0000-0000-00003F510000}"/>
    <cellStyle name="Text Indent C" xfId="20798" xr:uid="{00000000-0005-0000-0000-000040510000}"/>
    <cellStyle name="Tickmark" xfId="20799" xr:uid="{00000000-0005-0000-0000-000041510000}"/>
    <cellStyle name="Title 2" xfId="20800" xr:uid="{00000000-0005-0000-0000-000042510000}"/>
    <cellStyle name="Title 2 2" xfId="20801" xr:uid="{00000000-0005-0000-0000-000043510000}"/>
    <cellStyle name="Title 2 2 2" xfId="20802" xr:uid="{00000000-0005-0000-0000-000044510000}"/>
    <cellStyle name="Title 2 3" xfId="20803" xr:uid="{00000000-0005-0000-0000-000045510000}"/>
    <cellStyle name="Title 2 4" xfId="20804" xr:uid="{00000000-0005-0000-0000-000046510000}"/>
    <cellStyle name="Title 3" xfId="20805" xr:uid="{00000000-0005-0000-0000-000047510000}"/>
    <cellStyle name="Title 3 2" xfId="20806" xr:uid="{00000000-0005-0000-0000-000048510000}"/>
    <cellStyle name="Title 3 3" xfId="20807" xr:uid="{00000000-0005-0000-0000-000049510000}"/>
    <cellStyle name="Title 4" xfId="20808" xr:uid="{00000000-0005-0000-0000-00004A510000}"/>
    <cellStyle name="Title 4 2" xfId="20809" xr:uid="{00000000-0005-0000-0000-00004B510000}"/>
    <cellStyle name="Title 4 3" xfId="20810" xr:uid="{00000000-0005-0000-0000-00004C510000}"/>
    <cellStyle name="Title 5" xfId="20811" xr:uid="{00000000-0005-0000-0000-00004D510000}"/>
    <cellStyle name="Title 5 2" xfId="20812" xr:uid="{00000000-0005-0000-0000-00004E510000}"/>
    <cellStyle name="Title 5 3" xfId="20813" xr:uid="{00000000-0005-0000-0000-00004F510000}"/>
    <cellStyle name="Title 6" xfId="20814" xr:uid="{00000000-0005-0000-0000-000050510000}"/>
    <cellStyle name="Title 6 2" xfId="20815" xr:uid="{00000000-0005-0000-0000-000051510000}"/>
    <cellStyle name="Title 6 3" xfId="20816" xr:uid="{00000000-0005-0000-0000-000052510000}"/>
    <cellStyle name="Title 7" xfId="20817" xr:uid="{00000000-0005-0000-0000-000053510000}"/>
    <cellStyle name="Total 2" xfId="20818" xr:uid="{00000000-0005-0000-0000-000054510000}"/>
    <cellStyle name="Total 2 10" xfId="20819" xr:uid="{00000000-0005-0000-0000-000055510000}"/>
    <cellStyle name="Total 2 10 2" xfId="20820" xr:uid="{00000000-0005-0000-0000-000056510000}"/>
    <cellStyle name="Total 2 10 3" xfId="20821" xr:uid="{00000000-0005-0000-0000-000057510000}"/>
    <cellStyle name="Total 2 10 4" xfId="20822" xr:uid="{00000000-0005-0000-0000-000058510000}"/>
    <cellStyle name="Total 2 10 5" xfId="20823" xr:uid="{00000000-0005-0000-0000-000059510000}"/>
    <cellStyle name="Total 2 11" xfId="20824" xr:uid="{00000000-0005-0000-0000-00005A510000}"/>
    <cellStyle name="Total 2 11 2" xfId="20825" xr:uid="{00000000-0005-0000-0000-00005B510000}"/>
    <cellStyle name="Total 2 11 3" xfId="20826" xr:uid="{00000000-0005-0000-0000-00005C510000}"/>
    <cellStyle name="Total 2 11 4" xfId="20827" xr:uid="{00000000-0005-0000-0000-00005D510000}"/>
    <cellStyle name="Total 2 11 5" xfId="20828" xr:uid="{00000000-0005-0000-0000-00005E510000}"/>
    <cellStyle name="Total 2 12" xfId="20829" xr:uid="{00000000-0005-0000-0000-00005F510000}"/>
    <cellStyle name="Total 2 12 2" xfId="20830" xr:uid="{00000000-0005-0000-0000-000060510000}"/>
    <cellStyle name="Total 2 12 3" xfId="20831" xr:uid="{00000000-0005-0000-0000-000061510000}"/>
    <cellStyle name="Total 2 12 4" xfId="20832" xr:uid="{00000000-0005-0000-0000-000062510000}"/>
    <cellStyle name="Total 2 12 5" xfId="20833" xr:uid="{00000000-0005-0000-0000-000063510000}"/>
    <cellStyle name="Total 2 13" xfId="20834" xr:uid="{00000000-0005-0000-0000-000064510000}"/>
    <cellStyle name="Total 2 13 2" xfId="20835" xr:uid="{00000000-0005-0000-0000-000065510000}"/>
    <cellStyle name="Total 2 13 3" xfId="20836" xr:uid="{00000000-0005-0000-0000-000066510000}"/>
    <cellStyle name="Total 2 13 4" xfId="20837" xr:uid="{00000000-0005-0000-0000-000067510000}"/>
    <cellStyle name="Total 2 14" xfId="20838" xr:uid="{00000000-0005-0000-0000-000068510000}"/>
    <cellStyle name="Total 2 15" xfId="20839" xr:uid="{00000000-0005-0000-0000-000069510000}"/>
    <cellStyle name="Total 2 16" xfId="20840" xr:uid="{00000000-0005-0000-0000-00006A510000}"/>
    <cellStyle name="Total 2 2" xfId="20841" xr:uid="{00000000-0005-0000-0000-00006B510000}"/>
    <cellStyle name="Total 2 2 2" xfId="20842" xr:uid="{00000000-0005-0000-0000-00006C510000}"/>
    <cellStyle name="Total 2 2 2 2" xfId="20843" xr:uid="{00000000-0005-0000-0000-00006D510000}"/>
    <cellStyle name="Total 2 2 2 3" xfId="20844" xr:uid="{00000000-0005-0000-0000-00006E510000}"/>
    <cellStyle name="Total 2 2 2 4" xfId="20845" xr:uid="{00000000-0005-0000-0000-00006F510000}"/>
    <cellStyle name="Total 2 2 3" xfId="20846" xr:uid="{00000000-0005-0000-0000-000070510000}"/>
    <cellStyle name="Total 2 2 3 2" xfId="20847" xr:uid="{00000000-0005-0000-0000-000071510000}"/>
    <cellStyle name="Total 2 2 3 3" xfId="20848" xr:uid="{00000000-0005-0000-0000-000072510000}"/>
    <cellStyle name="Total 2 2 3 4" xfId="20849" xr:uid="{00000000-0005-0000-0000-000073510000}"/>
    <cellStyle name="Total 2 2 4" xfId="20850" xr:uid="{00000000-0005-0000-0000-000074510000}"/>
    <cellStyle name="Total 2 2 4 2" xfId="20851" xr:uid="{00000000-0005-0000-0000-000075510000}"/>
    <cellStyle name="Total 2 2 4 3" xfId="20852" xr:uid="{00000000-0005-0000-0000-000076510000}"/>
    <cellStyle name="Total 2 2 4 4" xfId="20853" xr:uid="{00000000-0005-0000-0000-000077510000}"/>
    <cellStyle name="Total 2 2 5" xfId="20854" xr:uid="{00000000-0005-0000-0000-000078510000}"/>
    <cellStyle name="Total 2 2 5 2" xfId="20855" xr:uid="{00000000-0005-0000-0000-000079510000}"/>
    <cellStyle name="Total 2 2 5 3" xfId="20856" xr:uid="{00000000-0005-0000-0000-00007A510000}"/>
    <cellStyle name="Total 2 2 5 4" xfId="20857" xr:uid="{00000000-0005-0000-0000-00007B510000}"/>
    <cellStyle name="Total 2 2 6" xfId="20858" xr:uid="{00000000-0005-0000-0000-00007C510000}"/>
    <cellStyle name="Total 2 2 7" xfId="20859" xr:uid="{00000000-0005-0000-0000-00007D510000}"/>
    <cellStyle name="Total 2 2 8" xfId="20860" xr:uid="{00000000-0005-0000-0000-00007E510000}"/>
    <cellStyle name="Total 2 2 9" xfId="20861" xr:uid="{00000000-0005-0000-0000-00007F510000}"/>
    <cellStyle name="Total 2 3" xfId="20862" xr:uid="{00000000-0005-0000-0000-000080510000}"/>
    <cellStyle name="Total 2 3 2" xfId="20863" xr:uid="{00000000-0005-0000-0000-000081510000}"/>
    <cellStyle name="Total 2 3 3" xfId="20864" xr:uid="{00000000-0005-0000-0000-000082510000}"/>
    <cellStyle name="Total 2 3 4" xfId="20865" xr:uid="{00000000-0005-0000-0000-000083510000}"/>
    <cellStyle name="Total 2 3 5" xfId="20866" xr:uid="{00000000-0005-0000-0000-000084510000}"/>
    <cellStyle name="Total 2 4" xfId="20867" xr:uid="{00000000-0005-0000-0000-000085510000}"/>
    <cellStyle name="Total 2 4 2" xfId="20868" xr:uid="{00000000-0005-0000-0000-000086510000}"/>
    <cellStyle name="Total 2 4 3" xfId="20869" xr:uid="{00000000-0005-0000-0000-000087510000}"/>
    <cellStyle name="Total 2 4 4" xfId="20870" xr:uid="{00000000-0005-0000-0000-000088510000}"/>
    <cellStyle name="Total 2 4 5" xfId="20871" xr:uid="{00000000-0005-0000-0000-000089510000}"/>
    <cellStyle name="Total 2 5" xfId="20872" xr:uid="{00000000-0005-0000-0000-00008A510000}"/>
    <cellStyle name="Total 2 5 2" xfId="20873" xr:uid="{00000000-0005-0000-0000-00008B510000}"/>
    <cellStyle name="Total 2 5 3" xfId="20874" xr:uid="{00000000-0005-0000-0000-00008C510000}"/>
    <cellStyle name="Total 2 5 4" xfId="20875" xr:uid="{00000000-0005-0000-0000-00008D510000}"/>
    <cellStyle name="Total 2 5 5" xfId="20876" xr:uid="{00000000-0005-0000-0000-00008E510000}"/>
    <cellStyle name="Total 2 6" xfId="20877" xr:uid="{00000000-0005-0000-0000-00008F510000}"/>
    <cellStyle name="Total 2 6 2" xfId="20878" xr:uid="{00000000-0005-0000-0000-000090510000}"/>
    <cellStyle name="Total 2 6 3" xfId="20879" xr:uid="{00000000-0005-0000-0000-000091510000}"/>
    <cellStyle name="Total 2 6 4" xfId="20880" xr:uid="{00000000-0005-0000-0000-000092510000}"/>
    <cellStyle name="Total 2 6 5" xfId="20881" xr:uid="{00000000-0005-0000-0000-000093510000}"/>
    <cellStyle name="Total 2 7" xfId="20882" xr:uid="{00000000-0005-0000-0000-000094510000}"/>
    <cellStyle name="Total 2 7 2" xfId="20883" xr:uid="{00000000-0005-0000-0000-000095510000}"/>
    <cellStyle name="Total 2 7 3" xfId="20884" xr:uid="{00000000-0005-0000-0000-000096510000}"/>
    <cellStyle name="Total 2 7 4" xfId="20885" xr:uid="{00000000-0005-0000-0000-000097510000}"/>
    <cellStyle name="Total 2 7 5" xfId="20886" xr:uid="{00000000-0005-0000-0000-000098510000}"/>
    <cellStyle name="Total 2 8" xfId="20887" xr:uid="{00000000-0005-0000-0000-000099510000}"/>
    <cellStyle name="Total 2 8 2" xfId="20888" xr:uid="{00000000-0005-0000-0000-00009A510000}"/>
    <cellStyle name="Total 2 8 3" xfId="20889" xr:uid="{00000000-0005-0000-0000-00009B510000}"/>
    <cellStyle name="Total 2 8 4" xfId="20890" xr:uid="{00000000-0005-0000-0000-00009C510000}"/>
    <cellStyle name="Total 2 8 5" xfId="20891" xr:uid="{00000000-0005-0000-0000-00009D510000}"/>
    <cellStyle name="Total 2 9" xfId="20892" xr:uid="{00000000-0005-0000-0000-00009E510000}"/>
    <cellStyle name="Total 2 9 2" xfId="20893" xr:uid="{00000000-0005-0000-0000-00009F510000}"/>
    <cellStyle name="Total 2 9 3" xfId="20894" xr:uid="{00000000-0005-0000-0000-0000A0510000}"/>
    <cellStyle name="Total 2 9 4" xfId="20895" xr:uid="{00000000-0005-0000-0000-0000A1510000}"/>
    <cellStyle name="Total 2 9 5" xfId="20896" xr:uid="{00000000-0005-0000-0000-0000A2510000}"/>
    <cellStyle name="Total 3" xfId="20897" xr:uid="{00000000-0005-0000-0000-0000A3510000}"/>
    <cellStyle name="Total 3 2" xfId="20898" xr:uid="{00000000-0005-0000-0000-0000A4510000}"/>
    <cellStyle name="Total 3 3" xfId="20899" xr:uid="{00000000-0005-0000-0000-0000A5510000}"/>
    <cellStyle name="Total 4" xfId="20900" xr:uid="{00000000-0005-0000-0000-0000A6510000}"/>
    <cellStyle name="Total 4 2" xfId="20901" xr:uid="{00000000-0005-0000-0000-0000A7510000}"/>
    <cellStyle name="Total 4 3" xfId="20902" xr:uid="{00000000-0005-0000-0000-0000A8510000}"/>
    <cellStyle name="Total 5" xfId="20903" xr:uid="{00000000-0005-0000-0000-0000A9510000}"/>
    <cellStyle name="Total 5 2" xfId="20904" xr:uid="{00000000-0005-0000-0000-0000AA510000}"/>
    <cellStyle name="Total 5 3" xfId="20905" xr:uid="{00000000-0005-0000-0000-0000AB510000}"/>
    <cellStyle name="Total 6" xfId="20906" xr:uid="{00000000-0005-0000-0000-0000AC510000}"/>
    <cellStyle name="Total 6 2" xfId="20907" xr:uid="{00000000-0005-0000-0000-0000AD510000}"/>
    <cellStyle name="Total 6 3" xfId="20908" xr:uid="{00000000-0005-0000-0000-0000AE510000}"/>
    <cellStyle name="Total 7" xfId="20909" xr:uid="{00000000-0005-0000-0000-0000AF510000}"/>
    <cellStyle name="Total2 - Style2" xfId="20910" xr:uid="{00000000-0005-0000-0000-0000B0510000}"/>
    <cellStyle name="Unit" xfId="20911" xr:uid="{00000000-0005-0000-0000-0000B1510000}"/>
    <cellStyle name="Unit 2" xfId="20912" xr:uid="{00000000-0005-0000-0000-0000B2510000}"/>
    <cellStyle name="Unit 3" xfId="20913" xr:uid="{00000000-0005-0000-0000-0000B3510000}"/>
    <cellStyle name="Unit 4" xfId="20914" xr:uid="{00000000-0005-0000-0000-0000B4510000}"/>
    <cellStyle name="Vertical" xfId="20915" xr:uid="{00000000-0005-0000-0000-0000B5510000}"/>
    <cellStyle name="Vertical 2" xfId="20916" xr:uid="{00000000-0005-0000-0000-0000B6510000}"/>
    <cellStyle name="Vertical 3" xfId="20917" xr:uid="{00000000-0005-0000-0000-0000B7510000}"/>
    <cellStyle name="Währung [0]" xfId="20918" xr:uid="{00000000-0005-0000-0000-0000B8510000}"/>
    <cellStyle name="Währung_AX-3-4-Balance-Sheet-310899" xfId="20919" xr:uid="{00000000-0005-0000-0000-0000B9510000}"/>
    <cellStyle name="Warning Text 2" xfId="20920" xr:uid="{00000000-0005-0000-0000-0000BA510000}"/>
    <cellStyle name="Warning Text 2 10" xfId="20921" xr:uid="{00000000-0005-0000-0000-0000BB510000}"/>
    <cellStyle name="Warning Text 2 11" xfId="20922" xr:uid="{00000000-0005-0000-0000-0000BC510000}"/>
    <cellStyle name="Warning Text 2 12" xfId="20923" xr:uid="{00000000-0005-0000-0000-0000BD510000}"/>
    <cellStyle name="Warning Text 2 2" xfId="20924" xr:uid="{00000000-0005-0000-0000-0000BE510000}"/>
    <cellStyle name="Warning Text 2 2 2" xfId="20925" xr:uid="{00000000-0005-0000-0000-0000BF510000}"/>
    <cellStyle name="Warning Text 2 3" xfId="20926" xr:uid="{00000000-0005-0000-0000-0000C0510000}"/>
    <cellStyle name="Warning Text 2 4" xfId="20927" xr:uid="{00000000-0005-0000-0000-0000C1510000}"/>
    <cellStyle name="Warning Text 2 5" xfId="20928" xr:uid="{00000000-0005-0000-0000-0000C2510000}"/>
    <cellStyle name="Warning Text 2 6" xfId="20929" xr:uid="{00000000-0005-0000-0000-0000C3510000}"/>
    <cellStyle name="Warning Text 2 7" xfId="20930" xr:uid="{00000000-0005-0000-0000-0000C4510000}"/>
    <cellStyle name="Warning Text 2 8" xfId="20931" xr:uid="{00000000-0005-0000-0000-0000C5510000}"/>
    <cellStyle name="Warning Text 2 9" xfId="20932" xr:uid="{00000000-0005-0000-0000-0000C6510000}"/>
    <cellStyle name="Warning Text 3" xfId="20933" xr:uid="{00000000-0005-0000-0000-0000C7510000}"/>
    <cellStyle name="Warning Text 3 2" xfId="20934" xr:uid="{00000000-0005-0000-0000-0000C8510000}"/>
    <cellStyle name="Warning Text 3 3" xfId="20935" xr:uid="{00000000-0005-0000-0000-0000C9510000}"/>
    <cellStyle name="Warning Text 4" xfId="20936" xr:uid="{00000000-0005-0000-0000-0000CA510000}"/>
    <cellStyle name="Warning Text 4 2" xfId="20937" xr:uid="{00000000-0005-0000-0000-0000CB510000}"/>
    <cellStyle name="Warning Text 4 3" xfId="20938" xr:uid="{00000000-0005-0000-0000-0000CC510000}"/>
    <cellStyle name="Warning Text 5" xfId="20939" xr:uid="{00000000-0005-0000-0000-0000CD510000}"/>
    <cellStyle name="Warning Text 5 2" xfId="20940" xr:uid="{00000000-0005-0000-0000-0000CE510000}"/>
    <cellStyle name="Warning Text 5 3" xfId="20941" xr:uid="{00000000-0005-0000-0000-0000CF510000}"/>
    <cellStyle name="Warning Text 6" xfId="20942" xr:uid="{00000000-0005-0000-0000-0000D0510000}"/>
    <cellStyle name="Warning Text 6 2" xfId="20943" xr:uid="{00000000-0005-0000-0000-0000D1510000}"/>
    <cellStyle name="Warning Text 6 3" xfId="20944" xr:uid="{00000000-0005-0000-0000-0000D2510000}"/>
    <cellStyle name="Warning Text 7" xfId="20945" xr:uid="{00000000-0005-0000-0000-0000D3510000}"/>
    <cellStyle name="Years" xfId="20946" xr:uid="{00000000-0005-0000-0000-0000D4510000}"/>
    <cellStyle name="Денежный [0]_Capex" xfId="20947" xr:uid="{00000000-0005-0000-0000-0000D5510000}"/>
    <cellStyle name="Денежный_Capex" xfId="20948" xr:uid="{00000000-0005-0000-0000-0000D6510000}"/>
    <cellStyle name="Обычный_7.1" xfId="20949" xr:uid="{00000000-0005-0000-0000-0000D7510000}"/>
    <cellStyle name="ТЕКСТ" xfId="20950" xr:uid="{00000000-0005-0000-0000-0000D8510000}"/>
    <cellStyle name="Тысячи [0]_Chart1 (Sales &amp; Costs)" xfId="20951" xr:uid="{00000000-0005-0000-0000-0000D9510000}"/>
    <cellStyle name="Тысячи_Chart1 (Sales &amp; Costs)" xfId="20952" xr:uid="{00000000-0005-0000-0000-0000DA510000}"/>
    <cellStyle name="Финансовый [0]_Capex" xfId="20953" xr:uid="{00000000-0005-0000-0000-0000DB510000}"/>
    <cellStyle name="Финансовый_Capex" xfId="20954" xr:uid="{00000000-0005-0000-0000-0000DC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tubankge-my.sharepoint.com/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workbookViewId="0"/>
  </sheetViews>
  <sheetFormatPr defaultRowHeight="14.4"/>
  <cols>
    <col min="1" max="1" width="9.5546875" style="122" bestFit="1" customWidth="1"/>
    <col min="2" max="2" width="128.5546875" style="93" bestFit="1" customWidth="1"/>
    <col min="3" max="3" width="39.44140625" customWidth="1"/>
  </cols>
  <sheetData>
    <row r="1" spans="1:3" s="1" customFormat="1">
      <c r="A1" s="120" t="s">
        <v>167</v>
      </c>
      <c r="B1" s="94" t="s">
        <v>128</v>
      </c>
      <c r="C1" s="91"/>
    </row>
    <row r="2" spans="1:3" s="95" customFormat="1">
      <c r="A2" s="121">
        <v>20</v>
      </c>
      <c r="B2" s="92" t="s">
        <v>131</v>
      </c>
    </row>
    <row r="3" spans="1:3" s="95" customFormat="1">
      <c r="A3" s="121">
        <v>21</v>
      </c>
      <c r="B3" s="92" t="s">
        <v>91</v>
      </c>
    </row>
    <row r="4" spans="1:3" s="95" customFormat="1">
      <c r="A4" s="121">
        <v>22</v>
      </c>
      <c r="B4" s="97" t="s">
        <v>147</v>
      </c>
    </row>
    <row r="5" spans="1:3" s="95" customFormat="1">
      <c r="A5" s="121">
        <v>23</v>
      </c>
      <c r="B5" s="97" t="s">
        <v>122</v>
      </c>
    </row>
    <row r="6" spans="1:3" s="95" customFormat="1">
      <c r="A6" s="121">
        <v>24</v>
      </c>
      <c r="B6" s="92" t="s">
        <v>145</v>
      </c>
    </row>
    <row r="7" spans="1:3" s="95" customFormat="1">
      <c r="A7" s="121">
        <v>25</v>
      </c>
      <c r="B7" s="96" t="s">
        <v>124</v>
      </c>
    </row>
    <row r="8" spans="1:3" s="95" customFormat="1">
      <c r="A8" s="121">
        <v>26</v>
      </c>
      <c r="B8" s="96" t="s">
        <v>126</v>
      </c>
    </row>
    <row r="9" spans="1:3" s="95" customFormat="1">
      <c r="A9" s="121">
        <v>27</v>
      </c>
      <c r="B9" s="96" t="s">
        <v>125</v>
      </c>
    </row>
    <row r="10" spans="1:3" s="1" customFormat="1">
      <c r="A10" s="123"/>
      <c r="B10" s="93"/>
      <c r="C10" s="91"/>
    </row>
    <row r="11" spans="1:3" s="1" customFormat="1" ht="43.2">
      <c r="A11" s="123"/>
      <c r="B11" s="103" t="s">
        <v>188</v>
      </c>
      <c r="C11" s="91"/>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150" zoomScaleNormal="150" workbookViewId="0">
      <selection activeCell="B7" sqref="B7:C7"/>
    </sheetView>
  </sheetViews>
  <sheetFormatPr defaultColWidth="43.44140625" defaultRowHeight="12"/>
  <cols>
    <col min="1" max="1" width="5.44140625" style="117" customWidth="1"/>
    <col min="2" max="2" width="73.88671875" style="118" customWidth="1"/>
    <col min="3" max="3" width="55.44140625" style="119" customWidth="1"/>
    <col min="4" max="5" width="10.44140625" style="115" customWidth="1"/>
    <col min="6" max="16384" width="43.44140625" style="115"/>
  </cols>
  <sheetData>
    <row r="1" spans="1:3" ht="13.2" thickTop="1" thickBot="1">
      <c r="A1" s="273" t="s">
        <v>159</v>
      </c>
      <c r="B1" s="274"/>
      <c r="C1" s="275"/>
    </row>
    <row r="2" spans="1:3">
      <c r="A2" s="116"/>
      <c r="B2" s="276" t="s">
        <v>160</v>
      </c>
      <c r="C2" s="276"/>
    </row>
    <row r="3" spans="1:3">
      <c r="A3" s="270" t="s">
        <v>176</v>
      </c>
      <c r="B3" s="271"/>
      <c r="C3" s="272"/>
    </row>
    <row r="4" spans="1:3" ht="46.95" customHeight="1">
      <c r="A4" s="116"/>
      <c r="B4" s="263" t="s">
        <v>129</v>
      </c>
      <c r="C4" s="264" t="s">
        <v>129</v>
      </c>
    </row>
    <row r="5" spans="1:3" ht="46.95" customHeight="1">
      <c r="A5" s="116"/>
      <c r="B5" s="263" t="s">
        <v>118</v>
      </c>
      <c r="C5" s="264" t="s">
        <v>118</v>
      </c>
    </row>
    <row r="6" spans="1:3" ht="46.95" customHeight="1">
      <c r="A6" s="116"/>
      <c r="B6" s="263" t="s">
        <v>139</v>
      </c>
      <c r="C6" s="264" t="s">
        <v>139</v>
      </c>
    </row>
    <row r="7" spans="1:3" ht="46.95" customHeight="1">
      <c r="A7" s="116"/>
      <c r="B7" s="263" t="s">
        <v>119</v>
      </c>
      <c r="C7" s="264" t="s">
        <v>119</v>
      </c>
    </row>
    <row r="8" spans="1:3" ht="46.95" customHeight="1">
      <c r="A8" s="116"/>
      <c r="B8" s="263" t="s">
        <v>120</v>
      </c>
      <c r="C8" s="264" t="s">
        <v>120</v>
      </c>
    </row>
    <row r="9" spans="1:3" ht="46.95" customHeight="1">
      <c r="A9" s="116"/>
      <c r="B9" s="263" t="s">
        <v>140</v>
      </c>
      <c r="C9" s="264" t="s">
        <v>140</v>
      </c>
    </row>
    <row r="10" spans="1:3">
      <c r="A10" s="270" t="s">
        <v>177</v>
      </c>
      <c r="B10" s="271"/>
      <c r="C10" s="272"/>
    </row>
    <row r="11" spans="1:3">
      <c r="A11" s="116"/>
      <c r="B11" s="263" t="s">
        <v>132</v>
      </c>
      <c r="C11" s="264" t="s">
        <v>132</v>
      </c>
    </row>
    <row r="12" spans="1:3">
      <c r="A12" s="116"/>
      <c r="B12" s="263" t="s">
        <v>141</v>
      </c>
      <c r="C12" s="264" t="s">
        <v>141</v>
      </c>
    </row>
    <row r="13" spans="1:3">
      <c r="A13" s="116"/>
      <c r="B13" s="263" t="s">
        <v>142</v>
      </c>
      <c r="C13" s="264" t="s">
        <v>142</v>
      </c>
    </row>
    <row r="14" spans="1:3">
      <c r="A14" s="116"/>
      <c r="B14" s="263" t="s">
        <v>133</v>
      </c>
      <c r="C14" s="264" t="s">
        <v>133</v>
      </c>
    </row>
    <row r="15" spans="1:3">
      <c r="A15" s="267" t="s">
        <v>179</v>
      </c>
      <c r="B15" s="267"/>
      <c r="C15" s="267"/>
    </row>
    <row r="16" spans="1:3">
      <c r="A16" s="116"/>
      <c r="B16" s="263" t="s">
        <v>123</v>
      </c>
      <c r="C16" s="264"/>
    </row>
    <row r="17" spans="1:3">
      <c r="A17" s="116"/>
      <c r="B17" s="268" t="s">
        <v>60</v>
      </c>
      <c r="C17" s="269"/>
    </row>
    <row r="18" spans="1:3">
      <c r="A18" s="116"/>
      <c r="B18" s="268" t="s">
        <v>59</v>
      </c>
      <c r="C18" s="269"/>
    </row>
    <row r="19" spans="1:3">
      <c r="A19" s="116"/>
      <c r="B19" s="268" t="s">
        <v>58</v>
      </c>
      <c r="C19" s="269"/>
    </row>
    <row r="20" spans="1:3">
      <c r="A20" s="116"/>
      <c r="B20" s="263" t="s">
        <v>61</v>
      </c>
      <c r="C20" s="264"/>
    </row>
    <row r="21" spans="1:3">
      <c r="A21" s="116"/>
      <c r="B21" s="263" t="s">
        <v>103</v>
      </c>
      <c r="C21" s="264"/>
    </row>
    <row r="22" spans="1:3">
      <c r="A22" s="116"/>
      <c r="B22" s="263" t="s">
        <v>190</v>
      </c>
      <c r="C22" s="264"/>
    </row>
    <row r="23" spans="1:3">
      <c r="A23" s="267" t="s">
        <v>180</v>
      </c>
      <c r="B23" s="267"/>
      <c r="C23" s="267"/>
    </row>
    <row r="24" spans="1:3">
      <c r="A24" s="116"/>
      <c r="B24" s="263" t="s">
        <v>161</v>
      </c>
      <c r="C24" s="264"/>
    </row>
    <row r="25" spans="1:3">
      <c r="A25" s="116"/>
      <c r="B25" s="263" t="s">
        <v>162</v>
      </c>
      <c r="C25" s="264"/>
    </row>
    <row r="26" spans="1:3">
      <c r="A26" s="267" t="s">
        <v>178</v>
      </c>
      <c r="B26" s="267"/>
      <c r="C26" s="267"/>
    </row>
    <row r="27" spans="1:3">
      <c r="A27" s="116"/>
      <c r="B27" s="263" t="s">
        <v>148</v>
      </c>
      <c r="C27" s="264"/>
    </row>
    <row r="28" spans="1:3">
      <c r="A28" s="116"/>
      <c r="B28" s="263" t="s">
        <v>149</v>
      </c>
      <c r="C28" s="264"/>
    </row>
    <row r="29" spans="1:3">
      <c r="A29" s="116"/>
      <c r="B29" s="263" t="s">
        <v>163</v>
      </c>
      <c r="C29" s="264"/>
    </row>
    <row r="30" spans="1:3">
      <c r="A30" s="267" t="s">
        <v>181</v>
      </c>
      <c r="B30" s="267"/>
      <c r="C30" s="267"/>
    </row>
    <row r="31" spans="1:3">
      <c r="A31" s="116"/>
      <c r="B31" s="263" t="s">
        <v>114</v>
      </c>
      <c r="C31" s="264"/>
    </row>
    <row r="32" spans="1:3">
      <c r="A32" s="116"/>
      <c r="B32" s="263" t="s">
        <v>109</v>
      </c>
      <c r="C32" s="264"/>
    </row>
    <row r="33" spans="1:3">
      <c r="A33" s="267" t="s">
        <v>182</v>
      </c>
      <c r="B33" s="267"/>
      <c r="C33" s="267"/>
    </row>
    <row r="34" spans="1:3">
      <c r="A34" s="116"/>
      <c r="B34" s="263" t="s">
        <v>164</v>
      </c>
      <c r="C34" s="264"/>
    </row>
    <row r="35" spans="1:3" ht="12.6">
      <c r="A35" s="116"/>
      <c r="B35" s="265" t="s">
        <v>189</v>
      </c>
      <c r="C35" s="266"/>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60"/>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RowHeight="14.4"/>
  <cols>
    <col min="1" max="1" width="14.109375" style="3" customWidth="1"/>
    <col min="2" max="2" width="48.109375" style="3" customWidth="1"/>
    <col min="3" max="3" width="17.44140625" style="3" customWidth="1"/>
    <col min="4" max="4" width="23.5546875" style="3" customWidth="1"/>
    <col min="5" max="5" width="21.88671875" style="3" customWidth="1"/>
    <col min="6" max="6" width="12.44140625" style="3" bestFit="1" customWidth="1"/>
    <col min="7" max="7" width="11.44140625" style="3" customWidth="1"/>
    <col min="8" max="8" width="12" style="3" customWidth="1"/>
    <col min="9" max="9" width="11.44140625" style="3" customWidth="1"/>
    <col min="10" max="10" width="12" style="3" customWidth="1"/>
    <col min="11" max="11" width="11.44140625" style="3" customWidth="1"/>
    <col min="12" max="12" width="13.5546875" style="3" customWidth="1"/>
    <col min="13" max="14" width="12.88671875" style="3" customWidth="1"/>
    <col min="15" max="15" width="12.5546875" style="3" customWidth="1"/>
    <col min="16" max="16" width="12" style="3" customWidth="1"/>
    <col min="17" max="17" width="10.5546875" style="3" customWidth="1"/>
    <col min="18" max="18" width="12" style="3" customWidth="1"/>
    <col min="19" max="19" width="11.44140625" style="3" customWidth="1"/>
    <col min="20" max="20" width="13.5546875" style="3" customWidth="1"/>
  </cols>
  <sheetData>
    <row r="1" spans="1:20">
      <c r="A1" s="7" t="s">
        <v>54</v>
      </c>
      <c r="B1" s="197" t="s">
        <v>229</v>
      </c>
    </row>
    <row r="2" spans="1:20" s="10" customFormat="1" ht="15.75" customHeight="1">
      <c r="A2" s="10" t="s">
        <v>55</v>
      </c>
      <c r="B2" s="198">
        <v>43465</v>
      </c>
      <c r="J2" s="199"/>
    </row>
    <row r="3" spans="1:20">
      <c r="A3" s="70"/>
      <c r="B3" s="125"/>
      <c r="C3" s="43"/>
      <c r="D3" s="43"/>
      <c r="E3" s="196"/>
      <c r="F3" s="20"/>
    </row>
    <row r="4" spans="1:20" ht="15" thickBot="1">
      <c r="A4" s="127" t="s">
        <v>168</v>
      </c>
      <c r="B4" s="128" t="s">
        <v>130</v>
      </c>
      <c r="C4" s="43"/>
      <c r="D4" s="43"/>
      <c r="E4" s="11"/>
      <c r="F4" s="20"/>
    </row>
    <row r="5" spans="1:20" s="46" customFormat="1">
      <c r="A5" s="129"/>
      <c r="B5" s="130" t="s">
        <v>0</v>
      </c>
      <c r="C5" s="221" t="s">
        <v>1</v>
      </c>
      <c r="D5" s="222" t="s">
        <v>2</v>
      </c>
      <c r="E5" s="62" t="s">
        <v>3</v>
      </c>
      <c r="F5" s="62" t="s">
        <v>4</v>
      </c>
      <c r="G5" s="223" t="s">
        <v>5</v>
      </c>
      <c r="H5" s="223"/>
      <c r="I5" s="223"/>
      <c r="J5" s="223"/>
      <c r="K5" s="223"/>
      <c r="L5" s="223"/>
      <c r="M5" s="223"/>
      <c r="N5" s="223"/>
      <c r="O5" s="223"/>
      <c r="P5" s="223"/>
      <c r="Q5" s="223"/>
      <c r="R5" s="223"/>
      <c r="S5" s="223"/>
      <c r="T5" s="224"/>
    </row>
    <row r="6" spans="1:20" s="46" customFormat="1" ht="17.100000000000001" customHeight="1">
      <c r="A6" s="238"/>
      <c r="B6" s="232" t="s">
        <v>81</v>
      </c>
      <c r="C6" s="228" t="s">
        <v>80</v>
      </c>
      <c r="D6" s="228" t="s">
        <v>137</v>
      </c>
      <c r="E6" s="228" t="s">
        <v>74</v>
      </c>
      <c r="F6" s="228" t="s">
        <v>77</v>
      </c>
      <c r="G6" s="233" t="s">
        <v>76</v>
      </c>
      <c r="H6" s="234"/>
      <c r="I6" s="234"/>
      <c r="J6" s="234"/>
      <c r="K6" s="234"/>
      <c r="L6" s="234"/>
      <c r="M6" s="234"/>
      <c r="N6" s="234"/>
      <c r="O6" s="234"/>
      <c r="P6" s="234"/>
      <c r="Q6" s="234"/>
      <c r="R6" s="234"/>
      <c r="S6" s="234"/>
      <c r="T6" s="235"/>
    </row>
    <row r="7" spans="1:20" s="46" customFormat="1" ht="14.4" customHeight="1">
      <c r="A7" s="238"/>
      <c r="B7" s="232"/>
      <c r="C7" s="228"/>
      <c r="D7" s="228"/>
      <c r="E7" s="228"/>
      <c r="F7" s="228"/>
      <c r="G7" s="67">
        <v>1</v>
      </c>
      <c r="H7" s="6">
        <v>2</v>
      </c>
      <c r="I7" s="6">
        <v>3</v>
      </c>
      <c r="J7" s="6">
        <v>4</v>
      </c>
      <c r="K7" s="6">
        <v>5</v>
      </c>
      <c r="L7" s="6">
        <v>6.1</v>
      </c>
      <c r="M7" s="6">
        <v>6.2</v>
      </c>
      <c r="N7" s="6">
        <v>6</v>
      </c>
      <c r="O7" s="6">
        <v>7</v>
      </c>
      <c r="P7" s="6">
        <v>8</v>
      </c>
      <c r="Q7" s="6">
        <v>9</v>
      </c>
      <c r="R7" s="6">
        <v>10</v>
      </c>
      <c r="S7" s="6">
        <v>11</v>
      </c>
      <c r="T7" s="12">
        <v>12</v>
      </c>
    </row>
    <row r="8" spans="1:20" s="46" customFormat="1" ht="91.2">
      <c r="A8" s="238"/>
      <c r="B8" s="232"/>
      <c r="C8" s="228"/>
      <c r="D8" s="228"/>
      <c r="E8" s="228"/>
      <c r="F8" s="228"/>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row>
    <row r="9" spans="1:20">
      <c r="A9" s="183"/>
      <c r="B9" s="175" t="s">
        <v>192</v>
      </c>
      <c r="C9" s="134">
        <v>124534970.67478946</v>
      </c>
      <c r="D9" s="137">
        <v>124433312.79250345</v>
      </c>
      <c r="E9" s="206">
        <f>T9</f>
        <v>127387550.25</v>
      </c>
      <c r="F9" s="207">
        <v>1</v>
      </c>
      <c r="G9" s="206">
        <v>18222993</v>
      </c>
      <c r="H9" s="206">
        <v>1781912</v>
      </c>
      <c r="I9" s="206">
        <v>107382645.25</v>
      </c>
      <c r="J9" s="206"/>
      <c r="K9" s="206"/>
      <c r="L9" s="206"/>
      <c r="M9" s="206"/>
      <c r="N9" s="206"/>
      <c r="O9" s="206"/>
      <c r="P9" s="206"/>
      <c r="Q9" s="206"/>
      <c r="R9" s="206"/>
      <c r="S9" s="206"/>
      <c r="T9" s="131">
        <f>SUM(G9:K9,N9:S9)</f>
        <v>127387550.25</v>
      </c>
    </row>
    <row r="10" spans="1:20">
      <c r="A10" s="183"/>
      <c r="B10" s="175" t="s">
        <v>207</v>
      </c>
      <c r="C10" s="134">
        <v>138155130.49327594</v>
      </c>
      <c r="D10" s="137">
        <v>138155130.49327594</v>
      </c>
      <c r="E10" s="206">
        <f t="shared" ref="E10:E20" si="0">T10</f>
        <v>138191285</v>
      </c>
      <c r="F10" s="206"/>
      <c r="G10" s="206"/>
      <c r="H10" s="206">
        <v>138191285</v>
      </c>
      <c r="I10" s="206"/>
      <c r="J10" s="206"/>
      <c r="K10" s="206"/>
      <c r="L10" s="206"/>
      <c r="M10" s="206"/>
      <c r="N10" s="206"/>
      <c r="O10" s="206"/>
      <c r="P10" s="206"/>
      <c r="Q10" s="206"/>
      <c r="R10" s="206"/>
      <c r="S10" s="206"/>
      <c r="T10" s="131">
        <f>SUM(G10:K10,N10:S10)</f>
        <v>138191285</v>
      </c>
    </row>
    <row r="11" spans="1:20" ht="27.6">
      <c r="A11" s="183"/>
      <c r="B11" s="179" t="s">
        <v>193</v>
      </c>
      <c r="C11" s="134">
        <v>0</v>
      </c>
      <c r="D11" s="134">
        <v>0</v>
      </c>
      <c r="E11" s="206"/>
      <c r="F11" s="207"/>
      <c r="G11" s="206"/>
      <c r="H11" s="206"/>
      <c r="I11" s="206"/>
      <c r="J11" s="206"/>
      <c r="K11" s="206"/>
      <c r="L11" s="206"/>
      <c r="M11" s="206"/>
      <c r="N11" s="206"/>
      <c r="O11" s="206"/>
      <c r="P11" s="206"/>
      <c r="Q11" s="206"/>
      <c r="R11" s="206"/>
      <c r="S11" s="206"/>
      <c r="T11" s="131">
        <f t="shared" ref="T11:T19" si="1">SUM(G11:K11,N11:S11)</f>
        <v>0</v>
      </c>
    </row>
    <row r="12" spans="1:20">
      <c r="A12" s="183"/>
      <c r="B12" s="175" t="s">
        <v>194</v>
      </c>
      <c r="C12" s="134">
        <v>12380161.312171537</v>
      </c>
      <c r="D12" s="134">
        <v>11823898.753371537</v>
      </c>
      <c r="E12" s="206">
        <f t="shared" si="0"/>
        <v>11823898.753371499</v>
      </c>
      <c r="F12" s="206">
        <v>2</v>
      </c>
      <c r="G12" s="206"/>
      <c r="H12" s="206"/>
      <c r="I12" s="206">
        <v>11639191.753371499</v>
      </c>
      <c r="J12" s="206"/>
      <c r="K12" s="206"/>
      <c r="L12" s="206"/>
      <c r="M12" s="208"/>
      <c r="N12" s="206"/>
      <c r="O12" s="206">
        <v>184707</v>
      </c>
      <c r="P12" s="206"/>
      <c r="Q12" s="206"/>
      <c r="R12" s="206"/>
      <c r="S12" s="206"/>
      <c r="T12" s="131">
        <f t="shared" si="1"/>
        <v>11823898.753371499</v>
      </c>
    </row>
    <row r="13" spans="1:20">
      <c r="A13" s="183"/>
      <c r="B13" s="175" t="s">
        <v>195</v>
      </c>
      <c r="C13" s="134">
        <v>821895293.8083719</v>
      </c>
      <c r="D13" s="134">
        <v>821895293.80837178</v>
      </c>
      <c r="E13" s="206">
        <f t="shared" si="0"/>
        <v>737011965</v>
      </c>
      <c r="F13" s="207">
        <v>3</v>
      </c>
      <c r="G13" s="206"/>
      <c r="H13" s="206"/>
      <c r="I13" s="206"/>
      <c r="J13" s="206"/>
      <c r="K13" s="206"/>
      <c r="L13" s="206">
        <v>843254304</v>
      </c>
      <c r="M13" s="206">
        <v>-116786909</v>
      </c>
      <c r="N13" s="206">
        <v>726467395</v>
      </c>
      <c r="O13" s="206">
        <v>10544570</v>
      </c>
      <c r="P13" s="206"/>
      <c r="Q13" s="206"/>
      <c r="R13" s="206"/>
      <c r="S13" s="206"/>
      <c r="T13" s="131">
        <f t="shared" si="1"/>
        <v>737011965</v>
      </c>
    </row>
    <row r="14" spans="1:20">
      <c r="A14" s="183"/>
      <c r="B14" s="175" t="s">
        <v>210</v>
      </c>
      <c r="C14" s="134">
        <v>57000</v>
      </c>
      <c r="D14" s="134">
        <v>57000</v>
      </c>
      <c r="E14" s="206">
        <f>T14</f>
        <v>57000</v>
      </c>
      <c r="F14" s="206"/>
      <c r="G14" s="206"/>
      <c r="H14" s="206"/>
      <c r="I14" s="206"/>
      <c r="J14" s="206"/>
      <c r="K14" s="206"/>
      <c r="L14" s="206"/>
      <c r="M14" s="206"/>
      <c r="N14" s="206"/>
      <c r="O14" s="206"/>
      <c r="P14" s="206"/>
      <c r="Q14" s="206">
        <v>57000</v>
      </c>
      <c r="R14" s="206"/>
      <c r="S14" s="206"/>
      <c r="T14" s="131">
        <f t="shared" si="1"/>
        <v>57000</v>
      </c>
    </row>
    <row r="15" spans="1:20">
      <c r="A15" s="183"/>
      <c r="B15" s="175" t="s">
        <v>209</v>
      </c>
      <c r="C15" s="134">
        <v>0</v>
      </c>
      <c r="D15" s="134">
        <v>4826540</v>
      </c>
      <c r="E15" s="206">
        <f>T15</f>
        <v>4826540</v>
      </c>
      <c r="F15" s="207"/>
      <c r="G15" s="206"/>
      <c r="H15" s="206"/>
      <c r="I15" s="206"/>
      <c r="J15" s="206"/>
      <c r="K15" s="206"/>
      <c r="L15" s="206"/>
      <c r="M15" s="208"/>
      <c r="N15" s="206"/>
      <c r="O15" s="206"/>
      <c r="P15" s="206"/>
      <c r="Q15" s="206">
        <v>4826540</v>
      </c>
      <c r="R15" s="206"/>
      <c r="S15" s="206"/>
      <c r="T15" s="131">
        <f t="shared" si="1"/>
        <v>4826540</v>
      </c>
    </row>
    <row r="16" spans="1:20">
      <c r="A16" s="183"/>
      <c r="B16" s="175" t="s">
        <v>196</v>
      </c>
      <c r="C16" s="134">
        <v>19294632.624232501</v>
      </c>
      <c r="D16" s="134">
        <v>19294632.624232501</v>
      </c>
      <c r="E16" s="206">
        <f t="shared" si="0"/>
        <v>19309175</v>
      </c>
      <c r="F16" s="206"/>
      <c r="G16" s="206"/>
      <c r="H16" s="206"/>
      <c r="I16" s="206"/>
      <c r="J16" s="206"/>
      <c r="K16" s="206">
        <v>19309175</v>
      </c>
      <c r="L16" s="206"/>
      <c r="M16" s="208"/>
      <c r="N16" s="206"/>
      <c r="O16" s="206"/>
      <c r="P16" s="206"/>
      <c r="Q16" s="206"/>
      <c r="R16" s="206"/>
      <c r="S16" s="206"/>
      <c r="T16" s="131">
        <f>SUM(G16:K16,N16:S16)</f>
        <v>19309175</v>
      </c>
    </row>
    <row r="17" spans="1:22">
      <c r="A17" s="183"/>
      <c r="B17" s="175" t="s">
        <v>197</v>
      </c>
      <c r="C17" s="134">
        <v>12583221.840000002</v>
      </c>
      <c r="D17" s="134">
        <v>12517427.949999999</v>
      </c>
      <c r="E17" s="206">
        <f t="shared" si="0"/>
        <v>13233790</v>
      </c>
      <c r="F17" s="207"/>
      <c r="G17" s="206"/>
      <c r="H17" s="206"/>
      <c r="I17" s="206"/>
      <c r="J17" s="206"/>
      <c r="K17" s="206"/>
      <c r="L17" s="206"/>
      <c r="M17" s="208"/>
      <c r="N17" s="206"/>
      <c r="O17" s="206"/>
      <c r="P17" s="206"/>
      <c r="Q17" s="206"/>
      <c r="R17" s="206">
        <f>18429786-5195996</f>
        <v>13233790</v>
      </c>
      <c r="S17" s="206"/>
      <c r="T17" s="131">
        <f t="shared" si="1"/>
        <v>13233790</v>
      </c>
    </row>
    <row r="18" spans="1:22">
      <c r="A18" s="183"/>
      <c r="B18" s="175" t="s">
        <v>211</v>
      </c>
      <c r="C18" s="134">
        <v>7225356</v>
      </c>
      <c r="D18" s="134">
        <v>7225356</v>
      </c>
      <c r="E18" s="206">
        <f>S18</f>
        <v>7225356</v>
      </c>
      <c r="F18" s="206"/>
      <c r="G18" s="206"/>
      <c r="H18" s="206"/>
      <c r="I18" s="206"/>
      <c r="J18" s="206"/>
      <c r="K18" s="206"/>
      <c r="L18" s="206"/>
      <c r="M18" s="208"/>
      <c r="N18" s="206"/>
      <c r="O18" s="206"/>
      <c r="P18" s="206"/>
      <c r="Q18" s="206"/>
      <c r="R18" s="206"/>
      <c r="S18" s="134">
        <v>7225356</v>
      </c>
      <c r="T18" s="131">
        <f t="shared" si="1"/>
        <v>7225356</v>
      </c>
    </row>
    <row r="19" spans="1:22">
      <c r="A19" s="183"/>
      <c r="B19" s="175" t="s">
        <v>212</v>
      </c>
      <c r="C19" s="134">
        <v>0</v>
      </c>
      <c r="D19" s="134">
        <v>0</v>
      </c>
      <c r="E19" s="206"/>
      <c r="F19" s="206"/>
      <c r="G19" s="206"/>
      <c r="H19" s="206"/>
      <c r="I19" s="206"/>
      <c r="J19" s="206"/>
      <c r="K19" s="206"/>
      <c r="L19" s="206"/>
      <c r="M19" s="208"/>
      <c r="N19" s="206"/>
      <c r="O19" s="206"/>
      <c r="P19" s="206"/>
      <c r="Q19" s="206"/>
      <c r="R19" s="206"/>
      <c r="S19" s="206"/>
      <c r="T19" s="131">
        <f t="shared" si="1"/>
        <v>0</v>
      </c>
    </row>
    <row r="20" spans="1:22">
      <c r="A20" s="183"/>
      <c r="B20" s="176" t="s">
        <v>36</v>
      </c>
      <c r="C20" s="134">
        <v>77368990.873810276</v>
      </c>
      <c r="D20" s="134">
        <v>72195310.523810282</v>
      </c>
      <c r="E20" s="206">
        <f t="shared" si="0"/>
        <v>41197750</v>
      </c>
      <c r="F20" s="207">
        <v>4</v>
      </c>
      <c r="G20" s="209"/>
      <c r="H20" s="209"/>
      <c r="I20" s="209"/>
      <c r="J20" s="209"/>
      <c r="K20" s="209"/>
      <c r="L20" s="209"/>
      <c r="M20" s="210"/>
      <c r="N20" s="209"/>
      <c r="O20" s="209">
        <v>215047</v>
      </c>
      <c r="P20" s="209">
        <v>25396007</v>
      </c>
      <c r="Q20" s="209"/>
      <c r="R20" s="209">
        <v>5195996</v>
      </c>
      <c r="S20" s="209">
        <f>17616056-S18</f>
        <v>10390700</v>
      </c>
      <c r="T20" s="131">
        <f>SUM(G20:K20,N20:S20)</f>
        <v>41197750</v>
      </c>
    </row>
    <row r="21" spans="1:22" ht="15" thickBot="1">
      <c r="A21" s="184"/>
      <c r="B21" s="98" t="s">
        <v>37</v>
      </c>
      <c r="C21" s="132">
        <f>SUM(C9:C20)</f>
        <v>1213494757.6266515</v>
      </c>
      <c r="D21" s="132">
        <f>SUM(D9:D20)</f>
        <v>1212423902.9455657</v>
      </c>
      <c r="E21" s="132">
        <f>SUM(E9:E20)</f>
        <v>1100264310.0033715</v>
      </c>
      <c r="F21" s="132"/>
      <c r="G21" s="132">
        <f>SUM(G9:G20)</f>
        <v>18222993</v>
      </c>
      <c r="H21" s="132">
        <f t="shared" ref="H21:T21" si="2">SUM(H9:H20)</f>
        <v>139973197</v>
      </c>
      <c r="I21" s="132">
        <f>SUM(I9:I20)</f>
        <v>119021837.00337151</v>
      </c>
      <c r="J21" s="132">
        <f t="shared" si="2"/>
        <v>0</v>
      </c>
      <c r="K21" s="132">
        <f t="shared" si="2"/>
        <v>19309175</v>
      </c>
      <c r="L21" s="132">
        <f t="shared" si="2"/>
        <v>843254304</v>
      </c>
      <c r="M21" s="181">
        <f>SUM(M9:M20)</f>
        <v>-116786909</v>
      </c>
      <c r="N21" s="132">
        <f t="shared" si="2"/>
        <v>726467395</v>
      </c>
      <c r="O21" s="132">
        <f t="shared" si="2"/>
        <v>10944324</v>
      </c>
      <c r="P21" s="132">
        <f t="shared" si="2"/>
        <v>25396007</v>
      </c>
      <c r="Q21" s="132">
        <f t="shared" si="2"/>
        <v>4883540</v>
      </c>
      <c r="R21" s="132">
        <f t="shared" si="2"/>
        <v>18429786</v>
      </c>
      <c r="S21" s="132">
        <f t="shared" si="2"/>
        <v>17616056</v>
      </c>
      <c r="T21" s="133">
        <f t="shared" si="2"/>
        <v>1100264310.0033715</v>
      </c>
      <c r="V21" s="180"/>
    </row>
    <row r="22" spans="1:22" s="46" customFormat="1">
      <c r="A22" s="55"/>
      <c r="B22" s="62" t="s">
        <v>0</v>
      </c>
      <c r="C22" s="71" t="s">
        <v>1</v>
      </c>
      <c r="D22" s="72" t="s">
        <v>2</v>
      </c>
      <c r="E22" s="62" t="s">
        <v>3</v>
      </c>
      <c r="F22" s="62" t="s">
        <v>4</v>
      </c>
      <c r="G22" s="223" t="s">
        <v>5</v>
      </c>
      <c r="H22" s="223"/>
      <c r="I22" s="223"/>
      <c r="J22" s="223"/>
      <c r="K22" s="223"/>
      <c r="L22" s="223"/>
      <c r="M22" s="223"/>
      <c r="N22" s="223"/>
      <c r="O22" s="223"/>
      <c r="P22" s="224"/>
      <c r="Q22"/>
      <c r="R22"/>
      <c r="S22"/>
      <c r="T22" s="180">
        <f>SUM(G21:K21,N21:S21)-T21</f>
        <v>0</v>
      </c>
    </row>
    <row r="23" spans="1:22" s="46" customFormat="1" ht="14.4" customHeight="1">
      <c r="A23" s="239"/>
      <c r="B23" s="225" t="s">
        <v>79</v>
      </c>
      <c r="C23" s="225" t="s">
        <v>78</v>
      </c>
      <c r="D23" s="228" t="s">
        <v>138</v>
      </c>
      <c r="E23" s="228" t="s">
        <v>74</v>
      </c>
      <c r="F23" s="228" t="s">
        <v>77</v>
      </c>
      <c r="G23" s="236" t="s">
        <v>76</v>
      </c>
      <c r="H23" s="236"/>
      <c r="I23" s="236"/>
      <c r="J23" s="236"/>
      <c r="K23" s="236"/>
      <c r="L23" s="236"/>
      <c r="M23" s="236"/>
      <c r="N23" s="236"/>
      <c r="O23" s="236"/>
      <c r="P23" s="237"/>
      <c r="Q23" s="3"/>
      <c r="R23" s="3"/>
      <c r="S23" s="3"/>
      <c r="T23" s="3"/>
    </row>
    <row r="24" spans="1:22" s="46" customFormat="1" ht="14.4" customHeight="1">
      <c r="A24" s="239"/>
      <c r="B24" s="226"/>
      <c r="C24" s="226"/>
      <c r="D24" s="228"/>
      <c r="E24" s="228"/>
      <c r="F24" s="228"/>
      <c r="G24" s="68">
        <v>13</v>
      </c>
      <c r="H24" s="69">
        <v>14</v>
      </c>
      <c r="I24" s="69">
        <v>15</v>
      </c>
      <c r="J24" s="69">
        <v>16</v>
      </c>
      <c r="K24" s="69">
        <v>17</v>
      </c>
      <c r="L24" s="69">
        <v>18</v>
      </c>
      <c r="M24" s="69">
        <v>19</v>
      </c>
      <c r="N24" s="69">
        <v>20</v>
      </c>
      <c r="O24" s="69">
        <v>21</v>
      </c>
      <c r="P24" s="75">
        <v>22</v>
      </c>
      <c r="Q24" s="3"/>
      <c r="R24" s="3"/>
      <c r="S24" s="3"/>
      <c r="T24" s="3"/>
    </row>
    <row r="25" spans="1:22" s="46" customFormat="1" ht="100.2" customHeight="1">
      <c r="A25" s="239"/>
      <c r="B25" s="227"/>
      <c r="C25" s="227"/>
      <c r="D25" s="228"/>
      <c r="E25" s="228"/>
      <c r="F25" s="228"/>
      <c r="G25" s="189" t="s">
        <v>38</v>
      </c>
      <c r="H25" s="190" t="s">
        <v>39</v>
      </c>
      <c r="I25" s="190" t="s">
        <v>40</v>
      </c>
      <c r="J25" s="190" t="s">
        <v>41</v>
      </c>
      <c r="K25" s="190" t="s">
        <v>42</v>
      </c>
      <c r="L25" s="190" t="s">
        <v>43</v>
      </c>
      <c r="M25" s="190" t="s">
        <v>44</v>
      </c>
      <c r="N25" s="190" t="s">
        <v>11</v>
      </c>
      <c r="O25" s="190" t="s">
        <v>45</v>
      </c>
      <c r="P25" s="191" t="s">
        <v>46</v>
      </c>
      <c r="Q25" s="3"/>
      <c r="R25" s="3"/>
      <c r="S25" s="3"/>
      <c r="T25" s="3"/>
    </row>
    <row r="26" spans="1:22">
      <c r="A26" s="183"/>
      <c r="B26" s="177" t="s">
        <v>38</v>
      </c>
      <c r="C26" s="135">
        <v>15105819</v>
      </c>
      <c r="D26" s="135">
        <v>15105819</v>
      </c>
      <c r="E26" s="206">
        <f>P26</f>
        <v>15240054</v>
      </c>
      <c r="F26" s="207"/>
      <c r="G26" s="206">
        <v>14880141</v>
      </c>
      <c r="H26" s="211"/>
      <c r="I26" s="211"/>
      <c r="J26" s="211"/>
      <c r="K26" s="211"/>
      <c r="L26" s="211"/>
      <c r="M26" s="206">
        <v>359913</v>
      </c>
      <c r="N26" s="211"/>
      <c r="O26" s="211"/>
      <c r="P26" s="136">
        <f t="shared" ref="P26:P35" si="3">SUM(G26:O26)</f>
        <v>15240054</v>
      </c>
      <c r="Q26" s="169"/>
    </row>
    <row r="27" spans="1:22">
      <c r="A27" s="183"/>
      <c r="B27" s="177" t="s">
        <v>198</v>
      </c>
      <c r="C27" s="135">
        <v>641861641.57080305</v>
      </c>
      <c r="D27" s="135">
        <v>648086834.58971703</v>
      </c>
      <c r="E27" s="206">
        <f t="shared" ref="E27:E35" si="4">P27</f>
        <v>648175371</v>
      </c>
      <c r="F27" s="207"/>
      <c r="G27" s="200"/>
      <c r="H27" s="200">
        <v>268528834</v>
      </c>
      <c r="I27" s="200">
        <v>71079325</v>
      </c>
      <c r="J27" s="200">
        <v>299729027</v>
      </c>
      <c r="K27" s="200"/>
      <c r="L27" s="200"/>
      <c r="M27" s="200">
        <v>8838185</v>
      </c>
      <c r="N27" s="200"/>
      <c r="O27" s="200"/>
      <c r="P27" s="136">
        <f t="shared" si="3"/>
        <v>648175371</v>
      </c>
      <c r="Q27" s="169"/>
    </row>
    <row r="28" spans="1:22">
      <c r="A28" s="183"/>
      <c r="B28" s="177" t="s">
        <v>199</v>
      </c>
      <c r="C28" s="220"/>
      <c r="D28" s="135"/>
      <c r="E28" s="206">
        <f t="shared" si="4"/>
        <v>0</v>
      </c>
      <c r="F28" s="207"/>
      <c r="G28" s="200"/>
      <c r="H28" s="200"/>
      <c r="I28" s="200"/>
      <c r="J28" s="200"/>
      <c r="K28" s="200"/>
      <c r="L28" s="200"/>
      <c r="M28" s="200"/>
      <c r="N28" s="200"/>
      <c r="O28" s="200"/>
      <c r="P28" s="136">
        <f t="shared" si="3"/>
        <v>0</v>
      </c>
    </row>
    <row r="29" spans="1:22">
      <c r="A29" s="183"/>
      <c r="B29" s="177" t="s">
        <v>200</v>
      </c>
      <c r="C29" s="135">
        <v>3797086.9408598202</v>
      </c>
      <c r="D29" s="135">
        <v>3797086.9408598202</v>
      </c>
      <c r="E29" s="206">
        <f t="shared" si="4"/>
        <v>2662388</v>
      </c>
      <c r="F29" s="207">
        <v>5</v>
      </c>
      <c r="G29" s="200"/>
      <c r="H29" s="200"/>
      <c r="I29" s="200"/>
      <c r="J29" s="200"/>
      <c r="K29" s="200"/>
      <c r="L29" s="200"/>
      <c r="M29" s="200"/>
      <c r="N29" s="200">
        <v>2662388</v>
      </c>
      <c r="O29" s="200"/>
      <c r="P29" s="136">
        <f t="shared" si="3"/>
        <v>2662388</v>
      </c>
    </row>
    <row r="30" spans="1:22">
      <c r="A30" s="183"/>
      <c r="B30" s="177" t="s">
        <v>201</v>
      </c>
      <c r="C30" s="135">
        <v>487.09</v>
      </c>
      <c r="D30" s="135">
        <v>0</v>
      </c>
      <c r="E30" s="206">
        <f t="shared" si="4"/>
        <v>0</v>
      </c>
      <c r="F30" s="212"/>
      <c r="G30" s="200"/>
      <c r="H30" s="200"/>
      <c r="I30" s="200"/>
      <c r="J30" s="200"/>
      <c r="K30" s="200"/>
      <c r="L30" s="200"/>
      <c r="M30" s="200"/>
      <c r="N30" s="200"/>
      <c r="O30" s="200"/>
      <c r="P30" s="136">
        <f t="shared" si="3"/>
        <v>0</v>
      </c>
    </row>
    <row r="31" spans="1:22">
      <c r="A31" s="183"/>
      <c r="B31" s="177" t="s">
        <v>11</v>
      </c>
      <c r="C31" s="135">
        <f>7379943.627628+208</f>
        <v>7380151.6276280005</v>
      </c>
      <c r="D31" s="135">
        <f>1007799.247628+139</f>
        <v>1007938.247628</v>
      </c>
      <c r="E31" s="206">
        <f t="shared" si="4"/>
        <v>5275829</v>
      </c>
      <c r="F31" s="207"/>
      <c r="G31" s="200"/>
      <c r="H31" s="200"/>
      <c r="I31" s="200"/>
      <c r="J31" s="200"/>
      <c r="K31" s="200"/>
      <c r="L31" s="200"/>
      <c r="M31" s="200">
        <v>518769</v>
      </c>
      <c r="N31" s="200">
        <f>7419448-2662388</f>
        <v>4757060</v>
      </c>
      <c r="O31" s="200"/>
      <c r="P31" s="136">
        <f t="shared" si="3"/>
        <v>5275829</v>
      </c>
    </row>
    <row r="32" spans="1:22">
      <c r="A32" s="183"/>
      <c r="B32" s="177" t="s">
        <v>202</v>
      </c>
      <c r="C32" s="135">
        <v>8636523.9140019193</v>
      </c>
      <c r="D32" s="135">
        <v>8637523.9140019193</v>
      </c>
      <c r="E32" s="206">
        <f t="shared" si="4"/>
        <v>0</v>
      </c>
      <c r="F32" s="207"/>
      <c r="G32" s="200"/>
      <c r="H32" s="200"/>
      <c r="I32" s="200"/>
      <c r="J32" s="200"/>
      <c r="K32" s="200"/>
      <c r="L32" s="200"/>
      <c r="M32" s="200"/>
      <c r="N32" s="200"/>
      <c r="O32" s="200"/>
      <c r="P32" s="136">
        <f t="shared" si="3"/>
        <v>0</v>
      </c>
    </row>
    <row r="33" spans="1:20">
      <c r="A33" s="183"/>
      <c r="B33" s="177" t="s">
        <v>203</v>
      </c>
      <c r="C33" s="135">
        <v>190595119.50750899</v>
      </c>
      <c r="D33" s="135">
        <v>190595119.50750893</v>
      </c>
      <c r="E33" s="206">
        <f t="shared" si="4"/>
        <v>202350960</v>
      </c>
      <c r="F33" s="207">
        <v>6</v>
      </c>
      <c r="G33" s="200"/>
      <c r="H33" s="200"/>
      <c r="I33" s="200"/>
      <c r="J33" s="200"/>
      <c r="K33" s="200"/>
      <c r="L33" s="200"/>
      <c r="M33" s="200"/>
      <c r="N33" s="200"/>
      <c r="O33" s="200">
        <v>202350960</v>
      </c>
      <c r="P33" s="136">
        <f t="shared" si="3"/>
        <v>202350960</v>
      </c>
    </row>
    <row r="34" spans="1:20">
      <c r="A34" s="22"/>
      <c r="B34" s="177"/>
      <c r="C34" s="135"/>
      <c r="D34" s="135"/>
      <c r="E34" s="206">
        <f t="shared" si="4"/>
        <v>0</v>
      </c>
      <c r="F34" s="213"/>
      <c r="G34" s="200"/>
      <c r="H34" s="200"/>
      <c r="I34" s="200"/>
      <c r="J34" s="200"/>
      <c r="K34" s="200"/>
      <c r="L34" s="200"/>
      <c r="M34" s="200"/>
      <c r="N34" s="200"/>
      <c r="O34" s="200"/>
      <c r="P34" s="136">
        <f t="shared" si="3"/>
        <v>0</v>
      </c>
    </row>
    <row r="35" spans="1:20">
      <c r="A35" s="22"/>
      <c r="B35" s="23"/>
      <c r="C35" s="137"/>
      <c r="D35" s="135"/>
      <c r="E35" s="206">
        <f t="shared" si="4"/>
        <v>0</v>
      </c>
      <c r="F35" s="213"/>
      <c r="G35" s="200"/>
      <c r="H35" s="200"/>
      <c r="I35" s="200"/>
      <c r="J35" s="200"/>
      <c r="K35" s="200"/>
      <c r="L35" s="200"/>
      <c r="M35" s="200"/>
      <c r="N35" s="200"/>
      <c r="O35" s="200"/>
      <c r="P35" s="136">
        <f t="shared" si="3"/>
        <v>0</v>
      </c>
    </row>
    <row r="36" spans="1:20" ht="15" thickBot="1">
      <c r="A36" s="184"/>
      <c r="B36" s="99" t="s">
        <v>46</v>
      </c>
      <c r="C36" s="132">
        <f>SUM(C26:C35)</f>
        <v>867376829.65080178</v>
      </c>
      <c r="D36" s="132">
        <f t="shared" ref="D36:P36" si="5">SUM(D26:D35)</f>
        <v>867230322.19971561</v>
      </c>
      <c r="E36" s="132">
        <f t="shared" si="5"/>
        <v>873704602</v>
      </c>
      <c r="F36" s="132"/>
      <c r="G36" s="132">
        <f t="shared" si="5"/>
        <v>14880141</v>
      </c>
      <c r="H36" s="132">
        <f t="shared" si="5"/>
        <v>268528834</v>
      </c>
      <c r="I36" s="132">
        <f t="shared" si="5"/>
        <v>71079325</v>
      </c>
      <c r="J36" s="132">
        <f t="shared" si="5"/>
        <v>299729027</v>
      </c>
      <c r="K36" s="132">
        <f t="shared" si="5"/>
        <v>0</v>
      </c>
      <c r="L36" s="132">
        <f t="shared" si="5"/>
        <v>0</v>
      </c>
      <c r="M36" s="132">
        <f t="shared" si="5"/>
        <v>9716867</v>
      </c>
      <c r="N36" s="132">
        <f t="shared" si="5"/>
        <v>7419448</v>
      </c>
      <c r="O36" s="132">
        <f t="shared" si="5"/>
        <v>202350960</v>
      </c>
      <c r="P36" s="133">
        <f t="shared" si="5"/>
        <v>873704602</v>
      </c>
    </row>
    <row r="37" spans="1:20" s="46" customFormat="1">
      <c r="A37" s="55"/>
      <c r="B37" s="62" t="s">
        <v>0</v>
      </c>
      <c r="C37" s="71" t="s">
        <v>1</v>
      </c>
      <c r="D37" s="72" t="s">
        <v>2</v>
      </c>
      <c r="E37" s="62" t="s">
        <v>3</v>
      </c>
      <c r="F37" s="62" t="s">
        <v>4</v>
      </c>
      <c r="G37" s="223" t="s">
        <v>5</v>
      </c>
      <c r="H37" s="223"/>
      <c r="I37" s="223"/>
      <c r="J37" s="223"/>
      <c r="K37" s="223"/>
      <c r="L37" s="223"/>
      <c r="M37" s="223"/>
      <c r="N37" s="224"/>
      <c r="O37"/>
      <c r="P37" s="136">
        <f>SUM(G36:O36)-P36</f>
        <v>0</v>
      </c>
      <c r="Q37"/>
      <c r="R37"/>
      <c r="S37"/>
      <c r="T37"/>
    </row>
    <row r="38" spans="1:20" s="46" customFormat="1" ht="40.65" customHeight="1">
      <c r="A38" s="239"/>
      <c r="B38" s="225" t="s">
        <v>155</v>
      </c>
      <c r="C38" s="228" t="s">
        <v>78</v>
      </c>
      <c r="D38" s="228" t="s">
        <v>138</v>
      </c>
      <c r="E38" s="228" t="s">
        <v>74</v>
      </c>
      <c r="F38" s="228" t="s">
        <v>77</v>
      </c>
      <c r="G38" s="229" t="s">
        <v>76</v>
      </c>
      <c r="H38" s="230"/>
      <c r="I38" s="230"/>
      <c r="J38" s="230"/>
      <c r="K38" s="230"/>
      <c r="L38" s="230"/>
      <c r="M38" s="230"/>
      <c r="N38" s="231"/>
      <c r="O38"/>
      <c r="P38"/>
      <c r="Q38"/>
      <c r="R38"/>
      <c r="S38"/>
      <c r="T38"/>
    </row>
    <row r="39" spans="1:20" s="46" customFormat="1" ht="13.95" customHeight="1">
      <c r="A39" s="239"/>
      <c r="B39" s="226"/>
      <c r="C39" s="228"/>
      <c r="D39" s="228"/>
      <c r="E39" s="228"/>
      <c r="F39" s="228"/>
      <c r="G39" s="21">
        <v>23</v>
      </c>
      <c r="H39" s="21">
        <v>24</v>
      </c>
      <c r="I39" s="21">
        <v>25</v>
      </c>
      <c r="J39" s="21">
        <v>26</v>
      </c>
      <c r="K39" s="21">
        <v>27</v>
      </c>
      <c r="L39" s="21">
        <v>28</v>
      </c>
      <c r="M39" s="21">
        <v>29</v>
      </c>
      <c r="N39" s="74">
        <v>30</v>
      </c>
      <c r="O39" s="3"/>
      <c r="P39" s="70"/>
      <c r="Q39" s="70"/>
      <c r="R39" s="70"/>
      <c r="S39" s="3"/>
      <c r="T39" s="3"/>
    </row>
    <row r="40" spans="1:20" s="46" customFormat="1" ht="102.15" customHeight="1">
      <c r="A40" s="239"/>
      <c r="B40" s="227"/>
      <c r="C40" s="228"/>
      <c r="D40" s="228"/>
      <c r="E40" s="228"/>
      <c r="F40" s="228"/>
      <c r="G40" s="66" t="s">
        <v>47</v>
      </c>
      <c r="H40" s="66" t="s">
        <v>48</v>
      </c>
      <c r="I40" s="66" t="s">
        <v>49</v>
      </c>
      <c r="J40" s="66" t="s">
        <v>50</v>
      </c>
      <c r="K40" s="66" t="s">
        <v>51</v>
      </c>
      <c r="L40" s="66" t="s">
        <v>52</v>
      </c>
      <c r="M40" s="66" t="s">
        <v>6</v>
      </c>
      <c r="N40" s="73" t="s">
        <v>53</v>
      </c>
      <c r="O40" s="3"/>
      <c r="P40" s="70"/>
      <c r="Q40" s="70"/>
      <c r="R40" s="70"/>
      <c r="S40" s="3"/>
      <c r="T40" s="3"/>
    </row>
    <row r="41" spans="1:20">
      <c r="A41" s="185"/>
      <c r="B41" s="178" t="s">
        <v>204</v>
      </c>
      <c r="C41" s="138">
        <v>114430000</v>
      </c>
      <c r="D41" s="219">
        <v>114430000</v>
      </c>
      <c r="E41" s="206">
        <f>N41</f>
        <v>114430000</v>
      </c>
      <c r="F41" s="214"/>
      <c r="G41" s="206">
        <v>114430000</v>
      </c>
      <c r="H41" s="211"/>
      <c r="I41" s="211"/>
      <c r="J41" s="211"/>
      <c r="K41" s="211"/>
      <c r="L41" s="211"/>
      <c r="M41" s="211"/>
      <c r="N41" s="136">
        <f t="shared" ref="N41:N48" si="6">SUM(G41:M41)</f>
        <v>114430000</v>
      </c>
      <c r="P41" s="44"/>
      <c r="Q41" s="44"/>
      <c r="R41" s="44"/>
    </row>
    <row r="42" spans="1:20">
      <c r="A42" s="185"/>
      <c r="B42" s="178" t="s">
        <v>208</v>
      </c>
      <c r="C42" s="138">
        <v>12666775</v>
      </c>
      <c r="D42" s="219">
        <v>12666774.876923298</v>
      </c>
      <c r="E42" s="206">
        <f t="shared" ref="E42:E44" si="7">N42</f>
        <v>0</v>
      </c>
      <c r="F42" s="215">
        <v>6</v>
      </c>
      <c r="G42" s="200"/>
      <c r="H42" s="200"/>
      <c r="I42" s="200"/>
      <c r="J42" s="200"/>
      <c r="K42" s="200"/>
      <c r="L42" s="200"/>
      <c r="M42" s="200"/>
      <c r="N42" s="136">
        <f t="shared" si="6"/>
        <v>0</v>
      </c>
    </row>
    <row r="43" spans="1:20">
      <c r="A43" s="185"/>
      <c r="B43" s="178" t="s">
        <v>205</v>
      </c>
      <c r="C43" s="135">
        <v>0</v>
      </c>
      <c r="D43" s="219">
        <v>0</v>
      </c>
      <c r="E43" s="206">
        <f t="shared" si="7"/>
        <v>0</v>
      </c>
      <c r="F43" s="216"/>
      <c r="G43" s="200"/>
      <c r="H43" s="200"/>
      <c r="I43" s="200"/>
      <c r="J43" s="200"/>
      <c r="K43" s="200"/>
      <c r="L43" s="200"/>
      <c r="M43" s="200"/>
      <c r="N43" s="136">
        <f t="shared" si="6"/>
        <v>0</v>
      </c>
    </row>
    <row r="44" spans="1:20">
      <c r="A44" s="185"/>
      <c r="B44" s="177" t="s">
        <v>52</v>
      </c>
      <c r="C44" s="135">
        <v>219116881</v>
      </c>
      <c r="D44" s="219">
        <v>218096805.80867001</v>
      </c>
      <c r="E44" s="206">
        <f t="shared" si="7"/>
        <v>112129708</v>
      </c>
      <c r="F44" s="215"/>
      <c r="G44" s="200"/>
      <c r="H44" s="200"/>
      <c r="I44" s="200"/>
      <c r="J44" s="200"/>
      <c r="K44" s="200">
        <v>7438034</v>
      </c>
      <c r="L44" s="200">
        <v>104691674</v>
      </c>
      <c r="M44" s="200"/>
      <c r="N44" s="136">
        <f t="shared" si="6"/>
        <v>112129708</v>
      </c>
    </row>
    <row r="45" spans="1:20">
      <c r="A45" s="185"/>
      <c r="B45" s="177" t="s">
        <v>206</v>
      </c>
      <c r="C45" s="135">
        <v>-95728</v>
      </c>
      <c r="D45" s="200"/>
      <c r="E45" s="206"/>
      <c r="F45" s="200"/>
      <c r="G45" s="200"/>
      <c r="H45" s="200"/>
      <c r="I45" s="200"/>
      <c r="J45" s="200"/>
      <c r="K45" s="200"/>
      <c r="L45" s="200"/>
      <c r="M45" s="200"/>
      <c r="N45" s="136">
        <f t="shared" si="6"/>
        <v>0</v>
      </c>
    </row>
    <row r="46" spans="1:20">
      <c r="A46" s="22"/>
      <c r="B46" s="177"/>
      <c r="C46" s="138"/>
      <c r="D46" s="135"/>
      <c r="E46" s="206"/>
      <c r="F46" s="200"/>
      <c r="G46" s="200"/>
      <c r="H46" s="200"/>
      <c r="I46" s="200"/>
      <c r="J46" s="200"/>
      <c r="K46" s="200"/>
      <c r="L46" s="200"/>
      <c r="M46" s="200"/>
      <c r="N46" s="136">
        <f t="shared" si="6"/>
        <v>0</v>
      </c>
    </row>
    <row r="47" spans="1:20">
      <c r="A47" s="22"/>
      <c r="B47" s="5"/>
      <c r="C47" s="138"/>
      <c r="D47" s="135"/>
      <c r="E47" s="206"/>
      <c r="F47" s="200"/>
      <c r="G47" s="200"/>
      <c r="H47" s="200"/>
      <c r="I47" s="200"/>
      <c r="J47" s="200"/>
      <c r="K47" s="200"/>
      <c r="L47" s="200"/>
      <c r="M47" s="200"/>
      <c r="N47" s="136">
        <f t="shared" si="6"/>
        <v>0</v>
      </c>
    </row>
    <row r="48" spans="1:20">
      <c r="A48" s="22"/>
      <c r="B48" s="5"/>
      <c r="C48" s="137"/>
      <c r="D48" s="135"/>
      <c r="E48" s="206"/>
      <c r="F48" s="200"/>
      <c r="G48" s="200"/>
      <c r="H48" s="200"/>
      <c r="I48" s="200"/>
      <c r="J48" s="200"/>
      <c r="K48" s="217"/>
      <c r="L48" s="200"/>
      <c r="M48" s="200"/>
      <c r="N48" s="136">
        <f t="shared" si="6"/>
        <v>0</v>
      </c>
    </row>
    <row r="49" spans="1:20" ht="15" thickBot="1">
      <c r="A49" s="61"/>
      <c r="B49" s="99" t="s">
        <v>75</v>
      </c>
      <c r="C49" s="132">
        <f t="shared" ref="C49:N49" si="8">SUM(C41:C48)</f>
        <v>346117928</v>
      </c>
      <c r="D49" s="132">
        <f>SUM(D41:D48)</f>
        <v>345193580.68559331</v>
      </c>
      <c r="E49" s="132">
        <f t="shared" si="8"/>
        <v>226559708</v>
      </c>
      <c r="F49" s="132"/>
      <c r="G49" s="132">
        <f t="shared" si="8"/>
        <v>114430000</v>
      </c>
      <c r="H49" s="132">
        <f t="shared" si="8"/>
        <v>0</v>
      </c>
      <c r="I49" s="132">
        <f t="shared" si="8"/>
        <v>0</v>
      </c>
      <c r="J49" s="132">
        <f t="shared" si="8"/>
        <v>0</v>
      </c>
      <c r="K49" s="132">
        <f t="shared" si="8"/>
        <v>7438034</v>
      </c>
      <c r="L49" s="132">
        <f t="shared" si="8"/>
        <v>104691674</v>
      </c>
      <c r="M49" s="132">
        <f t="shared" si="8"/>
        <v>0</v>
      </c>
      <c r="N49" s="133">
        <f t="shared" si="8"/>
        <v>226559708</v>
      </c>
    </row>
    <row r="50" spans="1:20">
      <c r="N50" s="136">
        <f>SUM(G49:M49)-N49</f>
        <v>0</v>
      </c>
    </row>
    <row r="51" spans="1:20">
      <c r="C51" s="169"/>
      <c r="D51" s="169"/>
      <c r="E51" s="169"/>
    </row>
    <row r="52" spans="1:20" s="4" customFormat="1">
      <c r="A52" s="11"/>
      <c r="B52" s="11"/>
      <c r="C52" s="11"/>
      <c r="D52" s="11"/>
      <c r="E52" s="11"/>
      <c r="F52" s="11"/>
      <c r="G52" s="11"/>
      <c r="H52" s="11"/>
      <c r="I52" s="11"/>
      <c r="J52" s="11"/>
      <c r="K52" s="11"/>
      <c r="L52" s="11"/>
      <c r="M52" s="11"/>
      <c r="N52" s="11"/>
      <c r="O52" s="11"/>
      <c r="P52" s="11"/>
      <c r="Q52" s="11"/>
      <c r="R52" s="11"/>
      <c r="S52" s="11"/>
      <c r="T52" s="11"/>
    </row>
    <row r="53" spans="1:20" s="4" customFormat="1" ht="55.2" customHeight="1">
      <c r="A53" s="43">
        <v>1</v>
      </c>
      <c r="B53" s="240" t="s">
        <v>217</v>
      </c>
      <c r="C53" s="240"/>
      <c r="D53" s="240"/>
      <c r="E53" s="240"/>
      <c r="F53" s="11"/>
      <c r="G53" s="11"/>
      <c r="H53" s="11"/>
      <c r="I53" s="11"/>
      <c r="J53" s="11"/>
      <c r="K53" s="11"/>
      <c r="L53" s="11"/>
      <c r="M53" s="11"/>
      <c r="N53" s="11"/>
      <c r="O53" s="11"/>
      <c r="P53" s="11"/>
      <c r="Q53" s="11"/>
      <c r="R53" s="11"/>
      <c r="S53" s="11"/>
      <c r="T53" s="11"/>
    </row>
    <row r="54" spans="1:20" ht="42.45" customHeight="1">
      <c r="A54" s="19">
        <v>2</v>
      </c>
      <c r="B54" s="240" t="s">
        <v>218</v>
      </c>
      <c r="C54" s="240"/>
      <c r="D54" s="240"/>
      <c r="E54" s="240"/>
    </row>
    <row r="55" spans="1:20" ht="91.65" customHeight="1">
      <c r="A55" s="19">
        <v>3</v>
      </c>
      <c r="B55" s="240" t="s">
        <v>219</v>
      </c>
      <c r="C55" s="240"/>
      <c r="D55" s="240"/>
      <c r="E55" s="240"/>
    </row>
    <row r="56" spans="1:20" ht="72.75" customHeight="1">
      <c r="A56" s="19">
        <v>4</v>
      </c>
      <c r="B56" s="240" t="s">
        <v>231</v>
      </c>
      <c r="C56" s="240"/>
      <c r="D56" s="240"/>
      <c r="E56" s="240"/>
      <c r="P56" s="45"/>
    </row>
    <row r="57" spans="1:20" ht="41.4" customHeight="1">
      <c r="A57" s="19">
        <v>5</v>
      </c>
      <c r="B57" s="240" t="s">
        <v>234</v>
      </c>
      <c r="C57" s="240"/>
      <c r="D57" s="240"/>
      <c r="E57" s="240"/>
    </row>
    <row r="58" spans="1:20">
      <c r="A58" s="19">
        <v>6</v>
      </c>
      <c r="B58" s="240" t="s">
        <v>220</v>
      </c>
      <c r="C58" s="240"/>
      <c r="D58" s="240"/>
      <c r="E58" s="240"/>
    </row>
    <row r="60" spans="1:20">
      <c r="A60" s="15" t="s">
        <v>233</v>
      </c>
      <c r="B60" s="3" t="s">
        <v>232</v>
      </c>
    </row>
  </sheetData>
  <mergeCells count="30">
    <mergeCell ref="B56:E56"/>
    <mergeCell ref="B57:E57"/>
    <mergeCell ref="B58:E58"/>
    <mergeCell ref="B53:E53"/>
    <mergeCell ref="B54:E54"/>
    <mergeCell ref="B55:E55"/>
    <mergeCell ref="A6:A8"/>
    <mergeCell ref="A23:A25"/>
    <mergeCell ref="A38:A40"/>
    <mergeCell ref="B23:B25"/>
    <mergeCell ref="C23:C25"/>
    <mergeCell ref="D23:D25"/>
    <mergeCell ref="E23:E25"/>
    <mergeCell ref="G22:P22"/>
    <mergeCell ref="G5:T5"/>
    <mergeCell ref="B6:B8"/>
    <mergeCell ref="C6:C8"/>
    <mergeCell ref="D6:D8"/>
    <mergeCell ref="E6:E8"/>
    <mergeCell ref="F6:F8"/>
    <mergeCell ref="G6:T6"/>
    <mergeCell ref="F23:F25"/>
    <mergeCell ref="G23:P23"/>
    <mergeCell ref="G37:N37"/>
    <mergeCell ref="B38:B40"/>
    <mergeCell ref="C38:C40"/>
    <mergeCell ref="D38:D40"/>
    <mergeCell ref="E38:E40"/>
    <mergeCell ref="F38:F40"/>
    <mergeCell ref="G38:N38"/>
  </mergeCells>
  <pageMargins left="0.7" right="0.7" top="0.75" bottom="0.75" header="0.3" footer="0.3"/>
  <pageSetup paperSize="9" scale="54" orientation="landscape" horizontalDpi="4294967295" verticalDpi="4294967295"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4"/>
  <sheetViews>
    <sheetView workbookViewId="0">
      <pane xSplit="1" ySplit="6" topLeftCell="B7" activePane="bottomRight" state="frozen"/>
      <selection activeCell="L18" sqref="L18"/>
      <selection pane="topRight" activeCell="L18" sqref="L18"/>
      <selection pane="bottomLeft" activeCell="L18" sqref="L18"/>
      <selection pane="bottomRight" activeCell="H13" sqref="H13"/>
    </sheetView>
  </sheetViews>
  <sheetFormatPr defaultRowHeight="14.4"/>
  <cols>
    <col min="1" max="1" width="10.44140625" style="46" bestFit="1" customWidth="1"/>
    <col min="2" max="2" width="51.33203125" style="3" customWidth="1"/>
    <col min="3" max="3" width="31.44140625" style="3" bestFit="1" customWidth="1"/>
    <col min="4" max="5" width="14.44140625" style="3" bestFit="1" customWidth="1"/>
    <col min="6" max="6" width="21.5546875" style="3" customWidth="1"/>
    <col min="7" max="7" width="12" style="3" bestFit="1" customWidth="1"/>
    <col min="8" max="8" width="31.88671875" style="3" customWidth="1"/>
    <col min="9" max="9" width="14.109375" customWidth="1"/>
  </cols>
  <sheetData>
    <row r="1" spans="1:8">
      <c r="A1" s="7" t="s">
        <v>54</v>
      </c>
      <c r="B1" s="197" t="s">
        <v>229</v>
      </c>
    </row>
    <row r="2" spans="1:8">
      <c r="A2" s="10" t="s">
        <v>55</v>
      </c>
      <c r="B2" s="198">
        <v>43465</v>
      </c>
      <c r="C2" s="10"/>
      <c r="D2" s="10"/>
      <c r="E2" s="10"/>
      <c r="F2" s="10"/>
      <c r="G2" s="10"/>
      <c r="H2" s="10"/>
    </row>
    <row r="3" spans="1:8">
      <c r="A3" s="10"/>
      <c r="B3" s="10"/>
      <c r="C3" s="10"/>
      <c r="D3" s="10"/>
      <c r="E3" s="10"/>
      <c r="F3" s="10"/>
      <c r="G3" s="10"/>
      <c r="H3" s="10"/>
    </row>
    <row r="4" spans="1:8" ht="15" thickBot="1">
      <c r="A4" s="127" t="s">
        <v>169</v>
      </c>
      <c r="B4" s="16" t="s">
        <v>91</v>
      </c>
    </row>
    <row r="5" spans="1:8" ht="14.4" customHeight="1">
      <c r="A5" s="246"/>
      <c r="B5" s="241" t="s">
        <v>90</v>
      </c>
      <c r="C5" s="243" t="s">
        <v>134</v>
      </c>
      <c r="D5" s="241" t="s">
        <v>89</v>
      </c>
      <c r="E5" s="241"/>
      <c r="F5" s="241"/>
      <c r="G5" s="241"/>
      <c r="H5" s="244" t="s">
        <v>88</v>
      </c>
    </row>
    <row r="6" spans="1:8" ht="41.4">
      <c r="A6" s="247"/>
      <c r="B6" s="242"/>
      <c r="C6" s="225"/>
      <c r="D6" s="14" t="s">
        <v>87</v>
      </c>
      <c r="E6" s="14" t="s">
        <v>86</v>
      </c>
      <c r="F6" s="14" t="s">
        <v>85</v>
      </c>
      <c r="G6" s="14" t="s">
        <v>84</v>
      </c>
      <c r="H6" s="245"/>
    </row>
    <row r="7" spans="1:8">
      <c r="A7" s="76">
        <v>1</v>
      </c>
      <c r="B7" s="47" t="s">
        <v>213</v>
      </c>
      <c r="C7" s="187" t="s">
        <v>83</v>
      </c>
      <c r="D7" s="5"/>
      <c r="E7" s="5"/>
      <c r="F7" s="40" t="s">
        <v>82</v>
      </c>
      <c r="H7" s="39" t="s">
        <v>215</v>
      </c>
    </row>
    <row r="8" spans="1:8">
      <c r="A8" s="77">
        <v>2</v>
      </c>
      <c r="B8" s="47" t="s">
        <v>214</v>
      </c>
      <c r="C8" s="186" t="s">
        <v>83</v>
      </c>
      <c r="D8" s="5"/>
      <c r="E8" s="5"/>
      <c r="F8" s="40" t="s">
        <v>82</v>
      </c>
      <c r="G8" s="40"/>
      <c r="H8" s="39" t="s">
        <v>216</v>
      </c>
    </row>
    <row r="9" spans="1:8">
      <c r="A9" s="76">
        <v>3</v>
      </c>
      <c r="B9" s="47" t="s">
        <v>221</v>
      </c>
      <c r="C9" s="40" t="s">
        <v>225</v>
      </c>
      <c r="D9" s="5"/>
      <c r="E9" s="5"/>
      <c r="F9" s="40"/>
      <c r="G9" s="40" t="s">
        <v>82</v>
      </c>
      <c r="H9" s="39" t="s">
        <v>223</v>
      </c>
    </row>
    <row r="10" spans="1:8">
      <c r="A10" s="77">
        <v>4</v>
      </c>
      <c r="B10" s="47" t="s">
        <v>222</v>
      </c>
      <c r="C10" s="40" t="s">
        <v>225</v>
      </c>
      <c r="D10" s="5"/>
      <c r="E10" s="5"/>
      <c r="F10" s="40"/>
      <c r="G10" s="40" t="s">
        <v>82</v>
      </c>
      <c r="H10" s="39" t="s">
        <v>224</v>
      </c>
    </row>
    <row r="11" spans="1:8">
      <c r="A11" s="192">
        <v>5</v>
      </c>
      <c r="B11" s="193" t="s">
        <v>226</v>
      </c>
      <c r="C11" s="40" t="s">
        <v>83</v>
      </c>
      <c r="D11" s="194"/>
      <c r="E11" s="194"/>
      <c r="F11" s="40"/>
      <c r="G11" s="40" t="s">
        <v>82</v>
      </c>
      <c r="H11" s="195" t="s">
        <v>228</v>
      </c>
    </row>
    <row r="12" spans="1:8">
      <c r="A12" s="192">
        <v>6</v>
      </c>
      <c r="B12" s="193" t="s">
        <v>235</v>
      </c>
      <c r="C12" s="40" t="s">
        <v>225</v>
      </c>
      <c r="D12" s="194"/>
      <c r="E12" s="194"/>
      <c r="F12" s="40"/>
      <c r="G12" s="40" t="s">
        <v>82</v>
      </c>
      <c r="H12" s="195" t="s">
        <v>236</v>
      </c>
    </row>
    <row r="13" spans="1:8">
      <c r="A13" s="77">
        <v>7</v>
      </c>
      <c r="B13" s="47" t="s">
        <v>227</v>
      </c>
      <c r="C13" s="40" t="s">
        <v>83</v>
      </c>
      <c r="D13" s="5"/>
      <c r="E13" s="5"/>
      <c r="F13" s="40"/>
      <c r="G13" s="40" t="s">
        <v>82</v>
      </c>
      <c r="H13" s="39" t="s">
        <v>230</v>
      </c>
    </row>
    <row r="14" spans="1:8">
      <c r="A14"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115" zoomScaleNormal="115" workbookViewId="0">
      <selection activeCell="B41" sqref="B41"/>
    </sheetView>
  </sheetViews>
  <sheetFormatPr defaultColWidth="9.109375" defaultRowHeight="13.8"/>
  <cols>
    <col min="1" max="1" width="10.44140625" style="3" bestFit="1" customWidth="1"/>
    <col min="2" max="2" width="70.109375" style="3" customWidth="1"/>
    <col min="3" max="5" width="10.5546875" style="3" customWidth="1"/>
    <col min="6" max="16384" width="9.109375" style="3"/>
  </cols>
  <sheetData>
    <row r="1" spans="1:12" ht="14.4">
      <c r="A1" s="125" t="s">
        <v>54</v>
      </c>
      <c r="B1" s="197" t="s">
        <v>229</v>
      </c>
    </row>
    <row r="2" spans="1:12">
      <c r="A2" s="125" t="s">
        <v>55</v>
      </c>
      <c r="B2" s="198">
        <v>43465</v>
      </c>
    </row>
    <row r="3" spans="1:12">
      <c r="A3" s="70"/>
      <c r="B3" s="125"/>
    </row>
    <row r="4" spans="1:12" ht="14.4" thickBot="1">
      <c r="A4" s="126" t="s">
        <v>170</v>
      </c>
      <c r="B4" s="48" t="s">
        <v>147</v>
      </c>
      <c r="C4" s="27"/>
      <c r="D4" s="8"/>
      <c r="E4" s="8"/>
      <c r="F4" s="8"/>
      <c r="G4" s="8"/>
      <c r="H4" s="8"/>
      <c r="I4" s="8"/>
      <c r="J4" s="8"/>
      <c r="K4" s="8"/>
      <c r="L4" s="8"/>
    </row>
    <row r="5" spans="1:12">
      <c r="A5" s="124"/>
      <c r="B5" s="60"/>
      <c r="C5" s="204">
        <v>2018</v>
      </c>
      <c r="D5" s="63">
        <v>2017</v>
      </c>
      <c r="E5" s="63">
        <v>2016</v>
      </c>
      <c r="F5" s="8"/>
    </row>
    <row r="6" spans="1:12">
      <c r="A6" s="22">
        <v>1</v>
      </c>
      <c r="B6" s="5" t="s">
        <v>10</v>
      </c>
      <c r="C6" s="200">
        <v>2037.41</v>
      </c>
      <c r="D6" s="135">
        <v>146664.5</v>
      </c>
      <c r="E6" s="135">
        <v>12885.08</v>
      </c>
      <c r="F6" s="8"/>
    </row>
    <row r="7" spans="1:12">
      <c r="A7" s="22">
        <v>2</v>
      </c>
      <c r="B7" s="26" t="s">
        <v>121</v>
      </c>
      <c r="C7" s="200">
        <v>0</v>
      </c>
      <c r="D7" s="135">
        <v>143250</v>
      </c>
      <c r="E7" s="135">
        <v>0</v>
      </c>
      <c r="F7" s="8"/>
    </row>
    <row r="8" spans="1:12">
      <c r="A8" s="22">
        <v>3</v>
      </c>
      <c r="B8" s="5" t="s">
        <v>143</v>
      </c>
      <c r="C8" s="200">
        <v>0</v>
      </c>
      <c r="D8" s="135">
        <v>1</v>
      </c>
      <c r="E8" s="135">
        <v>0</v>
      </c>
    </row>
    <row r="9" spans="1:12" ht="14.4" thickBot="1">
      <c r="A9" s="61">
        <v>4</v>
      </c>
      <c r="B9" s="58" t="s">
        <v>110</v>
      </c>
      <c r="C9" s="205">
        <v>1517.41</v>
      </c>
      <c r="D9" s="140">
        <v>146333.29999999999</v>
      </c>
      <c r="E9" s="140">
        <v>10721.882648000001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3"/>
  <sheetViews>
    <sheetView zoomScale="115" zoomScaleNormal="115" workbookViewId="0">
      <selection activeCell="C9" sqref="C9"/>
    </sheetView>
  </sheetViews>
  <sheetFormatPr defaultColWidth="9.109375" defaultRowHeight="13.8"/>
  <cols>
    <col min="1" max="1" width="10.44140625" style="3" customWidth="1"/>
    <col min="2" max="2" width="52.44140625" style="3" customWidth="1"/>
    <col min="3" max="3" width="13.5546875" style="3" bestFit="1" customWidth="1"/>
    <col min="4" max="4" width="10.44140625" style="3" bestFit="1" customWidth="1"/>
    <col min="5" max="5" width="11.44140625" style="3" bestFit="1" customWidth="1"/>
    <col min="6" max="6" width="24.109375" style="3" customWidth="1"/>
    <col min="7" max="7" width="27.44140625" style="3" customWidth="1"/>
    <col min="8" max="16384" width="9.109375" style="3"/>
  </cols>
  <sheetData>
    <row r="1" spans="1:8" ht="14.4">
      <c r="A1" s="3" t="s">
        <v>54</v>
      </c>
      <c r="B1" s="197" t="s">
        <v>229</v>
      </c>
    </row>
    <row r="2" spans="1:8">
      <c r="A2" s="8" t="s">
        <v>55</v>
      </c>
      <c r="B2" s="198">
        <v>43465</v>
      </c>
      <c r="C2" s="8"/>
      <c r="D2" s="8"/>
      <c r="E2" s="8"/>
      <c r="F2" s="8"/>
      <c r="G2" s="8"/>
      <c r="H2" s="8"/>
    </row>
    <row r="3" spans="1:8">
      <c r="A3" s="8"/>
      <c r="B3" s="8"/>
      <c r="C3" s="8"/>
      <c r="D3" s="8"/>
      <c r="E3" s="8"/>
      <c r="F3" s="8"/>
      <c r="G3" s="8"/>
      <c r="H3" s="8"/>
    </row>
    <row r="4" spans="1:8" ht="14.4" thickBot="1">
      <c r="A4" s="126" t="s">
        <v>171</v>
      </c>
      <c r="B4" s="49" t="s">
        <v>122</v>
      </c>
      <c r="F4" s="8"/>
      <c r="G4" s="8"/>
      <c r="H4" s="8"/>
    </row>
    <row r="5" spans="1:8">
      <c r="A5" s="78"/>
      <c r="B5" s="60"/>
      <c r="C5" s="63" t="s">
        <v>0</v>
      </c>
      <c r="D5" s="63" t="s">
        <v>1</v>
      </c>
      <c r="E5" s="63" t="s">
        <v>2</v>
      </c>
      <c r="F5" s="63" t="s">
        <v>3</v>
      </c>
      <c r="G5" s="64" t="s">
        <v>4</v>
      </c>
      <c r="H5" s="8"/>
    </row>
    <row r="6" spans="1:8" s="11" customFormat="1" ht="82.8">
      <c r="A6" s="100"/>
      <c r="B6" s="23"/>
      <c r="C6" s="182">
        <v>2018</v>
      </c>
      <c r="D6" s="182">
        <v>2017</v>
      </c>
      <c r="E6" s="182">
        <v>2016</v>
      </c>
      <c r="F6" s="69" t="s">
        <v>135</v>
      </c>
      <c r="G6" s="102" t="s">
        <v>136</v>
      </c>
      <c r="H6" s="101"/>
    </row>
    <row r="7" spans="1:8">
      <c r="A7" s="79">
        <v>1</v>
      </c>
      <c r="B7" s="5" t="s">
        <v>56</v>
      </c>
      <c r="C7" s="135">
        <v>49420227</v>
      </c>
      <c r="D7" s="135">
        <v>54853220</v>
      </c>
      <c r="E7" s="200">
        <v>69619758</v>
      </c>
      <c r="F7" s="248"/>
      <c r="G7" s="249"/>
      <c r="H7" s="8"/>
    </row>
    <row r="8" spans="1:8">
      <c r="A8" s="79">
        <v>2</v>
      </c>
      <c r="B8" s="50" t="s">
        <v>12</v>
      </c>
      <c r="C8" s="201">
        <v>2695709</v>
      </c>
      <c r="D8" s="200">
        <v>42911838</v>
      </c>
      <c r="E8" s="200">
        <v>27270448</v>
      </c>
      <c r="F8" s="250"/>
      <c r="G8" s="251"/>
    </row>
    <row r="9" spans="1:8">
      <c r="A9" s="79">
        <v>3</v>
      </c>
      <c r="B9" s="51" t="s">
        <v>144</v>
      </c>
      <c r="C9" s="201">
        <v>-1213</v>
      </c>
      <c r="D9" s="135">
        <v>7580</v>
      </c>
      <c r="E9" s="200">
        <v>6118</v>
      </c>
      <c r="F9" s="252"/>
      <c r="G9" s="253"/>
    </row>
    <row r="10" spans="1:8" ht="14.4" thickBot="1">
      <c r="A10" s="80">
        <v>4</v>
      </c>
      <c r="B10" s="81" t="s">
        <v>57</v>
      </c>
      <c r="C10" s="140">
        <f>C7+C8+C9</f>
        <v>52114723</v>
      </c>
      <c r="D10" s="140">
        <f t="shared" ref="D10:E10" si="0">D7+D8-D9</f>
        <v>97757478</v>
      </c>
      <c r="E10" s="140">
        <f t="shared" si="0"/>
        <v>96884088</v>
      </c>
      <c r="F10" s="142">
        <f>SUMIF(C10:E10, "&gt;=0",C10:E10)/3</f>
        <v>82252096.333333328</v>
      </c>
      <c r="G10" s="143">
        <f>F10*15%/8%</f>
        <v>154222680.625</v>
      </c>
    </row>
    <row r="11" spans="1:8">
      <c r="A11" s="24"/>
      <c r="B11" s="8"/>
      <c r="C11" s="8"/>
      <c r="D11" s="8"/>
      <c r="E11" s="8"/>
      <c r="F11" s="169"/>
    </row>
    <row r="13" spans="1:8">
      <c r="D13" s="21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K25"/>
  <sheetViews>
    <sheetView zoomScale="115" zoomScaleNormal="115" workbookViewId="0"/>
  </sheetViews>
  <sheetFormatPr defaultColWidth="9.109375" defaultRowHeight="13.8"/>
  <cols>
    <col min="1" max="1" width="10.44140625" style="28" bestFit="1" customWidth="1"/>
    <col min="2" max="2" width="19.6640625" style="3" customWidth="1"/>
    <col min="3" max="3" width="42.88671875" style="3" customWidth="1"/>
    <col min="4" max="5" width="33.44140625" style="3" customWidth="1"/>
    <col min="6" max="6" width="38.88671875" style="3" customWidth="1"/>
    <col min="7" max="16384" width="9.109375" style="3"/>
  </cols>
  <sheetData>
    <row r="1" spans="1:11" ht="14.4">
      <c r="A1" s="2" t="s">
        <v>54</v>
      </c>
      <c r="B1" s="197" t="s">
        <v>229</v>
      </c>
    </row>
    <row r="2" spans="1:11">
      <c r="A2" s="2" t="s">
        <v>55</v>
      </c>
      <c r="B2" s="198">
        <v>43465</v>
      </c>
    </row>
    <row r="3" spans="1:11">
      <c r="A3" s="2"/>
    </row>
    <row r="4" spans="1:11" ht="14.4" thickBot="1">
      <c r="A4" s="126" t="s">
        <v>172</v>
      </c>
      <c r="B4" s="29" t="s">
        <v>187</v>
      </c>
      <c r="D4" s="13"/>
      <c r="E4" s="13"/>
      <c r="F4" s="13"/>
    </row>
    <row r="5" spans="1:11" s="9" customFormat="1" ht="30">
      <c r="A5" s="82"/>
      <c r="B5" s="83"/>
      <c r="C5" s="83"/>
      <c r="D5" s="202" t="s">
        <v>157</v>
      </c>
      <c r="E5" s="38" t="s">
        <v>158</v>
      </c>
      <c r="F5" s="37" t="s">
        <v>111</v>
      </c>
    </row>
    <row r="6" spans="1:11" ht="15" customHeight="1">
      <c r="A6" s="84">
        <v>1</v>
      </c>
      <c r="B6" s="254" t="s">
        <v>18</v>
      </c>
      <c r="C6" s="17" t="s">
        <v>15</v>
      </c>
      <c r="D6" s="150">
        <v>5</v>
      </c>
      <c r="E6" s="150">
        <v>2</v>
      </c>
      <c r="F6" s="151"/>
    </row>
    <row r="7" spans="1:11" ht="15" customHeight="1">
      <c r="A7" s="84">
        <v>2</v>
      </c>
      <c r="B7" s="254"/>
      <c r="C7" s="17" t="s">
        <v>117</v>
      </c>
      <c r="D7" s="144">
        <f>D8+D12</f>
        <v>796156.49</v>
      </c>
      <c r="E7" s="144">
        <f>E8+E10+E12</f>
        <v>30125.119999999995</v>
      </c>
      <c r="F7" s="145">
        <f>F8+F10+F12</f>
        <v>0</v>
      </c>
    </row>
    <row r="8" spans="1:11" ht="15" customHeight="1">
      <c r="A8" s="84">
        <v>3</v>
      </c>
      <c r="B8" s="254"/>
      <c r="C8" s="30" t="s">
        <v>112</v>
      </c>
      <c r="D8" s="203">
        <v>786856.49</v>
      </c>
      <c r="E8" s="150">
        <v>30125.119999999995</v>
      </c>
      <c r="F8" s="151"/>
      <c r="G8" s="8"/>
      <c r="H8" s="8"/>
      <c r="K8" s="169"/>
    </row>
    <row r="9" spans="1:11" ht="15" customHeight="1">
      <c r="A9" s="85">
        <v>4</v>
      </c>
      <c r="B9" s="254"/>
      <c r="C9" s="31" t="s">
        <v>16</v>
      </c>
      <c r="D9" s="150"/>
      <c r="E9" s="150"/>
      <c r="F9" s="151"/>
      <c r="G9" s="8"/>
      <c r="H9" s="8"/>
    </row>
    <row r="10" spans="1:11" ht="30.15" customHeight="1">
      <c r="A10" s="85">
        <v>5</v>
      </c>
      <c r="B10" s="254"/>
      <c r="C10" s="30" t="s">
        <v>17</v>
      </c>
      <c r="D10" s="150"/>
      <c r="E10" s="150"/>
      <c r="F10" s="151"/>
    </row>
    <row r="11" spans="1:11" ht="15" customHeight="1">
      <c r="A11" s="85">
        <v>6</v>
      </c>
      <c r="B11" s="254"/>
      <c r="C11" s="31" t="s">
        <v>16</v>
      </c>
      <c r="D11" s="150"/>
      <c r="E11" s="150"/>
      <c r="F11" s="151"/>
    </row>
    <row r="12" spans="1:11" ht="15" customHeight="1">
      <c r="A12" s="85">
        <v>7</v>
      </c>
      <c r="B12" s="254"/>
      <c r="C12" s="30" t="s">
        <v>146</v>
      </c>
      <c r="D12" s="150">
        <v>9300</v>
      </c>
      <c r="E12" s="150"/>
      <c r="F12" s="151"/>
    </row>
    <row r="13" spans="1:11" ht="15" customHeight="1">
      <c r="A13" s="85">
        <v>8</v>
      </c>
      <c r="B13" s="254"/>
      <c r="C13" s="31" t="s">
        <v>16</v>
      </c>
      <c r="D13" s="150"/>
      <c r="E13" s="150"/>
      <c r="F13" s="151"/>
    </row>
    <row r="14" spans="1:11" ht="15" customHeight="1">
      <c r="A14" s="85">
        <v>9</v>
      </c>
      <c r="B14" s="254" t="s">
        <v>165</v>
      </c>
      <c r="C14" s="17" t="s">
        <v>15</v>
      </c>
      <c r="D14" s="152"/>
      <c r="E14" s="152"/>
      <c r="F14" s="153"/>
      <c r="I14" s="18"/>
    </row>
    <row r="15" spans="1:11" ht="15" customHeight="1">
      <c r="A15" s="85">
        <v>10</v>
      </c>
      <c r="B15" s="254"/>
      <c r="C15" s="17" t="s">
        <v>166</v>
      </c>
      <c r="D15" s="146">
        <f>D16+D18+D20</f>
        <v>141500</v>
      </c>
      <c r="E15" s="146">
        <f>E16+E18+E20</f>
        <v>5000</v>
      </c>
      <c r="F15" s="147">
        <f>F16+F18+F20</f>
        <v>0</v>
      </c>
    </row>
    <row r="16" spans="1:11" ht="15" customHeight="1">
      <c r="A16" s="85">
        <v>11</v>
      </c>
      <c r="B16" s="254"/>
      <c r="C16" s="30" t="s">
        <v>113</v>
      </c>
      <c r="D16" s="188">
        <v>141500</v>
      </c>
      <c r="E16" s="150">
        <v>5000</v>
      </c>
      <c r="F16" s="153"/>
      <c r="I16" s="169"/>
    </row>
    <row r="17" spans="1:6" ht="15" customHeight="1">
      <c r="A17" s="85">
        <v>12</v>
      </c>
      <c r="B17" s="254"/>
      <c r="C17" s="31" t="s">
        <v>16</v>
      </c>
      <c r="D17" s="150"/>
      <c r="E17" s="150"/>
      <c r="F17" s="151"/>
    </row>
    <row r="18" spans="1:6" ht="30.15" customHeight="1">
      <c r="A18" s="85">
        <v>13</v>
      </c>
      <c r="B18" s="254"/>
      <c r="C18" s="30" t="s">
        <v>17</v>
      </c>
      <c r="D18" s="152"/>
      <c r="E18" s="152"/>
      <c r="F18" s="153"/>
    </row>
    <row r="19" spans="1:6" ht="15" customHeight="1">
      <c r="A19" s="85">
        <v>14</v>
      </c>
      <c r="B19" s="254"/>
      <c r="C19" s="31" t="s">
        <v>16</v>
      </c>
      <c r="D19" s="152"/>
      <c r="E19" s="152"/>
      <c r="F19" s="153"/>
    </row>
    <row r="20" spans="1:6" ht="15" customHeight="1">
      <c r="A20" s="85">
        <v>15</v>
      </c>
      <c r="B20" s="254"/>
      <c r="C20" s="30" t="s">
        <v>146</v>
      </c>
      <c r="D20" s="152"/>
      <c r="E20" s="152"/>
      <c r="F20" s="153"/>
    </row>
    <row r="21" spans="1:6" ht="15" customHeight="1">
      <c r="A21" s="85">
        <v>16</v>
      </c>
      <c r="B21" s="254"/>
      <c r="C21" s="31" t="s">
        <v>16</v>
      </c>
      <c r="D21" s="152"/>
      <c r="E21" s="152"/>
      <c r="F21" s="153"/>
    </row>
    <row r="22" spans="1:6" ht="15" customHeight="1" thickBot="1">
      <c r="A22" s="86">
        <v>17</v>
      </c>
      <c r="B22" s="255" t="s">
        <v>116</v>
      </c>
      <c r="C22" s="255"/>
      <c r="D22" s="148">
        <f>D7+D15</f>
        <v>937656.49</v>
      </c>
      <c r="E22" s="148">
        <f>E7+E15</f>
        <v>35125.119999999995</v>
      </c>
      <c r="F22" s="149">
        <f>F7+F15</f>
        <v>0</v>
      </c>
    </row>
    <row r="25" spans="1:6">
      <c r="D25" s="169"/>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19" sqref="B19"/>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5546875" style="3" customWidth="1"/>
    <col min="8" max="8" width="26.44140625" style="3" customWidth="1"/>
    <col min="9" max="9" width="16.109375" style="3" bestFit="1" customWidth="1"/>
    <col min="10" max="10" width="14" style="3" bestFit="1" customWidth="1"/>
    <col min="11" max="11" width="14.5546875" style="3" customWidth="1"/>
    <col min="12" max="12" width="26.88671875" style="3" customWidth="1"/>
    <col min="13" max="16384" width="9.109375" style="3"/>
  </cols>
  <sheetData>
    <row r="1" spans="1:12" ht="14.4">
      <c r="A1" s="3" t="s">
        <v>54</v>
      </c>
      <c r="B1" s="197" t="s">
        <v>229</v>
      </c>
    </row>
    <row r="2" spans="1:12">
      <c r="A2" s="3" t="s">
        <v>55</v>
      </c>
      <c r="B2" s="198">
        <v>43465</v>
      </c>
      <c r="C2" s="32"/>
      <c r="D2" s="32"/>
      <c r="E2" s="32"/>
      <c r="F2" s="32"/>
      <c r="G2" s="32"/>
      <c r="H2" s="32"/>
      <c r="I2" s="32"/>
      <c r="J2" s="32"/>
      <c r="K2" s="32"/>
      <c r="L2" s="32"/>
    </row>
    <row r="3" spans="1:12">
      <c r="B3" s="32"/>
      <c r="C3" s="32"/>
      <c r="D3" s="32"/>
      <c r="E3" s="32"/>
      <c r="F3" s="32"/>
      <c r="G3" s="32"/>
      <c r="H3" s="32"/>
      <c r="I3" s="32"/>
      <c r="J3" s="32"/>
      <c r="K3" s="32"/>
      <c r="L3" s="32"/>
    </row>
    <row r="4" spans="1:12" ht="14.4" thickBot="1">
      <c r="A4" s="126" t="s">
        <v>173</v>
      </c>
      <c r="B4" s="32" t="s">
        <v>124</v>
      </c>
      <c r="C4" s="33"/>
      <c r="D4" s="33"/>
      <c r="E4" s="33"/>
      <c r="F4" s="33"/>
      <c r="G4" s="33"/>
      <c r="H4" s="33"/>
      <c r="I4" s="33"/>
      <c r="J4" s="33"/>
      <c r="K4" s="33"/>
      <c r="L4" s="33"/>
    </row>
    <row r="5" spans="1:12" ht="30">
      <c r="A5" s="25"/>
      <c r="B5" s="60"/>
      <c r="C5" s="105" t="s">
        <v>157</v>
      </c>
      <c r="D5" s="105" t="s">
        <v>158</v>
      </c>
      <c r="E5" s="106" t="s">
        <v>127</v>
      </c>
      <c r="F5" s="33"/>
      <c r="G5" s="33"/>
      <c r="H5" s="33"/>
      <c r="I5" s="33"/>
      <c r="J5" s="33"/>
      <c r="K5" s="33"/>
      <c r="L5" s="33"/>
    </row>
    <row r="6" spans="1:12">
      <c r="A6" s="256" t="s">
        <v>19</v>
      </c>
      <c r="B6" s="108" t="s">
        <v>15</v>
      </c>
      <c r="C6" s="135"/>
      <c r="D6" s="135"/>
      <c r="E6" s="139"/>
      <c r="F6" s="33"/>
      <c r="G6" s="33"/>
      <c r="H6" s="33"/>
      <c r="I6" s="33"/>
      <c r="J6" s="33"/>
      <c r="K6" s="33"/>
      <c r="L6" s="33"/>
    </row>
    <row r="7" spans="1:12" ht="15">
      <c r="A7" s="256"/>
      <c r="B7" s="107" t="s">
        <v>115</v>
      </c>
      <c r="C7" s="135"/>
      <c r="D7" s="135"/>
      <c r="E7" s="139"/>
      <c r="F7" s="33"/>
      <c r="G7" s="33"/>
      <c r="H7" s="33"/>
      <c r="I7" s="33"/>
      <c r="J7" s="33"/>
      <c r="K7" s="33"/>
      <c r="L7" s="33"/>
    </row>
    <row r="8" spans="1:12" ht="15">
      <c r="A8" s="256" t="s">
        <v>73</v>
      </c>
      <c r="B8" s="107" t="s">
        <v>15</v>
      </c>
      <c r="C8" s="135"/>
      <c r="D8" s="135"/>
      <c r="E8" s="139"/>
      <c r="F8" s="33"/>
      <c r="G8" s="33"/>
      <c r="H8" s="33"/>
      <c r="I8" s="33"/>
      <c r="J8" s="33"/>
      <c r="K8" s="33"/>
      <c r="L8" s="33"/>
    </row>
    <row r="9" spans="1:12" ht="15">
      <c r="A9" s="256"/>
      <c r="B9" s="107" t="s">
        <v>13</v>
      </c>
      <c r="C9" s="154">
        <f>C10+C11+C12+C13</f>
        <v>0</v>
      </c>
      <c r="D9" s="154">
        <f>D10+D11+D12+D13</f>
        <v>0</v>
      </c>
      <c r="E9" s="154">
        <f>E10+E11+E12+E13</f>
        <v>0</v>
      </c>
      <c r="F9" s="33"/>
      <c r="G9" s="33"/>
      <c r="H9" s="33"/>
      <c r="I9" s="33"/>
      <c r="J9" s="33"/>
      <c r="K9" s="33"/>
      <c r="L9" s="33"/>
    </row>
    <row r="10" spans="1:12" ht="15">
      <c r="A10" s="256"/>
      <c r="B10" s="109" t="s">
        <v>20</v>
      </c>
      <c r="C10" s="135"/>
      <c r="D10" s="135"/>
      <c r="E10" s="139"/>
      <c r="F10" s="33"/>
      <c r="G10" s="33"/>
      <c r="H10" s="33"/>
      <c r="I10" s="33"/>
      <c r="J10" s="33"/>
      <c r="K10" s="33"/>
      <c r="L10" s="33"/>
    </row>
    <row r="11" spans="1:12" ht="15">
      <c r="A11" s="256"/>
      <c r="B11" s="109" t="s">
        <v>152</v>
      </c>
      <c r="C11" s="135"/>
      <c r="D11" s="135"/>
      <c r="E11" s="139"/>
      <c r="F11" s="33"/>
      <c r="G11" s="33"/>
      <c r="H11" s="33"/>
      <c r="I11" s="33"/>
      <c r="J11" s="33"/>
      <c r="K11" s="33"/>
      <c r="L11" s="33"/>
    </row>
    <row r="12" spans="1:12" ht="30">
      <c r="A12" s="256"/>
      <c r="B12" s="109" t="s">
        <v>153</v>
      </c>
      <c r="C12" s="135"/>
      <c r="D12" s="135"/>
      <c r="E12" s="139"/>
      <c r="F12" s="33"/>
      <c r="G12" s="33"/>
      <c r="H12" s="33"/>
      <c r="I12" s="33"/>
      <c r="J12" s="33"/>
      <c r="K12" s="33"/>
      <c r="L12" s="33"/>
    </row>
    <row r="13" spans="1:12" ht="15">
      <c r="A13" s="256"/>
      <c r="B13" s="109" t="s">
        <v>154</v>
      </c>
      <c r="C13" s="135"/>
      <c r="D13" s="135"/>
      <c r="E13" s="139"/>
      <c r="F13" s="33"/>
      <c r="G13" s="33"/>
      <c r="H13" s="33"/>
      <c r="I13" s="33"/>
      <c r="J13" s="33"/>
      <c r="K13" s="33"/>
      <c r="L13" s="33"/>
    </row>
    <row r="14" spans="1:12" ht="15">
      <c r="A14" s="256" t="s">
        <v>156</v>
      </c>
      <c r="B14" s="107" t="s">
        <v>15</v>
      </c>
      <c r="C14" s="135"/>
      <c r="D14" s="135"/>
      <c r="E14" s="139"/>
      <c r="F14" s="33"/>
      <c r="G14" s="33"/>
      <c r="H14" s="33"/>
      <c r="I14" s="33"/>
      <c r="J14" s="33"/>
      <c r="K14" s="33"/>
      <c r="L14" s="33"/>
    </row>
    <row r="15" spans="1:12" ht="15">
      <c r="A15" s="256"/>
      <c r="B15" s="107" t="s">
        <v>13</v>
      </c>
      <c r="C15" s="154">
        <f>C16+C17+C18+C19</f>
        <v>0</v>
      </c>
      <c r="D15" s="154">
        <f>D16+D17+D18+D19</f>
        <v>0</v>
      </c>
      <c r="E15" s="154">
        <f>E16+E17+E18+E19</f>
        <v>0</v>
      </c>
      <c r="F15" s="33"/>
      <c r="G15" s="33"/>
      <c r="H15" s="33"/>
      <c r="I15" s="33"/>
      <c r="J15" s="33"/>
      <c r="K15" s="33"/>
      <c r="L15" s="33"/>
    </row>
    <row r="16" spans="1:12" ht="15">
      <c r="A16" s="256"/>
      <c r="B16" s="109" t="s">
        <v>20</v>
      </c>
      <c r="C16" s="135"/>
      <c r="D16" s="135"/>
      <c r="E16" s="139"/>
      <c r="F16" s="33"/>
      <c r="G16" s="33"/>
      <c r="H16" s="33"/>
      <c r="I16" s="33"/>
      <c r="J16" s="33"/>
      <c r="K16" s="33"/>
      <c r="L16" s="33"/>
    </row>
    <row r="17" spans="1:12" ht="15">
      <c r="A17" s="257"/>
      <c r="B17" s="113" t="s">
        <v>152</v>
      </c>
      <c r="C17" s="155"/>
      <c r="D17" s="155"/>
      <c r="E17" s="156"/>
      <c r="F17" s="33"/>
      <c r="G17" s="33"/>
      <c r="H17" s="33"/>
      <c r="I17" s="33"/>
      <c r="J17" s="33"/>
      <c r="K17" s="33"/>
      <c r="L17" s="33"/>
    </row>
    <row r="18" spans="1:12" ht="30">
      <c r="A18" s="257"/>
      <c r="B18" s="113" t="s">
        <v>153</v>
      </c>
      <c r="C18" s="155"/>
      <c r="D18" s="155"/>
      <c r="E18" s="156"/>
      <c r="F18" s="33"/>
      <c r="G18" s="33"/>
      <c r="H18" s="33"/>
      <c r="I18" s="33"/>
      <c r="J18" s="33"/>
      <c r="K18" s="33"/>
      <c r="L18" s="33"/>
    </row>
    <row r="19" spans="1:12" ht="15.6" thickBot="1">
      <c r="A19" s="258"/>
      <c r="B19" s="110" t="s">
        <v>154</v>
      </c>
      <c r="C19" s="140"/>
      <c r="D19" s="140"/>
      <c r="E19" s="141"/>
      <c r="F19" s="33"/>
      <c r="G19" s="33"/>
      <c r="H19" s="33"/>
      <c r="I19" s="33"/>
      <c r="J19" s="33"/>
      <c r="K19" s="33"/>
      <c r="L19" s="33"/>
    </row>
    <row r="20" spans="1:12">
      <c r="A20" s="32"/>
      <c r="B20" s="33"/>
      <c r="C20" s="33"/>
      <c r="D20" s="33"/>
      <c r="E20" s="33"/>
      <c r="F20" s="33"/>
      <c r="G20" s="33"/>
      <c r="H20" s="33"/>
      <c r="I20" s="33"/>
      <c r="J20" s="33"/>
      <c r="K20" s="33"/>
      <c r="L20" s="3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6" sqref="B6"/>
    </sheetView>
  </sheetViews>
  <sheetFormatPr defaultColWidth="9.109375" defaultRowHeight="13.8"/>
  <cols>
    <col min="1" max="1" width="10.44140625" style="3" bestFit="1" customWidth="1"/>
    <col min="2" max="2" width="54.5546875" style="3" customWidth="1"/>
    <col min="3" max="3" width="26.5546875" style="3" customWidth="1"/>
    <col min="4" max="4" width="32.88671875" style="3" customWidth="1"/>
    <col min="5" max="5" width="26.5546875" style="3" customWidth="1"/>
    <col min="6" max="6" width="25.44140625" style="3" customWidth="1"/>
    <col min="7" max="7" width="28.109375" style="3" customWidth="1"/>
    <col min="8" max="16384" width="9.109375" style="3"/>
  </cols>
  <sheetData>
    <row r="1" spans="1:7" ht="14.4">
      <c r="A1" s="3" t="s">
        <v>54</v>
      </c>
      <c r="B1" s="197" t="s">
        <v>229</v>
      </c>
    </row>
    <row r="2" spans="1:7">
      <c r="A2" s="3" t="s">
        <v>55</v>
      </c>
      <c r="B2" s="198">
        <v>43465</v>
      </c>
    </row>
    <row r="3" spans="1:7">
      <c r="B3" s="15"/>
    </row>
    <row r="4" spans="1:7" ht="14.4" thickBot="1">
      <c r="A4" s="126" t="s">
        <v>174</v>
      </c>
      <c r="B4" s="90" t="s">
        <v>126</v>
      </c>
    </row>
    <row r="5" spans="1:7" s="15" customFormat="1" ht="15">
      <c r="A5" s="87"/>
      <c r="B5" s="62"/>
      <c r="C5" s="88" t="s">
        <v>0</v>
      </c>
      <c r="D5" s="38" t="s">
        <v>1</v>
      </c>
      <c r="E5" s="38" t="s">
        <v>2</v>
      </c>
      <c r="F5" s="38" t="s">
        <v>3</v>
      </c>
      <c r="G5" s="37" t="s">
        <v>4</v>
      </c>
    </row>
    <row r="6" spans="1:7" ht="90">
      <c r="A6" s="89"/>
      <c r="B6" s="34"/>
      <c r="C6" s="111" t="s">
        <v>183</v>
      </c>
      <c r="D6" s="104" t="s">
        <v>184</v>
      </c>
      <c r="E6" s="104" t="s">
        <v>186</v>
      </c>
      <c r="F6" s="104" t="s">
        <v>185</v>
      </c>
      <c r="G6" s="112" t="s">
        <v>23</v>
      </c>
    </row>
    <row r="7" spans="1:7" ht="15">
      <c r="A7" s="89">
        <v>1</v>
      </c>
      <c r="B7" s="114" t="s">
        <v>157</v>
      </c>
      <c r="C7" s="157">
        <f>SUM(C8:C11)</f>
        <v>0</v>
      </c>
      <c r="D7" s="157">
        <f t="shared" ref="D7:G7" si="0">SUM(D8:D11)</f>
        <v>0</v>
      </c>
      <c r="E7" s="157">
        <f t="shared" si="0"/>
        <v>0</v>
      </c>
      <c r="F7" s="157">
        <f t="shared" si="0"/>
        <v>0</v>
      </c>
      <c r="G7" s="157">
        <f t="shared" si="0"/>
        <v>0</v>
      </c>
    </row>
    <row r="8" spans="1:7" ht="15">
      <c r="A8" s="89">
        <v>2</v>
      </c>
      <c r="B8" s="35" t="s">
        <v>21</v>
      </c>
      <c r="C8" s="160"/>
      <c r="D8" s="161"/>
      <c r="E8" s="161"/>
      <c r="F8" s="161"/>
      <c r="G8" s="162"/>
    </row>
    <row r="9" spans="1:7" ht="15">
      <c r="A9" s="89">
        <v>3</v>
      </c>
      <c r="B9" s="35" t="s">
        <v>22</v>
      </c>
      <c r="C9" s="160"/>
      <c r="D9" s="161"/>
      <c r="E9" s="161"/>
      <c r="F9" s="161"/>
      <c r="G9" s="162"/>
    </row>
    <row r="10" spans="1:7" ht="30">
      <c r="A10" s="89">
        <v>4</v>
      </c>
      <c r="B10" s="36" t="s">
        <v>150</v>
      </c>
      <c r="C10" s="160"/>
      <c r="D10" s="161"/>
      <c r="E10" s="161"/>
      <c r="F10" s="161"/>
      <c r="G10" s="162"/>
    </row>
    <row r="11" spans="1:7" ht="15">
      <c r="A11" s="89">
        <v>5</v>
      </c>
      <c r="B11" s="35" t="s">
        <v>151</v>
      </c>
      <c r="C11" s="160"/>
      <c r="D11" s="161"/>
      <c r="E11" s="161"/>
      <c r="F11" s="161"/>
      <c r="G11" s="162"/>
    </row>
    <row r="12" spans="1:7" ht="15">
      <c r="A12" s="89">
        <v>6</v>
      </c>
      <c r="B12" s="17" t="s">
        <v>158</v>
      </c>
      <c r="C12" s="144">
        <f>SUM(C13:C16)</f>
        <v>0</v>
      </c>
      <c r="D12" s="144">
        <f>SUM(D13:D16)</f>
        <v>0</v>
      </c>
      <c r="E12" s="144">
        <f>SUM(E13:E16)</f>
        <v>0</v>
      </c>
      <c r="F12" s="144">
        <f>SUM(F13:F16)</f>
        <v>0</v>
      </c>
      <c r="G12" s="145">
        <f>SUM(G13:G16)</f>
        <v>0</v>
      </c>
    </row>
    <row r="13" spans="1:7" ht="15">
      <c r="A13" s="89">
        <v>7</v>
      </c>
      <c r="B13" s="35" t="s">
        <v>21</v>
      </c>
      <c r="C13" s="150"/>
      <c r="D13" s="150"/>
      <c r="E13" s="150"/>
      <c r="F13" s="150"/>
      <c r="G13" s="151"/>
    </row>
    <row r="14" spans="1:7" ht="15">
      <c r="A14" s="89">
        <v>8</v>
      </c>
      <c r="B14" s="35" t="s">
        <v>22</v>
      </c>
      <c r="C14" s="150"/>
      <c r="D14" s="150"/>
      <c r="E14" s="150"/>
      <c r="F14" s="150"/>
      <c r="G14" s="151"/>
    </row>
    <row r="15" spans="1:7" ht="30">
      <c r="A15" s="89">
        <v>9</v>
      </c>
      <c r="B15" s="36" t="s">
        <v>150</v>
      </c>
      <c r="C15" s="150"/>
      <c r="D15" s="150"/>
      <c r="E15" s="150"/>
      <c r="F15" s="150"/>
      <c r="G15" s="151"/>
    </row>
    <row r="16" spans="1:7" ht="15">
      <c r="A16" s="89">
        <v>10</v>
      </c>
      <c r="B16" s="35" t="s">
        <v>151</v>
      </c>
      <c r="C16" s="150"/>
      <c r="D16" s="150"/>
      <c r="E16" s="150"/>
      <c r="F16" s="150"/>
      <c r="G16" s="151"/>
    </row>
    <row r="17" spans="1:7" ht="15">
      <c r="A17" s="89">
        <v>11</v>
      </c>
      <c r="B17" s="17" t="s">
        <v>108</v>
      </c>
      <c r="C17" s="144">
        <f>SUM(C18:C21)</f>
        <v>0</v>
      </c>
      <c r="D17" s="144">
        <f>SUM(D18:D21)</f>
        <v>0</v>
      </c>
      <c r="E17" s="144">
        <f>SUM(E18:E21)</f>
        <v>0</v>
      </c>
      <c r="F17" s="144">
        <f>SUM(F18:F21)</f>
        <v>0</v>
      </c>
      <c r="G17" s="145">
        <f>SUM(G18:G21)</f>
        <v>0</v>
      </c>
    </row>
    <row r="18" spans="1:7" ht="15">
      <c r="A18" s="89">
        <v>12</v>
      </c>
      <c r="B18" s="35" t="s">
        <v>21</v>
      </c>
      <c r="C18" s="150"/>
      <c r="D18" s="150"/>
      <c r="E18" s="150" t="s">
        <v>9</v>
      </c>
      <c r="F18" s="150"/>
      <c r="G18" s="151"/>
    </row>
    <row r="19" spans="1:7" ht="15">
      <c r="A19" s="89">
        <v>13</v>
      </c>
      <c r="B19" s="35" t="s">
        <v>22</v>
      </c>
      <c r="C19" s="150"/>
      <c r="D19" s="150"/>
      <c r="E19" s="150"/>
      <c r="F19" s="150"/>
      <c r="G19" s="151"/>
    </row>
    <row r="20" spans="1:7" ht="30">
      <c r="A20" s="89">
        <v>14</v>
      </c>
      <c r="B20" s="36" t="s">
        <v>150</v>
      </c>
      <c r="C20" s="150"/>
      <c r="D20" s="150"/>
      <c r="E20" s="150"/>
      <c r="F20" s="150"/>
      <c r="G20" s="151"/>
    </row>
    <row r="21" spans="1:7" ht="15">
      <c r="A21" s="89">
        <v>15</v>
      </c>
      <c r="B21" s="35" t="s">
        <v>151</v>
      </c>
      <c r="C21" s="150"/>
      <c r="D21" s="150"/>
      <c r="E21" s="150"/>
      <c r="F21" s="150"/>
      <c r="G21" s="151"/>
    </row>
    <row r="22" spans="1:7" ht="15.6" thickBot="1">
      <c r="A22" s="89">
        <v>16</v>
      </c>
      <c r="B22" s="56" t="s">
        <v>7</v>
      </c>
      <c r="C22" s="158">
        <f>C12+C17</f>
        <v>0</v>
      </c>
      <c r="D22" s="158">
        <f>D12+D17</f>
        <v>0</v>
      </c>
      <c r="E22" s="158">
        <f>E12+E17</f>
        <v>0</v>
      </c>
      <c r="F22" s="158">
        <f>F12+F17</f>
        <v>0</v>
      </c>
      <c r="G22" s="15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31" sqref="B31"/>
    </sheetView>
  </sheetViews>
  <sheetFormatPr defaultColWidth="9.109375" defaultRowHeight="13.8"/>
  <cols>
    <col min="1" max="1" width="10.44140625" style="3" bestFit="1" customWidth="1"/>
    <col min="2" max="2" width="89.109375" style="3" bestFit="1" customWidth="1"/>
    <col min="3" max="3" width="15.109375" style="19" customWidth="1"/>
    <col min="4" max="5" width="13.5546875" style="19" customWidth="1"/>
    <col min="6" max="6" width="16.44140625" style="19" customWidth="1"/>
    <col min="7" max="8" width="13.5546875" style="19" customWidth="1"/>
    <col min="9" max="9" width="17.44140625" style="19" customWidth="1"/>
    <col min="10" max="10" width="14.44140625" style="19" customWidth="1"/>
    <col min="11" max="12" width="13.5546875" style="19" customWidth="1"/>
    <col min="13" max="13" width="15" style="19" customWidth="1"/>
    <col min="14" max="15" width="13.5546875" style="19" customWidth="1"/>
    <col min="16" max="17" width="15.5546875" style="19" customWidth="1"/>
    <col min="18" max="18" width="9.109375" style="19"/>
    <col min="19" max="16384" width="9.109375" style="3"/>
  </cols>
  <sheetData>
    <row r="1" spans="1:15" ht="14.4">
      <c r="A1" s="3" t="s">
        <v>54</v>
      </c>
      <c r="B1" s="197" t="s">
        <v>229</v>
      </c>
    </row>
    <row r="2" spans="1:15">
      <c r="A2" s="3" t="s">
        <v>55</v>
      </c>
      <c r="B2" s="198">
        <v>43465</v>
      </c>
    </row>
    <row r="4" spans="1:15" ht="14.4" thickBot="1">
      <c r="A4" s="126" t="s">
        <v>175</v>
      </c>
      <c r="B4" s="53" t="s">
        <v>191</v>
      </c>
    </row>
    <row r="5" spans="1:15">
      <c r="A5" s="55"/>
      <c r="B5" s="57"/>
      <c r="C5" s="41" t="s">
        <v>0</v>
      </c>
      <c r="D5" s="41" t="s">
        <v>1</v>
      </c>
      <c r="E5" s="41" t="s">
        <v>2</v>
      </c>
      <c r="F5" s="41" t="s">
        <v>3</v>
      </c>
      <c r="G5" s="41" t="s">
        <v>4</v>
      </c>
      <c r="H5" s="41" t="s">
        <v>5</v>
      </c>
      <c r="I5" s="41" t="s">
        <v>94</v>
      </c>
      <c r="J5" s="41" t="s">
        <v>95</v>
      </c>
      <c r="K5" s="41" t="s">
        <v>96</v>
      </c>
      <c r="L5" s="41" t="s">
        <v>97</v>
      </c>
      <c r="M5" s="41" t="s">
        <v>98</v>
      </c>
      <c r="N5" s="41" t="s">
        <v>99</v>
      </c>
      <c r="O5" s="42" t="s">
        <v>102</v>
      </c>
    </row>
    <row r="6" spans="1:15">
      <c r="A6" s="22"/>
      <c r="B6" s="5"/>
      <c r="C6" s="259" t="s">
        <v>62</v>
      </c>
      <c r="D6" s="259"/>
      <c r="E6" s="259"/>
      <c r="F6" s="261" t="s">
        <v>63</v>
      </c>
      <c r="G6" s="261"/>
      <c r="H6" s="261"/>
      <c r="I6" s="261"/>
      <c r="J6" s="261"/>
      <c r="K6" s="261"/>
      <c r="L6" s="261"/>
      <c r="M6" s="261" t="s">
        <v>64</v>
      </c>
      <c r="N6" s="261"/>
      <c r="O6" s="260"/>
    </row>
    <row r="7" spans="1:15" ht="15" customHeight="1">
      <c r="A7" s="22"/>
      <c r="B7" s="5"/>
      <c r="C7" s="261" t="s">
        <v>65</v>
      </c>
      <c r="D7" s="261" t="s">
        <v>66</v>
      </c>
      <c r="E7" s="261" t="s">
        <v>100</v>
      </c>
      <c r="F7" s="261" t="s">
        <v>67</v>
      </c>
      <c r="G7" s="261"/>
      <c r="H7" s="261" t="s">
        <v>68</v>
      </c>
      <c r="I7" s="261" t="s">
        <v>69</v>
      </c>
      <c r="J7" s="261"/>
      <c r="K7" s="262" t="s">
        <v>8</v>
      </c>
      <c r="L7" s="262"/>
      <c r="M7" s="259" t="s">
        <v>101</v>
      </c>
      <c r="N7" s="259" t="s">
        <v>106</v>
      </c>
      <c r="O7" s="260" t="s">
        <v>107</v>
      </c>
    </row>
    <row r="8" spans="1:15" ht="41.4">
      <c r="A8" s="22"/>
      <c r="B8" s="5"/>
      <c r="C8" s="261"/>
      <c r="D8" s="261"/>
      <c r="E8" s="261"/>
      <c r="F8" s="167" t="s">
        <v>16</v>
      </c>
      <c r="G8" s="167" t="s">
        <v>70</v>
      </c>
      <c r="H8" s="261"/>
      <c r="I8" s="167" t="s">
        <v>104</v>
      </c>
      <c r="J8" s="167" t="s">
        <v>105</v>
      </c>
      <c r="K8" s="168" t="s">
        <v>71</v>
      </c>
      <c r="L8" s="168" t="s">
        <v>72</v>
      </c>
      <c r="M8" s="259"/>
      <c r="N8" s="259"/>
      <c r="O8" s="260"/>
    </row>
    <row r="9" spans="1:15">
      <c r="A9" s="59"/>
      <c r="B9" s="54" t="s">
        <v>14</v>
      </c>
      <c r="C9" s="170"/>
      <c r="D9" s="170"/>
      <c r="E9" s="170"/>
      <c r="F9" s="170"/>
      <c r="G9" s="170"/>
      <c r="H9" s="170"/>
      <c r="I9" s="170"/>
      <c r="J9" s="170"/>
      <c r="K9" s="170"/>
      <c r="L9" s="170"/>
      <c r="M9" s="170"/>
      <c r="N9" s="170"/>
      <c r="O9" s="171"/>
    </row>
    <row r="10" spans="1:15">
      <c r="A10" s="22">
        <v>1</v>
      </c>
      <c r="B10" s="52" t="s">
        <v>92</v>
      </c>
      <c r="C10" s="163">
        <f>SUM(C11:C17)</f>
        <v>0</v>
      </c>
      <c r="D10" s="163">
        <f>SUM(D11:D17)</f>
        <v>0</v>
      </c>
      <c r="E10" s="163">
        <f>SUM(E11:E17)</f>
        <v>0</v>
      </c>
      <c r="F10" s="164">
        <f t="shared" ref="F10:O10" si="0">SUM(F11:F17)</f>
        <v>0</v>
      </c>
      <c r="G10" s="164">
        <f t="shared" si="0"/>
        <v>0</v>
      </c>
      <c r="H10" s="163">
        <f t="shared" si="0"/>
        <v>0</v>
      </c>
      <c r="I10" s="163">
        <f t="shared" si="0"/>
        <v>0</v>
      </c>
      <c r="J10" s="163">
        <f t="shared" si="0"/>
        <v>0</v>
      </c>
      <c r="K10" s="163">
        <f t="shared" si="0"/>
        <v>0</v>
      </c>
      <c r="L10" s="163">
        <f t="shared" si="0"/>
        <v>0</v>
      </c>
      <c r="M10" s="164">
        <f>SUM(M11:M17)</f>
        <v>0</v>
      </c>
      <c r="N10" s="164">
        <f t="shared" si="0"/>
        <v>0</v>
      </c>
      <c r="O10" s="165">
        <f t="shared" si="0"/>
        <v>0</v>
      </c>
    </row>
    <row r="11" spans="1:15">
      <c r="A11" s="22">
        <v>1.1000000000000001</v>
      </c>
      <c r="B11" s="5"/>
      <c r="C11" s="134"/>
      <c r="D11" s="134"/>
      <c r="E11" s="163">
        <f>C11+D11</f>
        <v>0</v>
      </c>
      <c r="F11" s="134"/>
      <c r="G11" s="134"/>
      <c r="H11" s="134"/>
      <c r="I11" s="134"/>
      <c r="J11" s="134"/>
      <c r="K11" s="166"/>
      <c r="L11" s="166"/>
      <c r="M11" s="163">
        <f>C11+F11-H11-I11</f>
        <v>0</v>
      </c>
      <c r="N11" s="163">
        <f>D11+G11+H11-J11+K11-L11</f>
        <v>0</v>
      </c>
      <c r="O11" s="165">
        <f t="shared" ref="O11:O17" si="1">M11+N11</f>
        <v>0</v>
      </c>
    </row>
    <row r="12" spans="1:15">
      <c r="A12" s="22">
        <v>1.2</v>
      </c>
      <c r="B12" s="5"/>
      <c r="C12" s="134"/>
      <c r="D12" s="134"/>
      <c r="E12" s="163">
        <f t="shared" ref="E12:E17" si="2">C12+D12</f>
        <v>0</v>
      </c>
      <c r="F12" s="134"/>
      <c r="G12" s="134"/>
      <c r="H12" s="134"/>
      <c r="I12" s="134"/>
      <c r="J12" s="134"/>
      <c r="K12" s="166"/>
      <c r="L12" s="166"/>
      <c r="M12" s="163">
        <f t="shared" ref="M12:M15" si="3">C12+F12-H12-I12</f>
        <v>0</v>
      </c>
      <c r="N12" s="163">
        <f t="shared" ref="N12:N17" si="4">D12+G12+H12-J12+K12-L12</f>
        <v>0</v>
      </c>
      <c r="O12" s="165">
        <f t="shared" si="1"/>
        <v>0</v>
      </c>
    </row>
    <row r="13" spans="1:15">
      <c r="A13" s="22">
        <v>1.3</v>
      </c>
      <c r="B13" s="5"/>
      <c r="C13" s="134"/>
      <c r="D13" s="134"/>
      <c r="E13" s="163">
        <f t="shared" si="2"/>
        <v>0</v>
      </c>
      <c r="F13" s="134"/>
      <c r="G13" s="134"/>
      <c r="H13" s="134"/>
      <c r="I13" s="134"/>
      <c r="J13" s="134"/>
      <c r="K13" s="166"/>
      <c r="L13" s="166"/>
      <c r="M13" s="163">
        <f t="shared" si="3"/>
        <v>0</v>
      </c>
      <c r="N13" s="163">
        <f t="shared" si="4"/>
        <v>0</v>
      </c>
      <c r="O13" s="165">
        <f t="shared" si="1"/>
        <v>0</v>
      </c>
    </row>
    <row r="14" spans="1:15">
      <c r="A14" s="22">
        <v>1.4</v>
      </c>
      <c r="B14" s="5"/>
      <c r="C14" s="134"/>
      <c r="D14" s="134"/>
      <c r="E14" s="163">
        <f t="shared" si="2"/>
        <v>0</v>
      </c>
      <c r="F14" s="134"/>
      <c r="G14" s="134"/>
      <c r="H14" s="134"/>
      <c r="I14" s="134"/>
      <c r="J14" s="134"/>
      <c r="K14" s="166"/>
      <c r="L14" s="166"/>
      <c r="M14" s="163">
        <f t="shared" si="3"/>
        <v>0</v>
      </c>
      <c r="N14" s="163">
        <f t="shared" si="4"/>
        <v>0</v>
      </c>
      <c r="O14" s="165">
        <f t="shared" si="1"/>
        <v>0</v>
      </c>
    </row>
    <row r="15" spans="1:15">
      <c r="A15" s="22">
        <v>1.5</v>
      </c>
      <c r="B15" s="5"/>
      <c r="C15" s="134"/>
      <c r="D15" s="134"/>
      <c r="E15" s="163">
        <f t="shared" si="2"/>
        <v>0</v>
      </c>
      <c r="F15" s="134"/>
      <c r="G15" s="134"/>
      <c r="H15" s="134"/>
      <c r="I15" s="134"/>
      <c r="J15" s="134"/>
      <c r="K15" s="166"/>
      <c r="L15" s="166"/>
      <c r="M15" s="163">
        <f t="shared" si="3"/>
        <v>0</v>
      </c>
      <c r="N15" s="163">
        <f t="shared" si="4"/>
        <v>0</v>
      </c>
      <c r="O15" s="165">
        <f t="shared" si="1"/>
        <v>0</v>
      </c>
    </row>
    <row r="16" spans="1:15">
      <c r="A16" s="22">
        <v>1.6</v>
      </c>
      <c r="B16" s="5"/>
      <c r="C16" s="134"/>
      <c r="D16" s="134"/>
      <c r="E16" s="163">
        <f t="shared" si="2"/>
        <v>0</v>
      </c>
      <c r="F16" s="134"/>
      <c r="G16" s="134"/>
      <c r="H16" s="134"/>
      <c r="I16" s="134"/>
      <c r="J16" s="134"/>
      <c r="K16" s="166"/>
      <c r="L16" s="166"/>
      <c r="M16" s="163">
        <f>C16+F16-H16-I16</f>
        <v>0</v>
      </c>
      <c r="N16" s="163">
        <f t="shared" si="4"/>
        <v>0</v>
      </c>
      <c r="O16" s="165">
        <f t="shared" si="1"/>
        <v>0</v>
      </c>
    </row>
    <row r="17" spans="1:15">
      <c r="A17" s="22" t="s">
        <v>93</v>
      </c>
      <c r="B17" s="5"/>
      <c r="C17" s="134"/>
      <c r="D17" s="134"/>
      <c r="E17" s="163">
        <f t="shared" si="2"/>
        <v>0</v>
      </c>
      <c r="F17" s="134"/>
      <c r="G17" s="134"/>
      <c r="H17" s="134"/>
      <c r="I17" s="134"/>
      <c r="J17" s="134"/>
      <c r="K17" s="166"/>
      <c r="L17" s="166"/>
      <c r="M17" s="163">
        <f>C17+F17-H17-I17</f>
        <v>0</v>
      </c>
      <c r="N17" s="163">
        <f t="shared" si="4"/>
        <v>0</v>
      </c>
      <c r="O17" s="165">
        <f t="shared" si="1"/>
        <v>0</v>
      </c>
    </row>
    <row r="18" spans="1:15">
      <c r="A18" s="59"/>
      <c r="B18" s="8" t="s">
        <v>108</v>
      </c>
      <c r="C18" s="170"/>
      <c r="D18" s="170"/>
      <c r="E18" s="170"/>
      <c r="F18" s="170"/>
      <c r="G18" s="170"/>
      <c r="H18" s="170"/>
      <c r="I18" s="170"/>
      <c r="J18" s="170"/>
      <c r="K18" s="170"/>
      <c r="L18" s="170"/>
      <c r="M18" s="170"/>
      <c r="N18" s="170"/>
      <c r="O18" s="171"/>
    </row>
    <row r="19" spans="1:15" ht="11.25" customHeight="1" thickBot="1">
      <c r="A19" s="61">
        <v>2</v>
      </c>
      <c r="B19" s="172" t="s">
        <v>92</v>
      </c>
      <c r="C19" s="173"/>
      <c r="D19" s="173"/>
      <c r="E19" s="173"/>
      <c r="F19" s="173"/>
      <c r="G19" s="173"/>
      <c r="H19" s="173"/>
      <c r="I19" s="173"/>
      <c r="J19" s="173"/>
      <c r="K19" s="173"/>
      <c r="L19" s="173"/>
      <c r="M19" s="173">
        <f>C19+F19-H19-I19</f>
        <v>0</v>
      </c>
      <c r="N19" s="173">
        <f t="shared" ref="N19" si="5">D19+G19+H19-J19+K19-L19</f>
        <v>0</v>
      </c>
      <c r="O19" s="17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WgTTRctTCR5/2b/YQsZtJs8Hyfzqp0nVP6RhUJH2H6M=</DigestValue>
    </Reference>
    <Reference Type="http://www.w3.org/2000/09/xmldsig#Object" URI="#idOfficeObject">
      <DigestMethod Algorithm="http://www.w3.org/2001/04/xmlenc#sha256"/>
      <DigestValue>JcqsChV8Ggu5iqrHfAbtENb0jwCMv3QAAN5ctMq3O7k=</DigestValue>
    </Reference>
    <Reference Type="http://uri.etsi.org/01903#SignedProperties" URI="#idSignedProperties">
      <Transforms>
        <Transform Algorithm="http://www.w3.org/TR/2001/REC-xml-c14n-20010315"/>
      </Transforms>
      <DigestMethod Algorithm="http://www.w3.org/2001/04/xmlenc#sha256"/>
      <DigestValue>yGbmgaMUCBvO1lwuoNRM/dId2yDia1LaW+d445eG2QU=</DigestValue>
    </Reference>
  </SignedInfo>
  <SignatureValue>TtFbeH8i8grMjDOk4rd0pDXnvzwWqqcCzmX9hMXywU+feWY6eN2fgesSQ8Xn97iYgvanQMo/CBJe
/sWvpSX6ZKg1hLCbiO2vvi1NGk0WdnXkm7lW1jIdLXF5Z2hKEpF89Jos3yToVROpDx8IKoIsxirV
Qu7def6Nrynm9xA/oT4Qwm9cIgEBmHEWEVqdQNWfeAiTVpt9vu1h9aA8gPfnGKkrwcD0S3WmpDB6
fa608RatvtBftoC1yVsq4qg8jOV+z1QEstxzJ4j9TBMz0vHMWYdpg7SpyZcjDL999MlZM3siSnew
6K20VeZ6mZ4lvYtiPxzgMqNmisKdz8Y6RuheZQ==</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3Cid6ycjlUhgKOMBKsIIbtL92U/MdsQlqpSG3217xzM=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BJcc6rHXP8gYIho0bYXqLu2o0GCkmch8lANi4LYMc/0=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xjUO4pIzao7k66nPtDcwUflYhX+DDJrTCxlLahq13ls=</DigestValue>
      </Reference>
      <Reference URI="/xl/styles.xml?ContentType=application/vnd.openxmlformats-officedocument.spreadsheetml.styles+xml">
        <DigestMethod Algorithm="http://www.w3.org/2001/04/xmlenc#sha256"/>
        <DigestValue>Zsjj8TR4RhZc7phdIJLQMQBBJOa8mfJMlIExJMltgb4=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oq4peVTYvgjOffYbb+GeNermUtrJv5gQLkivtDQCqeY=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cjYJXDMMBz2NfpXmY933dU+/c1bsc37rdlPkMA7jM18=</DigestValue>
      </Reference>
      <Reference URI="/xl/worksheets/sheet10.xml?ContentType=application/vnd.openxmlformats-officedocument.spreadsheetml.worksheet+xml">
        <DigestMethod Algorithm="http://www.w3.org/2001/04/xmlenc#sha256"/>
        <DigestValue>QjU3OvuH7p9ir9ge6fnDArgPfdN15HX+KihwlVTDJIw=</DigestValue>
      </Reference>
      <Reference URI="/xl/worksheets/sheet2.xml?ContentType=application/vnd.openxmlformats-officedocument.spreadsheetml.worksheet+xml">
        <DigestMethod Algorithm="http://www.w3.org/2001/04/xmlenc#sha256"/>
        <DigestValue>fqLLBa2vVT5BmfcOQOqpQ3UOTXyCDqaQcXOElxJ8TP4=</DigestValue>
      </Reference>
      <Reference URI="/xl/worksheets/sheet3.xml?ContentType=application/vnd.openxmlformats-officedocument.spreadsheetml.worksheet+xml">
        <DigestMethod Algorithm="http://www.w3.org/2001/04/xmlenc#sha256"/>
        <DigestValue>vi6NrZEv66qXtPoWZzmcr36fWmnWlnrU/JpmcDwQNAc=</DigestValue>
      </Reference>
      <Reference URI="/xl/worksheets/sheet4.xml?ContentType=application/vnd.openxmlformats-officedocument.spreadsheetml.worksheet+xml">
        <DigestMethod Algorithm="http://www.w3.org/2001/04/xmlenc#sha256"/>
        <DigestValue>eTC92uGd6ddkkIPNm6ysgpnyGa0s6NCm9soYIXrRuyw=</DigestValue>
      </Reference>
      <Reference URI="/xl/worksheets/sheet5.xml?ContentType=application/vnd.openxmlformats-officedocument.spreadsheetml.worksheet+xml">
        <DigestMethod Algorithm="http://www.w3.org/2001/04/xmlenc#sha256"/>
        <DigestValue>ID5yuMnrU4CDi9vwzCFdknvFleuU04vx6RYi2Eg7DEM=</DigestValue>
      </Reference>
      <Reference URI="/xl/worksheets/sheet6.xml?ContentType=application/vnd.openxmlformats-officedocument.spreadsheetml.worksheet+xml">
        <DigestMethod Algorithm="http://www.w3.org/2001/04/xmlenc#sha256"/>
        <DigestValue>6y1QjJVKSe/wC5BrKlacdB1rEYK3t2RmySc+gV7sx+M=</DigestValue>
      </Reference>
      <Reference URI="/xl/worksheets/sheet7.xml?ContentType=application/vnd.openxmlformats-officedocument.spreadsheetml.worksheet+xml">
        <DigestMethod Algorithm="http://www.w3.org/2001/04/xmlenc#sha256"/>
        <DigestValue>Ivy2XgUifSi6/OZxC7afUWNxNr3DXZP/8Bwbye9r01s=</DigestValue>
      </Reference>
      <Reference URI="/xl/worksheets/sheet8.xml?ContentType=application/vnd.openxmlformats-officedocument.spreadsheetml.worksheet+xml">
        <DigestMethod Algorithm="http://www.w3.org/2001/04/xmlenc#sha256"/>
        <DigestValue>fcmTpXYzj/ujR93qTLj6j9JQmQFgVVn7kUmUTDD6GeM=</DigestValue>
      </Reference>
      <Reference URI="/xl/worksheets/sheet9.xml?ContentType=application/vnd.openxmlformats-officedocument.spreadsheetml.worksheet+xml">
        <DigestMethod Algorithm="http://www.w3.org/2001/04/xmlenc#sha256"/>
        <DigestValue>pJQETXHMp6MivVkHmy69u+t+gTA3Tqt+mVraa5zncDc=</DigestValue>
      </Reference>
    </Manifest>
    <SignatureProperties>
      <SignatureProperty Id="idSignatureTime" Target="#idPackageSignature">
        <mdssi:SignatureTime xmlns:mdssi="http://schemas.openxmlformats.org/package/2006/digital-signature">
          <mdssi:Format>YYYY-MM-DDThh:mm:ssTZD</mdssi:Format>
          <mdssi:Value>2019-05-15T08:41:46Z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2019-05-15T08:41:46Z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8pRFp0Z7jWmEzWX4Uev9c9fABP+8Hri+z7KEaCLISRc=</DigestValue>
    </Reference>
    <Reference Type="http://www.w3.org/2000/09/xmldsig#Object" URI="#idOfficeObject">
      <DigestMethod Algorithm="http://www.w3.org/2001/04/xmlenc#sha256"/>
      <DigestValue>iAjk1cT6fCs2+sQTYOTMFc44mYsYQYUZrSikwEwgl5k=</DigestValue>
    </Reference>
    <Reference Type="http://uri.etsi.org/01903#SignedProperties" URI="#idSignedProperties">
      <Transforms>
        <Transform Algorithm="http://www.w3.org/TR/2001/REC-xml-c14n-20010315"/>
      </Transforms>
      <DigestMethod Algorithm="http://www.w3.org/2001/04/xmlenc#sha256"/>
      <DigestValue>Foj9K1w/XOfRv5+i6DcRWGze+D327hzGid/LxJAWc0Y=</DigestValue>
    </Reference>
  </SignedInfo>
  <SignatureValue>abx4ZC/4vJB/gTeVgxs3Ut6VgwINFD/2fZlmDiJc0+noyyJ7Wju2leJr40k9sHejhqdVonZZeX7W
p+aSb/kk5bJ/WBH3lm5efr2NAVk1p76i9yeLaymI4xOimRgmfmnPf4RyX36lOixKjSD/hmYL2U2u
Q1dD3r6fVcqdh3lk9+yCRIQ9V8WqcaRI+znIbY1xJVfEV0t/gpa9hJYyrDEX/UVFuvopHxeEEp+k
lBoO878mdIxcuLFbVCPOuF+ubxt3pfsmd3QV3RHx5X87b6ao0WwIOM2cjuxfufabIBEwjwIamOCR
++d0tLTRbttq0BJuj7l+nFCEe/9Tu17mEokGRg==</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3Cid6ycjlUhgKOMBKsIIbtL92U/MdsQlqpSG3217xzM=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BJcc6rHXP8gYIho0bYXqLu2o0GCkmch8lANi4LYMc/0=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xjUO4pIzao7k66nPtDcwUflYhX+DDJrTCxlLahq13ls=</DigestValue>
      </Reference>
      <Reference URI="/xl/styles.xml?ContentType=application/vnd.openxmlformats-officedocument.spreadsheetml.styles+xml">
        <DigestMethod Algorithm="http://www.w3.org/2001/04/xmlenc#sha256"/>
        <DigestValue>Zsjj8TR4RhZc7phdIJLQMQBBJOa8mfJMlIExJMltgb4=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oq4peVTYvgjOffYbb+GeNermUtrJv5gQLkivtDQCqeY=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cjYJXDMMBz2NfpXmY933dU+/c1bsc37rdlPkMA7jM18=</DigestValue>
      </Reference>
      <Reference URI="/xl/worksheets/sheet10.xml?ContentType=application/vnd.openxmlformats-officedocument.spreadsheetml.worksheet+xml">
        <DigestMethod Algorithm="http://www.w3.org/2001/04/xmlenc#sha256"/>
        <DigestValue>QjU3OvuH7p9ir9ge6fnDArgPfdN15HX+KihwlVTDJIw=</DigestValue>
      </Reference>
      <Reference URI="/xl/worksheets/sheet2.xml?ContentType=application/vnd.openxmlformats-officedocument.spreadsheetml.worksheet+xml">
        <DigestMethod Algorithm="http://www.w3.org/2001/04/xmlenc#sha256"/>
        <DigestValue>fqLLBa2vVT5BmfcOQOqpQ3UOTXyCDqaQcXOElxJ8TP4=</DigestValue>
      </Reference>
      <Reference URI="/xl/worksheets/sheet3.xml?ContentType=application/vnd.openxmlformats-officedocument.spreadsheetml.worksheet+xml">
        <DigestMethod Algorithm="http://www.w3.org/2001/04/xmlenc#sha256"/>
        <DigestValue>vi6NrZEv66qXtPoWZzmcr36fWmnWlnrU/JpmcDwQNAc=</DigestValue>
      </Reference>
      <Reference URI="/xl/worksheets/sheet4.xml?ContentType=application/vnd.openxmlformats-officedocument.spreadsheetml.worksheet+xml">
        <DigestMethod Algorithm="http://www.w3.org/2001/04/xmlenc#sha256"/>
        <DigestValue>eTC92uGd6ddkkIPNm6ysgpnyGa0s6NCm9soYIXrRuyw=</DigestValue>
      </Reference>
      <Reference URI="/xl/worksheets/sheet5.xml?ContentType=application/vnd.openxmlformats-officedocument.spreadsheetml.worksheet+xml">
        <DigestMethod Algorithm="http://www.w3.org/2001/04/xmlenc#sha256"/>
        <DigestValue>ID5yuMnrU4CDi9vwzCFdknvFleuU04vx6RYi2Eg7DEM=</DigestValue>
      </Reference>
      <Reference URI="/xl/worksheets/sheet6.xml?ContentType=application/vnd.openxmlformats-officedocument.spreadsheetml.worksheet+xml">
        <DigestMethod Algorithm="http://www.w3.org/2001/04/xmlenc#sha256"/>
        <DigestValue>6y1QjJVKSe/wC5BrKlacdB1rEYK3t2RmySc+gV7sx+M=</DigestValue>
      </Reference>
      <Reference URI="/xl/worksheets/sheet7.xml?ContentType=application/vnd.openxmlformats-officedocument.spreadsheetml.worksheet+xml">
        <DigestMethod Algorithm="http://www.w3.org/2001/04/xmlenc#sha256"/>
        <DigestValue>Ivy2XgUifSi6/OZxC7afUWNxNr3DXZP/8Bwbye9r01s=</DigestValue>
      </Reference>
      <Reference URI="/xl/worksheets/sheet8.xml?ContentType=application/vnd.openxmlformats-officedocument.spreadsheetml.worksheet+xml">
        <DigestMethod Algorithm="http://www.w3.org/2001/04/xmlenc#sha256"/>
        <DigestValue>fcmTpXYzj/ujR93qTLj6j9JQmQFgVVn7kUmUTDD6GeM=</DigestValue>
      </Reference>
      <Reference URI="/xl/worksheets/sheet9.xml?ContentType=application/vnd.openxmlformats-officedocument.spreadsheetml.worksheet+xml">
        <DigestMethod Algorithm="http://www.w3.org/2001/04/xmlenc#sha256"/>
        <DigestValue>pJQETXHMp6MivVkHmy69u+t+gTA3Tqt+mVraa5zncDc=</DigestValue>
      </Reference>
    </Manifest>
    <SignatureProperties>
      <SignatureProperty Id="idSignatureTime" Target="#idPackageSignature">
        <mdssi:SignatureTime xmlns:mdssi="http://schemas.openxmlformats.org/package/2006/digital-signature">
          <mdssi:Format>YYYY-MM-DDThh:mm:ssTZD</mdssi:Format>
          <mdssi:Value>2019-05-15T08:53:56Z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16.0.11601/16</OfficeVersion>
          <ApplicationVersion>16.0.11601</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2019-05-15T08:53:56Z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2019-05-14T16:11:34Z</dcterms:modified>
</cp:coreProperties>
</file>