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2FBA93FC-5416-4443-A2DE-07181F6F9342}" xr6:coauthVersionLast="36" xr6:coauthVersionMax="36" xr10:uidLastSave="{00000000-0000-0000-0000-000000000000}"/>
  <bookViews>
    <workbookView xWindow="0" yWindow="0" windowWidth="28800" windowHeight="11145"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67" l="1"/>
  <c r="D20" i="67"/>
  <c r="E20" i="67"/>
  <c r="T18" i="67" l="1"/>
  <c r="T15" i="67" l="1"/>
  <c r="T16" i="67"/>
  <c r="T11" i="67"/>
  <c r="T12" i="67"/>
  <c r="T13" i="67"/>
  <c r="T14" i="67"/>
  <c r="B2" i="63" l="1"/>
  <c r="B1" i="63"/>
  <c r="B2" i="50"/>
  <c r="B1" i="50"/>
  <c r="B2" i="49"/>
  <c r="B1" i="49"/>
  <c r="B2" i="48"/>
  <c r="B1" i="48"/>
  <c r="B2" i="40"/>
  <c r="B1" i="40"/>
  <c r="B2" i="39"/>
  <c r="B1" i="39"/>
  <c r="B2" i="68"/>
  <c r="B1" i="68"/>
  <c r="A26" i="67"/>
  <c r="A27" i="67" s="1"/>
  <c r="A28" i="67" s="1"/>
  <c r="A29" i="67" s="1"/>
  <c r="A30" i="67" s="1"/>
  <c r="A31" i="67" s="1"/>
  <c r="A32" i="67" s="1"/>
  <c r="A10" i="67"/>
  <c r="A11" i="67" s="1"/>
  <c r="A12" i="67" s="1"/>
  <c r="A13" i="67" s="1"/>
  <c r="A14" i="67" s="1"/>
  <c r="A15" i="67" s="1"/>
  <c r="A16" i="67" s="1"/>
  <c r="A17" i="67" s="1"/>
  <c r="A18" i="67" s="1"/>
  <c r="A19" i="67" s="1"/>
  <c r="C33" i="67"/>
  <c r="D10" i="40"/>
  <c r="E10" i="40"/>
  <c r="C10" i="40"/>
  <c r="P25" i="67" l="1"/>
  <c r="T9" i="67"/>
  <c r="D7" i="48" l="1"/>
  <c r="M11" i="63"/>
  <c r="E11" i="63"/>
  <c r="F10" i="40" l="1"/>
  <c r="G10" i="40" s="1"/>
  <c r="N19" i="63" l="1"/>
  <c r="M19" i="63"/>
  <c r="O19" i="63" s="1"/>
  <c r="M17" i="63"/>
  <c r="C7" i="50" l="1"/>
  <c r="C15" i="49" l="1"/>
  <c r="F15" i="48"/>
  <c r="E15" i="48"/>
  <c r="D15" i="48"/>
  <c r="T10" i="67" l="1"/>
  <c r="T19" i="67"/>
  <c r="T17" i="67"/>
  <c r="D7" i="50" l="1"/>
  <c r="E7" i="50"/>
  <c r="F7" i="50"/>
  <c r="G7" i="50"/>
  <c r="C17" i="50"/>
  <c r="D9" i="49"/>
  <c r="D15" i="49"/>
  <c r="E7" i="48"/>
  <c r="E22" i="48"/>
  <c r="E15" i="49" l="1"/>
  <c r="E9" i="49"/>
  <c r="C9" i="49"/>
  <c r="F7" i="48" l="1"/>
  <c r="D22" i="48"/>
  <c r="N39" i="67" l="1"/>
  <c r="D40" i="67"/>
  <c r="E40" i="67"/>
  <c r="F40" i="67"/>
  <c r="G40" i="67"/>
  <c r="H40" i="67"/>
  <c r="I40" i="67"/>
  <c r="J40" i="67"/>
  <c r="K40" i="67"/>
  <c r="L40" i="67"/>
  <c r="M40"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0" i="63" s="1"/>
  <c r="E13" i="63"/>
  <c r="E14" i="63"/>
  <c r="E15" i="63"/>
  <c r="E16" i="63"/>
  <c r="F22" i="50" l="1"/>
  <c r="D22" i="50"/>
  <c r="C22" i="50"/>
  <c r="G22" i="50"/>
  <c r="E22" i="50"/>
  <c r="F22" i="48"/>
  <c r="O10" i="63"/>
  <c r="C40" i="67" l="1"/>
  <c r="N38" i="67"/>
  <c r="N40" i="67" s="1"/>
  <c r="P32" i="67"/>
  <c r="P31" i="67"/>
  <c r="P30" i="67"/>
  <c r="P29" i="67"/>
  <c r="P28" i="67"/>
  <c r="P27" i="67"/>
  <c r="P26" i="67"/>
  <c r="S20" i="67"/>
  <c r="R20" i="67"/>
  <c r="Q20" i="67"/>
  <c r="P20" i="67"/>
  <c r="O20" i="67"/>
  <c r="N20" i="67"/>
  <c r="M20" i="67"/>
  <c r="L20" i="67"/>
  <c r="K20" i="67"/>
  <c r="J20" i="67"/>
  <c r="I20" i="67"/>
  <c r="H20" i="67"/>
  <c r="G20" i="67"/>
  <c r="F20" i="67"/>
  <c r="T20" i="67" l="1"/>
  <c r="P33" i="67"/>
</calcChain>
</file>

<file path=xl/sharedStrings.xml><?xml version="1.0" encoding="utf-8"?>
<sst xmlns="http://schemas.openxmlformats.org/spreadsheetml/2006/main" count="319" uniqueCount="212">
  <si>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</si>
  <si>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</si>
  <si>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</si>
  <si>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</si>
  <si>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</si>
  <si>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</si>
  <si>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</si>
  <si>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</si>
  <si>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</si>
  <si>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</si>
  <si>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</si>
  <si>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</si>
  <si>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</si>
  <si>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</si>
  <si>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</si>
  <si>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</si>
  <si>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</si>
  <si>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</si>
  <si>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</si>
  <si>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</si>
  <si>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</si>
  <si>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</si>
  <si>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</si>
  <si>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</si>
  <si>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</si>
  <si>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</si>
  <si>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</si>
  <si>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</si>
  <si>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</si>
  <si>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</si>
  <si>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</si>
  <si>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</si>
  <si>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</si>
  <si>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</si>
  <si>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</si>
  <si>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</si>
  <si>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</si>
  <si>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</si>
  <si>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</si>
  <si>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</si>
  <si>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</si>
  <si>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</si>
  <si>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</si>
  <si>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</si>
  <si>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</si>
  <si>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</si>
  <si>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</si>
  <si>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</si>
  <si>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</si>
  <si>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</si>
  <si>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</si>
  <si>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</si>
  <si>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</si>
  <si>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</si>
  <si>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</si>
  <si>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</si>
  <si>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</si>
  <si>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</si>
  <si>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</si>
  <si>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</si>
  <si>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</si>
  <si>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</si>
  <si>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</si>
  <si>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</si>
  <si>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</si>
  <si>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</si>
  <si>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</si>
  <si>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</si>
  <si>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</si>
  <si>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</si>
  <si>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</si>
  <si>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</si>
  <si>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</si>
  <si>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</si>
  <si>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</si>
  <si>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</si>
  <si>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</si>
  <si>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</si>
  <si>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</si>
  <si>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</si>
  <si>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</si>
  <si>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</si>
  <si>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</si>
  <si>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</si>
  <si>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</si>
  <si>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</si>
  <si>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</si>
  <si>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</si>
  <si>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</si>
  <si>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</si>
  <si>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</si>
  <si>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</si>
  <si>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</si>
  <si>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</si>
  <si>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</si>
  <si>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</si>
  <si>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</si>
  <si>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</si>
  <si>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</si>
  <si>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</si>
  <si>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</si>
  <si>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</si>
  <si>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</si>
  <si>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</si>
  <si>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</si>
  <si>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</si>
  <si>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</si>
  <si>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</si>
  <si>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</si>
  <si>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</si>
  <si>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</si>
  <si>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</si>
  <si>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</si>
  <si>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</si>
  <si>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</si>
  <si>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</si>
  <si>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</si>
  <si>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</si>
  <si>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</si>
  <si>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</si>
  <si>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</si>
  <si>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</si>
  <si>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</si>
  <si>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</si>
  <si>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</si>
  <si>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</si>
  <si>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</si>
  <si>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</si>
  <si>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</si>
  <si>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</si>
  <si>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</si>
  <si>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</si>
  <si>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</si>
  <si>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</si>
  <si>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</si>
  <si>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</si>
  <si>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</si>
  <si>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</si>
  <si>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</si>
  <si>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</si>
  <si>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</si>
  <si>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</si>
  <si>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</si>
  <si>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</si>
  <si>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</si>
  <si>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</si>
  <si>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</si>
  <si>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</si>
  <si>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</si>
  <si>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</si>
  <si>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</si>
  <si>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</si>
  <si>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</si>
  <si>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</si>
  <si>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</si>
  <si>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</si>
  <si>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</si>
  <si>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</si>
  <si>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</si>
  <si>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</si>
  <si>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</si>
  <si>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</si>
  <si>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</si>
  <si>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</si>
  <si>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</si>
  <si>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</si>
  <si>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</si>
  <si>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</si>
  <si>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</si>
  <si>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</si>
  <si>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</si>
  <si>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</si>
  <si>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</si>
  <si>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</si>
  <si>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</si>
  <si>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</si>
  <si>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</si>
  <si>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</si>
  <si>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</si>
  <si>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</si>
  <si>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</si>
  <si>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</si>
  <si>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</si>
  <si>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</si>
  <si>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</si>
  <si>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</si>
  <si>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</si>
  <si>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</si>
  <si>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</si>
  <si>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</si>
  <si>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</si>
  <si>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</si>
  <si>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</si>
  <si>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</si>
  <si>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</si>
  <si>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ფული და ფულის ექვივალენტები</t>
  </si>
  <si>
    <t>სავალდებულო რეზერვი საქართველოს ეროვნულ ბანკში</t>
  </si>
  <si>
    <t>მოთხოვნები ბანკების მიმართ</t>
  </si>
  <si>
    <t>კლიენტებზე გაცემული სესხები</t>
  </si>
  <si>
    <t>დაფარვის ვადამდე ფლობილი ინვესტიციები</t>
  </si>
  <si>
    <t>მოგება-ზარალში რეალური ღირებულებით ასახული ფინანსური აქტივები</t>
  </si>
  <si>
    <t>ძირითადი საშუალებები</t>
  </si>
  <si>
    <t>გადავადებული საგადასახადო აქტივები</t>
  </si>
  <si>
    <t>არამატერიალური აქტივები</t>
  </si>
  <si>
    <t>მიმდინარე საგადასახადო აქტივები</t>
  </si>
  <si>
    <t>კლიენტების დეპოზიტები</t>
  </si>
  <si>
    <t>გამოშვებული სავალო ფასიანი ქაღალდები</t>
  </si>
  <si>
    <t>მიმდინარე მოგების გადასახადი</t>
  </si>
  <si>
    <t>სუბორდინირებული სესხი</t>
  </si>
  <si>
    <t>გადავადებული მოგების გადასახადი</t>
  </si>
  <si>
    <t>სააქციო კაპიტალი</t>
  </si>
  <si>
    <t>ფინკა ბანკი საქართველო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</si>
</sst>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49">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3" fillId="0" borderId="0" xfId="0" applyFont="1" applyAlignment="1">
      <alignment horizontal="left"/>
    </xf>
    <xf numFmtId="179" fontId="6" fillId="0" borderId="0" xfId="8" applyNumberFormat="1" applyFont="1" applyFill="1" applyBorder="1" applyAlignment="1" applyProtection="1">
      <alignment horizontal="left"/>
    </xf>
    <xf numFmtId="0" fontId="3" fillId="0" borderId="0" xfId="0" applyFont="1" applyFill="1" applyAlignment="1">
      <alignment horizontal="left"/>
    </xf>
    <xf numFmtId="193" fontId="10" fillId="0" borderId="2" xfId="0" applyNumberFormat="1" applyFont="1" applyBorder="1" applyAlignment="1" applyProtection="1">
      <alignment horizontal="right" vertical="center" wrapText="1"/>
      <protection locked="0"/>
    </xf>
    <xf numFmtId="43" fontId="0" fillId="0" borderId="0" xfId="20956" applyFont="1"/>
    <xf numFmtId="43" fontId="3" fillId="0" borderId="0" xfId="20956" applyFont="1"/>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showGridLines="0" workbookViewId="0">
      <selection activeCell="B20" sqref="B20"/>
    </sheetView>
  </sheetViews>
  <sheetFormatPr defaultRowHeight="15"/>
  <cols>
    <col min="1" max="1" width="9.7109375" style="131" bestFit="1" customWidth="1"/>
    <col min="2" max="2" width="128.7109375" style="102" bestFit="1" customWidth="1"/>
    <col min="3" max="3" width="39.42578125" customWidth="1"/>
  </cols>
  <sheetData>
    <row r="1" spans="1:3" s="1" customFormat="1">
      <c r="A1" s="129" t="s">
        <v>170</v>
      </c>
      <c r="B1" s="103" t="s">
        <v>131</v>
      </c>
      <c r="C1" s="100"/>
    </row>
    <row r="2" spans="1:3" s="104" customFormat="1">
      <c r="A2" s="130">
        <v>20</v>
      </c>
      <c r="B2" s="101" t="s">
        <v>134</v>
      </c>
    </row>
    <row r="3" spans="1:3" s="104" customFormat="1">
      <c r="A3" s="130">
        <v>21</v>
      </c>
      <c r="B3" s="101" t="s">
        <v>94</v>
      </c>
    </row>
    <row r="4" spans="1:3" s="104" customFormat="1">
      <c r="A4" s="130">
        <v>22</v>
      </c>
      <c r="B4" s="106" t="s">
        <v>150</v>
      </c>
    </row>
    <row r="5" spans="1:3" s="104" customFormat="1">
      <c r="A5" s="130">
        <v>23</v>
      </c>
      <c r="B5" s="106" t="s">
        <v>125</v>
      </c>
    </row>
    <row r="6" spans="1:3" s="104" customFormat="1">
      <c r="A6" s="130">
        <v>24</v>
      </c>
      <c r="B6" s="101" t="s">
        <v>148</v>
      </c>
    </row>
    <row r="7" spans="1:3" s="104" customFormat="1">
      <c r="A7" s="130">
        <v>25</v>
      </c>
      <c r="B7" s="105" t="s">
        <v>127</v>
      </c>
    </row>
    <row r="8" spans="1:3" s="104" customFormat="1">
      <c r="A8" s="130">
        <v>26</v>
      </c>
      <c r="B8" s="105" t="s">
        <v>129</v>
      </c>
    </row>
    <row r="9" spans="1:3" s="104" customFormat="1">
      <c r="A9" s="130">
        <v>27</v>
      </c>
      <c r="B9" s="105" t="s">
        <v>128</v>
      </c>
    </row>
    <row r="10" spans="1:3" s="1" customFormat="1">
      <c r="A10" s="132"/>
      <c r="B10" s="102"/>
      <c r="C10" s="100"/>
    </row>
    <row r="11" spans="1:3" s="1" customFormat="1" ht="45">
      <c r="A11" s="132"/>
      <c r="B11" s="112" t="s">
        <v>191</v>
      </c>
      <c r="C11" s="100"/>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C35"/>
  <sheetViews>
    <sheetView showGridLines="0" zoomScaleNormal="100" workbookViewId="0">
      <selection activeCell="B19" sqref="B19:C19"/>
    </sheetView>
  </sheetViews>
  <sheetFormatPr defaultColWidth="43.5703125" defaultRowHeight="11.25"/>
  <cols>
    <col min="1" max="1" width="5.28515625" style="126" customWidth="1"/>
    <col min="2" max="2" width="73.85546875" style="127" customWidth="1"/>
    <col min="3" max="3" width="131.42578125" style="128" customWidth="1"/>
    <col min="4" max="5" width="10.28515625" style="124" customWidth="1"/>
    <col min="6" max="16384" width="43.5703125" style="124"/>
  </cols>
  <sheetData>
    <row r="1" spans="1:3" ht="12.75" thickTop="1" thickBot="1">
      <c r="A1" s="241" t="s">
        <v>162</v>
      </c>
      <c r="B1" s="242"/>
      <c r="C1" s="243"/>
    </row>
    <row r="2" spans="1:3" ht="26.25" customHeight="1">
      <c r="A2" s="125"/>
      <c r="B2" s="244" t="s">
        <v>163</v>
      </c>
      <c r="C2" s="244"/>
    </row>
    <row r="3" spans="1:3">
      <c r="A3" s="238" t="s">
        <v>179</v>
      </c>
      <c r="B3" s="239"/>
      <c r="C3" s="240"/>
    </row>
    <row r="4" spans="1:3">
      <c r="A4" s="125"/>
      <c r="B4" s="235" t="s">
        <v>132</v>
      </c>
      <c r="C4" s="236" t="s">
        <v>132</v>
      </c>
    </row>
    <row r="5" spans="1:3">
      <c r="A5" s="125"/>
      <c r="B5" s="235" t="s">
        <v>121</v>
      </c>
      <c r="C5" s="236" t="s">
        <v>121</v>
      </c>
    </row>
    <row r="6" spans="1:3">
      <c r="A6" s="125"/>
      <c r="B6" s="235" t="s">
        <v>142</v>
      </c>
      <c r="C6" s="236" t="s">
        <v>142</v>
      </c>
    </row>
    <row r="7" spans="1:3">
      <c r="A7" s="125"/>
      <c r="B7" s="235" t="s">
        <v>122</v>
      </c>
      <c r="C7" s="236" t="s">
        <v>122</v>
      </c>
    </row>
    <row r="8" spans="1:3">
      <c r="A8" s="125"/>
      <c r="B8" s="235" t="s">
        <v>123</v>
      </c>
      <c r="C8" s="236" t="s">
        <v>123</v>
      </c>
    </row>
    <row r="9" spans="1:3">
      <c r="A9" s="125"/>
      <c r="B9" s="235" t="s">
        <v>143</v>
      </c>
      <c r="C9" s="236" t="s">
        <v>143</v>
      </c>
    </row>
    <row r="10" spans="1:3">
      <c r="A10" s="238" t="s">
        <v>180</v>
      </c>
      <c r="B10" s="239"/>
      <c r="C10" s="240"/>
    </row>
    <row r="11" spans="1:3">
      <c r="A11" s="125"/>
      <c r="B11" s="235" t="s">
        <v>135</v>
      </c>
      <c r="C11" s="236" t="s">
        <v>135</v>
      </c>
    </row>
    <row r="12" spans="1:3">
      <c r="A12" s="125"/>
      <c r="B12" s="235" t="s">
        <v>144</v>
      </c>
      <c r="C12" s="236" t="s">
        <v>144</v>
      </c>
    </row>
    <row r="13" spans="1:3">
      <c r="A13" s="125"/>
      <c r="B13" s="235" t="s">
        <v>145</v>
      </c>
      <c r="C13" s="236" t="s">
        <v>145</v>
      </c>
    </row>
    <row r="14" spans="1:3">
      <c r="A14" s="125"/>
      <c r="B14" s="235" t="s">
        <v>136</v>
      </c>
      <c r="C14" s="236" t="s">
        <v>136</v>
      </c>
    </row>
    <row r="15" spans="1:3" ht="11.25" customHeight="1">
      <c r="A15" s="237" t="s">
        <v>182</v>
      </c>
      <c r="B15" s="237"/>
      <c r="C15" s="237"/>
    </row>
    <row r="16" spans="1:3">
      <c r="A16" s="125"/>
      <c r="B16" s="235" t="s">
        <v>126</v>
      </c>
      <c r="C16" s="236"/>
    </row>
    <row r="17" spans="1:3">
      <c r="A17" s="125"/>
      <c r="B17" s="245" t="s">
        <v>60</v>
      </c>
      <c r="C17" s="246"/>
    </row>
    <row r="18" spans="1:3">
      <c r="A18" s="125"/>
      <c r="B18" s="245" t="s">
        <v>59</v>
      </c>
      <c r="C18" s="246"/>
    </row>
    <row r="19" spans="1:3">
      <c r="A19" s="125"/>
      <c r="B19" s="245" t="s">
        <v>58</v>
      </c>
      <c r="C19" s="246"/>
    </row>
    <row r="20" spans="1:3">
      <c r="A20" s="125"/>
      <c r="B20" s="235" t="s">
        <v>61</v>
      </c>
      <c r="C20" s="236"/>
    </row>
    <row r="21" spans="1:3">
      <c r="A21" s="125"/>
      <c r="B21" s="235" t="s">
        <v>106</v>
      </c>
      <c r="C21" s="236"/>
    </row>
    <row r="22" spans="1:3">
      <c r="A22" s="125"/>
      <c r="B22" s="235" t="s">
        <v>193</v>
      </c>
      <c r="C22" s="236"/>
    </row>
    <row r="23" spans="1:3" ht="11.25" customHeight="1">
      <c r="A23" s="237" t="s">
        <v>183</v>
      </c>
      <c r="B23" s="237"/>
      <c r="C23" s="237"/>
    </row>
    <row r="24" spans="1:3" ht="33.75" customHeight="1">
      <c r="A24" s="125"/>
      <c r="B24" s="235" t="s">
        <v>164</v>
      </c>
      <c r="C24" s="236"/>
    </row>
    <row r="25" spans="1:3" ht="14.25" customHeight="1">
      <c r="A25" s="125"/>
      <c r="B25" s="235" t="s">
        <v>165</v>
      </c>
      <c r="C25" s="236"/>
    </row>
    <row r="26" spans="1:3">
      <c r="A26" s="237" t="s">
        <v>181</v>
      </c>
      <c r="B26" s="237"/>
      <c r="C26" s="237"/>
    </row>
    <row r="27" spans="1:3">
      <c r="A27" s="125"/>
      <c r="B27" s="235" t="s">
        <v>151</v>
      </c>
      <c r="C27" s="236"/>
    </row>
    <row r="28" spans="1:3">
      <c r="A28" s="125"/>
      <c r="B28" s="235" t="s">
        <v>152</v>
      </c>
      <c r="C28" s="236"/>
    </row>
    <row r="29" spans="1:3">
      <c r="A29" s="125"/>
      <c r="B29" s="235" t="s">
        <v>166</v>
      </c>
      <c r="C29" s="236"/>
    </row>
    <row r="30" spans="1:3" ht="11.25" customHeight="1">
      <c r="A30" s="237" t="s">
        <v>184</v>
      </c>
      <c r="B30" s="237"/>
      <c r="C30" s="237"/>
    </row>
    <row r="31" spans="1:3">
      <c r="A31" s="125"/>
      <c r="B31" s="235" t="s">
        <v>117</v>
      </c>
      <c r="C31" s="236"/>
    </row>
    <row r="32" spans="1:3" ht="21.75" customHeight="1">
      <c r="A32" s="125"/>
      <c r="B32" s="235" t="s">
        <v>112</v>
      </c>
      <c r="C32" s="236"/>
    </row>
    <row r="33" spans="1:3">
      <c r="A33" s="237" t="s">
        <v>185</v>
      </c>
      <c r="B33" s="237"/>
      <c r="C33" s="237"/>
    </row>
    <row r="34" spans="1:3">
      <c r="A34" s="125"/>
      <c r="B34" s="235" t="s">
        <v>167</v>
      </c>
      <c r="C34" s="236"/>
    </row>
    <row r="35" spans="1:3" ht="12">
      <c r="A35" s="125"/>
      <c r="B35" s="247" t="s">
        <v>192</v>
      </c>
      <c r="C35" s="248"/>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U50"/>
  <sheetViews>
    <sheetView showGridLines="0" tabSelected="1" zoomScale="85" zoomScaleNormal="85" workbookViewId="0">
      <pane xSplit="1" ySplit="4" topLeftCell="B5" activePane="bottomRight" state="frozen"/>
      <selection activeCell="L18" sqref="L18"/>
      <selection pane="topRight" activeCell="L18" sqref="L18"/>
      <selection pane="bottomLeft" activeCell="L18" sqref="L18"/>
      <selection pane="bottomRight" activeCell="B3" sqref="B3"/>
    </sheetView>
  </sheetViews>
  <sheetFormatPr defaultRowHeight="15"/>
  <cols>
    <col min="1" max="1" width="10.5703125" style="3" bestFit="1" customWidth="1"/>
    <col min="2" max="2" width="28"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1.5703125" style="3" bestFit="1" customWidth="1"/>
    <col min="17" max="17" width="10.7109375" style="3" customWidth="1"/>
    <col min="18" max="18" width="12" style="3" customWidth="1"/>
    <col min="19" max="19" width="11.5703125" style="3" customWidth="1"/>
    <col min="20" max="20" width="13.7109375" style="3" customWidth="1"/>
  </cols>
  <sheetData>
    <row r="1" spans="1:21" ht="15.75">
      <c r="A1" s="7" t="s">
        <v>54</v>
      </c>
      <c r="B1" s="192" t="s">
        <v>211</v>
      </c>
    </row>
    <row r="2" spans="1:21" s="10" customFormat="1" ht="15.75" customHeight="1">
      <c r="A2" s="10" t="s">
        <v>55</v>
      </c>
      <c r="B2" s="191">
        <v>43465</v>
      </c>
    </row>
    <row r="3" spans="1:21">
      <c r="A3" s="70"/>
      <c r="B3" s="134"/>
      <c r="C3" s="44"/>
      <c r="D3" s="44"/>
      <c r="E3" s="11"/>
      <c r="F3" s="20"/>
    </row>
    <row r="4" spans="1:21" ht="15.75" thickBot="1">
      <c r="A4" s="136" t="s">
        <v>171</v>
      </c>
      <c r="B4" s="137" t="s">
        <v>133</v>
      </c>
      <c r="C4" s="44"/>
      <c r="D4" s="44"/>
      <c r="E4" s="11"/>
      <c r="F4" s="20"/>
    </row>
    <row r="5" spans="1:21" s="46" customFormat="1">
      <c r="A5" s="138"/>
      <c r="B5" s="139" t="s">
        <v>0</v>
      </c>
      <c r="C5" s="73" t="s">
        <v>1</v>
      </c>
      <c r="D5" s="74" t="s">
        <v>2</v>
      </c>
      <c r="E5" s="62" t="s">
        <v>3</v>
      </c>
      <c r="F5" s="62" t="s">
        <v>4</v>
      </c>
      <c r="G5" s="198" t="s">
        <v>5</v>
      </c>
      <c r="H5" s="198"/>
      <c r="I5" s="198"/>
      <c r="J5" s="198"/>
      <c r="K5" s="198"/>
      <c r="L5" s="198"/>
      <c r="M5" s="198"/>
      <c r="N5" s="198"/>
      <c r="O5" s="198"/>
      <c r="P5" s="198"/>
      <c r="Q5" s="198"/>
      <c r="R5" s="198"/>
      <c r="S5" s="198"/>
      <c r="T5" s="199"/>
    </row>
    <row r="6" spans="1:21" s="46" customFormat="1" ht="16.899999999999999" customHeight="1">
      <c r="A6" s="196"/>
      <c r="B6" s="200" t="s">
        <v>82</v>
      </c>
      <c r="C6" s="201" t="s">
        <v>81</v>
      </c>
      <c r="D6" s="201" t="s">
        <v>140</v>
      </c>
      <c r="E6" s="201" t="s">
        <v>74</v>
      </c>
      <c r="F6" s="201" t="s">
        <v>78</v>
      </c>
      <c r="G6" s="202" t="s">
        <v>77</v>
      </c>
      <c r="H6" s="203"/>
      <c r="I6" s="203"/>
      <c r="J6" s="203"/>
      <c r="K6" s="203"/>
      <c r="L6" s="203"/>
      <c r="M6" s="203"/>
      <c r="N6" s="203"/>
      <c r="O6" s="203"/>
      <c r="P6" s="203"/>
      <c r="Q6" s="203"/>
      <c r="R6" s="203"/>
      <c r="S6" s="203"/>
      <c r="T6" s="204"/>
    </row>
    <row r="7" spans="1:21" s="46" customFormat="1" ht="14.45" customHeight="1">
      <c r="A7" s="196"/>
      <c r="B7" s="200"/>
      <c r="C7" s="201"/>
      <c r="D7" s="201"/>
      <c r="E7" s="201"/>
      <c r="F7" s="201"/>
      <c r="G7" s="67">
        <v>1</v>
      </c>
      <c r="H7" s="6">
        <v>2</v>
      </c>
      <c r="I7" s="6">
        <v>3</v>
      </c>
      <c r="J7" s="6">
        <v>4</v>
      </c>
      <c r="K7" s="6">
        <v>5</v>
      </c>
      <c r="L7" s="6">
        <v>6.1</v>
      </c>
      <c r="M7" s="6">
        <v>6.2</v>
      </c>
      <c r="N7" s="6">
        <v>6</v>
      </c>
      <c r="O7" s="6">
        <v>7</v>
      </c>
      <c r="P7" s="6">
        <v>8</v>
      </c>
      <c r="Q7" s="6">
        <v>9</v>
      </c>
      <c r="R7" s="6">
        <v>10</v>
      </c>
      <c r="S7" s="6">
        <v>11</v>
      </c>
      <c r="T7" s="12">
        <v>12</v>
      </c>
    </row>
    <row r="8" spans="1:21" s="46" customFormat="1" ht="109.5">
      <c r="A8" s="196"/>
      <c r="B8" s="200"/>
      <c r="C8" s="201"/>
      <c r="D8" s="201"/>
      <c r="E8" s="201"/>
      <c r="F8" s="201"/>
      <c r="G8" s="65" t="s">
        <v>24</v>
      </c>
      <c r="H8" s="66" t="s">
        <v>25</v>
      </c>
      <c r="I8" s="66" t="s">
        <v>26</v>
      </c>
      <c r="J8" s="66" t="s">
        <v>27</v>
      </c>
      <c r="K8" s="66" t="s">
        <v>28</v>
      </c>
      <c r="L8" s="66" t="s">
        <v>29</v>
      </c>
      <c r="M8" s="66" t="s">
        <v>30</v>
      </c>
      <c r="N8" s="66" t="s">
        <v>31</v>
      </c>
      <c r="O8" s="66" t="s">
        <v>32</v>
      </c>
      <c r="P8" s="66" t="s">
        <v>33</v>
      </c>
      <c r="Q8" s="66" t="s">
        <v>34</v>
      </c>
      <c r="R8" s="66" t="s">
        <v>35</v>
      </c>
      <c r="S8" s="66" t="s">
        <v>36</v>
      </c>
      <c r="T8" s="75" t="s">
        <v>37</v>
      </c>
    </row>
    <row r="9" spans="1:21" ht="26.25">
      <c r="A9" s="143">
        <v>1</v>
      </c>
      <c r="B9" s="144" t="s">
        <v>195</v>
      </c>
      <c r="C9" s="145">
        <v>35593350.399999999</v>
      </c>
      <c r="D9" s="145">
        <v>35593350.399999999</v>
      </c>
      <c r="E9" s="145">
        <v>35593350.399999999</v>
      </c>
      <c r="F9" s="146"/>
      <c r="G9" s="145">
        <v>14611716.199999999</v>
      </c>
      <c r="H9" s="145">
        <v>14946051.619999999</v>
      </c>
      <c r="I9" s="145">
        <v>6035088.9299999997</v>
      </c>
      <c r="J9" s="145">
        <v>0</v>
      </c>
      <c r="K9" s="145">
        <v>0</v>
      </c>
      <c r="L9" s="145">
        <v>0</v>
      </c>
      <c r="M9" s="145">
        <v>0</v>
      </c>
      <c r="N9" s="145">
        <v>0</v>
      </c>
      <c r="O9" s="145">
        <v>493.65</v>
      </c>
      <c r="P9" s="145">
        <v>0</v>
      </c>
      <c r="Q9" s="145">
        <v>0</v>
      </c>
      <c r="R9" s="145">
        <v>0</v>
      </c>
      <c r="S9" s="145">
        <v>0</v>
      </c>
      <c r="T9" s="140">
        <f>SUM(G9:K9,N9:S9)</f>
        <v>35593350.399999999</v>
      </c>
      <c r="U9" s="194"/>
    </row>
    <row r="10" spans="1:21" ht="38.25">
      <c r="A10" s="143">
        <f>1+A9</f>
        <v>2</v>
      </c>
      <c r="B10" s="147" t="s">
        <v>196</v>
      </c>
      <c r="C10" s="145">
        <v>14814367.460000001</v>
      </c>
      <c r="D10" s="145">
        <v>14814367.460000001</v>
      </c>
      <c r="E10" s="145">
        <v>14814367.460000001</v>
      </c>
      <c r="F10" s="146"/>
      <c r="G10" s="145">
        <v>0</v>
      </c>
      <c r="H10" s="145">
        <v>14813979.890000001</v>
      </c>
      <c r="I10" s="145">
        <v>0</v>
      </c>
      <c r="J10" s="145">
        <v>0</v>
      </c>
      <c r="K10" s="145">
        <v>0</v>
      </c>
      <c r="L10" s="145">
        <v>0</v>
      </c>
      <c r="M10" s="145">
        <v>0</v>
      </c>
      <c r="N10" s="145">
        <v>0</v>
      </c>
      <c r="O10" s="145">
        <v>387.57</v>
      </c>
      <c r="P10" s="145">
        <v>0</v>
      </c>
      <c r="Q10" s="145">
        <v>0</v>
      </c>
      <c r="R10" s="145">
        <v>0</v>
      </c>
      <c r="S10" s="145">
        <v>0</v>
      </c>
      <c r="T10" s="140">
        <f>SUM(G10:K10,N10:S10)</f>
        <v>14814367.460000001</v>
      </c>
      <c r="U10" s="194"/>
    </row>
    <row r="11" spans="1:21">
      <c r="A11" s="143">
        <f t="shared" ref="A11:A19" si="0">1+A10</f>
        <v>3</v>
      </c>
      <c r="B11" s="144" t="s">
        <v>197</v>
      </c>
      <c r="C11" s="145">
        <v>987500.01</v>
      </c>
      <c r="D11" s="145">
        <v>987500.01</v>
      </c>
      <c r="E11" s="148">
        <v>987500.01</v>
      </c>
      <c r="F11" s="146"/>
      <c r="G11" s="145">
        <v>0</v>
      </c>
      <c r="H11" s="145">
        <v>987500.01</v>
      </c>
      <c r="I11" s="145">
        <v>0</v>
      </c>
      <c r="J11" s="145">
        <v>0</v>
      </c>
      <c r="K11" s="145">
        <v>0</v>
      </c>
      <c r="L11" s="145">
        <v>0</v>
      </c>
      <c r="M11" s="145">
        <v>0</v>
      </c>
      <c r="N11" s="145">
        <v>0</v>
      </c>
      <c r="O11" s="145">
        <v>0</v>
      </c>
      <c r="P11" s="145">
        <v>0</v>
      </c>
      <c r="Q11" s="145">
        <v>0</v>
      </c>
      <c r="R11" s="145">
        <v>0</v>
      </c>
      <c r="S11" s="145">
        <v>0</v>
      </c>
      <c r="T11" s="140">
        <f t="shared" ref="T11:T16" si="1">SUM(G11:K11,N11:S11)</f>
        <v>987500.01</v>
      </c>
      <c r="U11" s="194"/>
    </row>
    <row r="12" spans="1:21" ht="26.25">
      <c r="A12" s="143">
        <f t="shared" si="0"/>
        <v>4</v>
      </c>
      <c r="B12" s="144" t="s">
        <v>198</v>
      </c>
      <c r="C12" s="145">
        <v>217825841.3348884</v>
      </c>
      <c r="D12" s="145">
        <v>217825841.3348884</v>
      </c>
      <c r="E12" s="148">
        <v>219364262.9400003</v>
      </c>
      <c r="F12" s="146"/>
      <c r="G12" s="145">
        <v>0</v>
      </c>
      <c r="H12" s="145">
        <v>0</v>
      </c>
      <c r="I12" s="145">
        <v>0</v>
      </c>
      <c r="J12" s="145">
        <v>0</v>
      </c>
      <c r="K12" s="145">
        <v>0</v>
      </c>
      <c r="L12" s="145">
        <v>225562477.47000021</v>
      </c>
      <c r="M12" s="145">
        <v>-9613046.5899999216</v>
      </c>
      <c r="N12" s="145">
        <v>215949430.88000029</v>
      </c>
      <c r="O12" s="145">
        <v>3414832.0599999991</v>
      </c>
      <c r="P12" s="145">
        <v>0</v>
      </c>
      <c r="Q12" s="145">
        <v>0</v>
      </c>
      <c r="R12" s="145">
        <v>0</v>
      </c>
      <c r="S12" s="145">
        <v>0</v>
      </c>
      <c r="T12" s="140">
        <f t="shared" si="1"/>
        <v>219364262.9400003</v>
      </c>
      <c r="U12" s="194"/>
    </row>
    <row r="13" spans="1:21">
      <c r="A13" s="143">
        <f t="shared" si="0"/>
        <v>5</v>
      </c>
      <c r="B13" s="149" t="s">
        <v>199</v>
      </c>
      <c r="C13" s="145">
        <v>18739844.178782947</v>
      </c>
      <c r="D13" s="145">
        <v>18739844.178782947</v>
      </c>
      <c r="E13" s="148">
        <v>18747602.32</v>
      </c>
      <c r="F13" s="146"/>
      <c r="G13" s="145">
        <v>0</v>
      </c>
      <c r="H13" s="145">
        <v>0</v>
      </c>
      <c r="I13" s="145">
        <v>0</v>
      </c>
      <c r="J13" s="145">
        <v>0</v>
      </c>
      <c r="K13" s="145">
        <v>18673161.16</v>
      </c>
      <c r="L13" s="145">
        <v>0</v>
      </c>
      <c r="M13" s="145">
        <v>0</v>
      </c>
      <c r="N13" s="145">
        <v>0</v>
      </c>
      <c r="O13" s="145">
        <v>74441.16</v>
      </c>
      <c r="P13" s="145">
        <v>0</v>
      </c>
      <c r="Q13" s="145">
        <v>0</v>
      </c>
      <c r="R13" s="145">
        <v>0</v>
      </c>
      <c r="S13" s="145">
        <v>0</v>
      </c>
      <c r="T13" s="140">
        <f t="shared" si="1"/>
        <v>18747602.32</v>
      </c>
      <c r="U13" s="194"/>
    </row>
    <row r="14" spans="1:21">
      <c r="A14" s="143">
        <f t="shared" si="0"/>
        <v>6</v>
      </c>
      <c r="B14" s="149" t="s">
        <v>200</v>
      </c>
      <c r="C14" s="145">
        <v>0</v>
      </c>
      <c r="D14" s="145">
        <v>0</v>
      </c>
      <c r="E14" s="148">
        <v>0</v>
      </c>
      <c r="F14" s="146"/>
      <c r="G14" s="145">
        <v>0</v>
      </c>
      <c r="H14" s="145">
        <v>0</v>
      </c>
      <c r="I14" s="145">
        <v>0</v>
      </c>
      <c r="J14" s="145">
        <v>0</v>
      </c>
      <c r="K14" s="145">
        <v>0</v>
      </c>
      <c r="L14" s="145">
        <v>0</v>
      </c>
      <c r="M14" s="145">
        <v>0</v>
      </c>
      <c r="N14" s="145">
        <v>0</v>
      </c>
      <c r="O14" s="145">
        <v>0</v>
      </c>
      <c r="P14" s="145">
        <v>0</v>
      </c>
      <c r="Q14" s="145">
        <v>0</v>
      </c>
      <c r="R14" s="145">
        <v>0</v>
      </c>
      <c r="S14" s="145">
        <v>0</v>
      </c>
      <c r="T14" s="140">
        <f t="shared" si="1"/>
        <v>0</v>
      </c>
      <c r="U14" s="194"/>
    </row>
    <row r="15" spans="1:21">
      <c r="A15" s="143">
        <f t="shared" si="0"/>
        <v>7</v>
      </c>
      <c r="B15" s="149" t="s">
        <v>201</v>
      </c>
      <c r="C15" s="145">
        <v>4706971.1100000003</v>
      </c>
      <c r="D15" s="145">
        <v>4706971.1100000003</v>
      </c>
      <c r="E15" s="148">
        <v>4706971.1099999975</v>
      </c>
      <c r="F15" s="146"/>
      <c r="G15" s="145">
        <v>0</v>
      </c>
      <c r="H15" s="145">
        <v>0</v>
      </c>
      <c r="I15" s="145">
        <v>0</v>
      </c>
      <c r="J15" s="145">
        <v>0</v>
      </c>
      <c r="K15" s="145">
        <v>0</v>
      </c>
      <c r="L15" s="145">
        <v>0</v>
      </c>
      <c r="M15" s="145">
        <v>0</v>
      </c>
      <c r="N15" s="145">
        <v>0</v>
      </c>
      <c r="O15" s="145">
        <v>0</v>
      </c>
      <c r="P15" s="145">
        <v>0</v>
      </c>
      <c r="Q15" s="145">
        <v>0</v>
      </c>
      <c r="R15" s="145">
        <v>4706971.1099999975</v>
      </c>
      <c r="S15" s="145">
        <v>0</v>
      </c>
      <c r="T15" s="140">
        <f t="shared" si="1"/>
        <v>4706971.1099999975</v>
      </c>
      <c r="U15" s="194"/>
    </row>
    <row r="16" spans="1:21">
      <c r="A16" s="143">
        <f t="shared" si="0"/>
        <v>8</v>
      </c>
      <c r="B16" s="149" t="s">
        <v>202</v>
      </c>
      <c r="C16" s="145">
        <v>219434.76822256879</v>
      </c>
      <c r="D16" s="145">
        <v>219434.76822256879</v>
      </c>
      <c r="E16" s="148">
        <v>388088.4</v>
      </c>
      <c r="F16" s="146"/>
      <c r="G16" s="145">
        <v>0</v>
      </c>
      <c r="H16" s="145">
        <v>0</v>
      </c>
      <c r="I16" s="145">
        <v>0</v>
      </c>
      <c r="J16" s="145">
        <v>0</v>
      </c>
      <c r="K16" s="145">
        <v>0</v>
      </c>
      <c r="L16" s="145">
        <v>0</v>
      </c>
      <c r="M16" s="145">
        <v>0</v>
      </c>
      <c r="N16" s="145">
        <v>0</v>
      </c>
      <c r="O16" s="145">
        <v>0</v>
      </c>
      <c r="P16" s="145">
        <v>0</v>
      </c>
      <c r="Q16" s="145">
        <v>0</v>
      </c>
      <c r="R16" s="145">
        <v>0</v>
      </c>
      <c r="S16" s="145">
        <v>388088.4</v>
      </c>
      <c r="T16" s="140">
        <f t="shared" si="1"/>
        <v>388088.4</v>
      </c>
      <c r="U16" s="194"/>
    </row>
    <row r="17" spans="1:21">
      <c r="A17" s="143">
        <f t="shared" si="0"/>
        <v>9</v>
      </c>
      <c r="B17" s="149" t="s">
        <v>203</v>
      </c>
      <c r="C17" s="145">
        <v>1635255.04</v>
      </c>
      <c r="D17" s="145">
        <v>1635255.04</v>
      </c>
      <c r="E17" s="148">
        <v>1635255.04</v>
      </c>
      <c r="F17" s="146"/>
      <c r="G17" s="145">
        <v>0</v>
      </c>
      <c r="H17" s="145">
        <v>0</v>
      </c>
      <c r="I17" s="145">
        <v>0</v>
      </c>
      <c r="J17" s="145">
        <v>0</v>
      </c>
      <c r="K17" s="145">
        <v>0</v>
      </c>
      <c r="L17" s="145">
        <v>0</v>
      </c>
      <c r="M17" s="145">
        <v>0</v>
      </c>
      <c r="N17" s="145">
        <v>0</v>
      </c>
      <c r="O17" s="145">
        <v>0</v>
      </c>
      <c r="P17" s="145">
        <v>0</v>
      </c>
      <c r="Q17" s="145">
        <v>0</v>
      </c>
      <c r="R17" s="145">
        <v>1635255.04</v>
      </c>
      <c r="S17" s="145">
        <v>0</v>
      </c>
      <c r="T17" s="140">
        <f t="shared" ref="T17:T19" si="2">SUM(G17:K17,N17:S17)</f>
        <v>1635255.04</v>
      </c>
      <c r="U17" s="194"/>
    </row>
    <row r="18" spans="1:21">
      <c r="A18" s="143">
        <f t="shared" si="0"/>
        <v>10</v>
      </c>
      <c r="B18" s="149" t="s">
        <v>204</v>
      </c>
      <c r="C18" s="145">
        <v>0</v>
      </c>
      <c r="D18" s="145">
        <v>0</v>
      </c>
      <c r="E18" s="148">
        <v>0</v>
      </c>
      <c r="F18" s="146"/>
      <c r="G18" s="145">
        <v>0</v>
      </c>
      <c r="H18" s="145">
        <v>0</v>
      </c>
      <c r="I18" s="145">
        <v>0</v>
      </c>
      <c r="J18" s="145">
        <v>0</v>
      </c>
      <c r="K18" s="145">
        <v>0</v>
      </c>
      <c r="L18" s="145">
        <v>0</v>
      </c>
      <c r="M18" s="145">
        <v>0</v>
      </c>
      <c r="N18" s="145">
        <v>0</v>
      </c>
      <c r="O18" s="145">
        <v>0</v>
      </c>
      <c r="P18" s="145">
        <v>0</v>
      </c>
      <c r="Q18" s="145">
        <v>0</v>
      </c>
      <c r="R18" s="145">
        <v>0</v>
      </c>
      <c r="S18" s="145">
        <v>0</v>
      </c>
      <c r="T18" s="140">
        <f>SUM(G18:K18,N18:S18)</f>
        <v>0</v>
      </c>
      <c r="U18" s="194"/>
    </row>
    <row r="19" spans="1:21">
      <c r="A19" s="143">
        <f t="shared" si="0"/>
        <v>11</v>
      </c>
      <c r="B19" s="144" t="s">
        <v>36</v>
      </c>
      <c r="C19" s="145">
        <v>2487286.6899885563</v>
      </c>
      <c r="D19" s="145">
        <v>2487286.6899885563</v>
      </c>
      <c r="E19" s="148">
        <v>3270895.31</v>
      </c>
      <c r="F19" s="146"/>
      <c r="G19" s="145">
        <v>0</v>
      </c>
      <c r="H19" s="145">
        <v>0</v>
      </c>
      <c r="I19" s="145">
        <v>0</v>
      </c>
      <c r="J19" s="145">
        <v>0</v>
      </c>
      <c r="K19" s="145">
        <v>0</v>
      </c>
      <c r="L19" s="145">
        <v>0</v>
      </c>
      <c r="M19" s="145">
        <v>0</v>
      </c>
      <c r="N19" s="145">
        <v>0</v>
      </c>
      <c r="O19" s="145">
        <v>0</v>
      </c>
      <c r="P19" s="145">
        <v>160055</v>
      </c>
      <c r="Q19" s="145">
        <v>0</v>
      </c>
      <c r="R19" s="145">
        <v>0</v>
      </c>
      <c r="S19" s="145">
        <v>3110840.31</v>
      </c>
      <c r="T19" s="140">
        <f t="shared" si="2"/>
        <v>3270895.31</v>
      </c>
      <c r="U19" s="194"/>
    </row>
    <row r="20" spans="1:21" ht="15.75" thickBot="1">
      <c r="A20" s="61"/>
      <c r="B20" s="107" t="s">
        <v>37</v>
      </c>
      <c r="C20" s="141">
        <f t="shared" ref="C20:T20" si="3">SUM(C9:C19)</f>
        <v>297009850.9918825</v>
      </c>
      <c r="D20" s="141">
        <f t="shared" si="3"/>
        <v>297009850.9918825</v>
      </c>
      <c r="E20" s="141">
        <f t="shared" si="3"/>
        <v>299508292.99000031</v>
      </c>
      <c r="F20" s="141">
        <f t="shared" si="3"/>
        <v>0</v>
      </c>
      <c r="G20" s="141">
        <f t="shared" si="3"/>
        <v>14611716.199999999</v>
      </c>
      <c r="H20" s="141">
        <f t="shared" si="3"/>
        <v>30747531.52</v>
      </c>
      <c r="I20" s="141">
        <f t="shared" si="3"/>
        <v>6035088.9299999997</v>
      </c>
      <c r="J20" s="141">
        <f t="shared" si="3"/>
        <v>0</v>
      </c>
      <c r="K20" s="141">
        <f t="shared" si="3"/>
        <v>18673161.16</v>
      </c>
      <c r="L20" s="141">
        <f t="shared" si="3"/>
        <v>225562477.47000021</v>
      </c>
      <c r="M20" s="141">
        <f t="shared" si="3"/>
        <v>-9613046.5899999216</v>
      </c>
      <c r="N20" s="141">
        <f t="shared" si="3"/>
        <v>215949430.88000029</v>
      </c>
      <c r="O20" s="141">
        <f t="shared" si="3"/>
        <v>3490154.4399999995</v>
      </c>
      <c r="P20" s="141">
        <f t="shared" si="3"/>
        <v>160055</v>
      </c>
      <c r="Q20" s="141">
        <f t="shared" si="3"/>
        <v>0</v>
      </c>
      <c r="R20" s="141">
        <f t="shared" si="3"/>
        <v>6342226.1499999976</v>
      </c>
      <c r="S20" s="141">
        <f t="shared" si="3"/>
        <v>3498928.71</v>
      </c>
      <c r="T20" s="142">
        <f t="shared" si="3"/>
        <v>299508292.99000031</v>
      </c>
      <c r="U20" s="194"/>
    </row>
    <row r="21" spans="1:21" s="46" customFormat="1">
      <c r="A21" s="55"/>
      <c r="B21" s="62" t="s">
        <v>0</v>
      </c>
      <c r="C21" s="73" t="s">
        <v>1</v>
      </c>
      <c r="D21" s="74" t="s">
        <v>2</v>
      </c>
      <c r="E21" s="62" t="s">
        <v>3</v>
      </c>
      <c r="F21" s="62" t="s">
        <v>4</v>
      </c>
      <c r="G21" s="198" t="s">
        <v>5</v>
      </c>
      <c r="H21" s="198"/>
      <c r="I21" s="198"/>
      <c r="J21" s="198"/>
      <c r="K21" s="198"/>
      <c r="L21" s="198"/>
      <c r="M21" s="198"/>
      <c r="N21" s="198"/>
      <c r="O21" s="198"/>
      <c r="P21" s="199"/>
      <c r="Q21"/>
      <c r="R21"/>
      <c r="S21"/>
      <c r="T21"/>
    </row>
    <row r="22" spans="1:21" s="46" customFormat="1" ht="14.45" customHeight="1">
      <c r="A22" s="197"/>
      <c r="B22" s="205" t="s">
        <v>80</v>
      </c>
      <c r="C22" s="201" t="s">
        <v>79</v>
      </c>
      <c r="D22" s="201" t="s">
        <v>141</v>
      </c>
      <c r="E22" s="201" t="s">
        <v>74</v>
      </c>
      <c r="F22" s="201" t="s">
        <v>78</v>
      </c>
      <c r="G22" s="208" t="s">
        <v>77</v>
      </c>
      <c r="H22" s="208"/>
      <c r="I22" s="208"/>
      <c r="J22" s="208"/>
      <c r="K22" s="208"/>
      <c r="L22" s="208"/>
      <c r="M22" s="208"/>
      <c r="N22" s="208"/>
      <c r="O22" s="208"/>
      <c r="P22" s="209"/>
      <c r="Q22" s="3"/>
      <c r="R22" s="3"/>
      <c r="S22" s="3"/>
      <c r="T22" s="3"/>
    </row>
    <row r="23" spans="1:21" s="46" customFormat="1" ht="14.45" customHeight="1">
      <c r="A23" s="197"/>
      <c r="B23" s="206"/>
      <c r="C23" s="201"/>
      <c r="D23" s="201"/>
      <c r="E23" s="201"/>
      <c r="F23" s="201"/>
      <c r="G23" s="68">
        <v>13</v>
      </c>
      <c r="H23" s="69">
        <v>14</v>
      </c>
      <c r="I23" s="69">
        <v>15</v>
      </c>
      <c r="J23" s="69">
        <v>16</v>
      </c>
      <c r="K23" s="69">
        <v>17</v>
      </c>
      <c r="L23" s="69">
        <v>18</v>
      </c>
      <c r="M23" s="69">
        <v>19</v>
      </c>
      <c r="N23" s="69">
        <v>20</v>
      </c>
      <c r="O23" s="69">
        <v>21</v>
      </c>
      <c r="P23" s="78">
        <v>22</v>
      </c>
      <c r="Q23" s="3"/>
      <c r="R23" s="3"/>
      <c r="S23" s="3"/>
      <c r="T23" s="3"/>
    </row>
    <row r="24" spans="1:21" s="46" customFormat="1" ht="100.15" customHeight="1">
      <c r="A24" s="197"/>
      <c r="B24" s="207"/>
      <c r="C24" s="201"/>
      <c r="D24" s="201"/>
      <c r="E24" s="201"/>
      <c r="F24" s="201"/>
      <c r="G24" s="65" t="s">
        <v>38</v>
      </c>
      <c r="H24" s="66" t="s">
        <v>39</v>
      </c>
      <c r="I24" s="66" t="s">
        <v>40</v>
      </c>
      <c r="J24" s="66" t="s">
        <v>41</v>
      </c>
      <c r="K24" s="66" t="s">
        <v>42</v>
      </c>
      <c r="L24" s="66" t="s">
        <v>43</v>
      </c>
      <c r="M24" s="66" t="s">
        <v>44</v>
      </c>
      <c r="N24" s="66" t="s">
        <v>11</v>
      </c>
      <c r="O24" s="66" t="s">
        <v>45</v>
      </c>
      <c r="P24" s="75" t="s">
        <v>46</v>
      </c>
      <c r="Q24" s="3"/>
      <c r="R24" s="3"/>
      <c r="S24" s="3"/>
      <c r="T24" s="3"/>
    </row>
    <row r="25" spans="1:21">
      <c r="A25" s="22">
        <v>1</v>
      </c>
      <c r="B25" s="71" t="s">
        <v>38</v>
      </c>
      <c r="C25" s="151">
        <v>5315136.9800000004</v>
      </c>
      <c r="D25" s="146">
        <v>5315136.9800000004</v>
      </c>
      <c r="E25" s="146">
        <v>5315136.9800000004</v>
      </c>
      <c r="F25" s="146"/>
      <c r="G25" s="146">
        <v>5000000</v>
      </c>
      <c r="H25" s="146">
        <v>0</v>
      </c>
      <c r="I25" s="146">
        <v>0</v>
      </c>
      <c r="J25" s="146">
        <v>0</v>
      </c>
      <c r="K25" s="146">
        <v>0</v>
      </c>
      <c r="L25" s="146">
        <v>0</v>
      </c>
      <c r="M25" s="146">
        <v>315136.98</v>
      </c>
      <c r="N25" s="146">
        <v>0</v>
      </c>
      <c r="O25" s="146">
        <v>0</v>
      </c>
      <c r="P25" s="150">
        <f t="shared" ref="P25:P32" si="4">SUM(G25:O25)</f>
        <v>5315136.9800000004</v>
      </c>
      <c r="Q25" s="195"/>
    </row>
    <row r="26" spans="1:21">
      <c r="A26" s="22">
        <f>1+A25</f>
        <v>2</v>
      </c>
      <c r="B26" s="71" t="s">
        <v>205</v>
      </c>
      <c r="C26" s="151">
        <v>144596458.28999999</v>
      </c>
      <c r="D26" s="146">
        <v>144596458.28999999</v>
      </c>
      <c r="E26" s="146">
        <v>144596458.37999937</v>
      </c>
      <c r="F26" s="146"/>
      <c r="G26" s="146">
        <v>0</v>
      </c>
      <c r="H26" s="146">
        <v>7806314.340000093</v>
      </c>
      <c r="I26" s="146">
        <v>18094070.319999866</v>
      </c>
      <c r="J26" s="146">
        <v>116120305.2899994</v>
      </c>
      <c r="K26" s="146">
        <v>0</v>
      </c>
      <c r="L26" s="146">
        <v>0</v>
      </c>
      <c r="M26" s="146">
        <v>2575768.4300000002</v>
      </c>
      <c r="N26" s="146">
        <v>0</v>
      </c>
      <c r="O26" s="146">
        <v>0</v>
      </c>
      <c r="P26" s="150">
        <f t="shared" si="4"/>
        <v>144596458.37999937</v>
      </c>
      <c r="Q26" s="195"/>
    </row>
    <row r="27" spans="1:21">
      <c r="A27" s="22">
        <f t="shared" ref="A27:A32" si="5">1+A26</f>
        <v>3</v>
      </c>
      <c r="B27" s="71" t="s">
        <v>206</v>
      </c>
      <c r="C27" s="151">
        <v>0</v>
      </c>
      <c r="D27" s="146">
        <v>0</v>
      </c>
      <c r="E27" s="146">
        <v>0</v>
      </c>
      <c r="F27" s="146"/>
      <c r="G27" s="146">
        <v>0</v>
      </c>
      <c r="H27" s="146">
        <v>0</v>
      </c>
      <c r="I27" s="146">
        <v>0</v>
      </c>
      <c r="J27" s="146">
        <v>0</v>
      </c>
      <c r="K27" s="146">
        <v>0</v>
      </c>
      <c r="L27" s="146">
        <v>0</v>
      </c>
      <c r="M27" s="146">
        <v>0</v>
      </c>
      <c r="N27" s="146">
        <v>0</v>
      </c>
      <c r="O27" s="146">
        <v>0</v>
      </c>
      <c r="P27" s="150">
        <f t="shared" si="4"/>
        <v>0</v>
      </c>
      <c r="Q27" s="195"/>
    </row>
    <row r="28" spans="1:21">
      <c r="A28" s="22">
        <f t="shared" si="5"/>
        <v>4</v>
      </c>
      <c r="B28" s="23" t="s">
        <v>43</v>
      </c>
      <c r="C28" s="151">
        <v>89909722.843699992</v>
      </c>
      <c r="D28" s="146">
        <v>89909722.843699992</v>
      </c>
      <c r="E28" s="146">
        <v>90270283.959999993</v>
      </c>
      <c r="F28" s="146"/>
      <c r="G28" s="146">
        <v>0</v>
      </c>
      <c r="H28" s="146">
        <v>0</v>
      </c>
      <c r="I28" s="146">
        <v>0</v>
      </c>
      <c r="J28" s="146">
        <v>0</v>
      </c>
      <c r="K28" s="146">
        <v>0</v>
      </c>
      <c r="L28" s="146">
        <v>88386160.689999998</v>
      </c>
      <c r="M28" s="146">
        <v>1884123.2699999998</v>
      </c>
      <c r="N28" s="146">
        <v>0</v>
      </c>
      <c r="O28" s="146">
        <v>0</v>
      </c>
      <c r="P28" s="150">
        <f t="shared" si="4"/>
        <v>90270283.959999993</v>
      </c>
      <c r="Q28" s="195"/>
    </row>
    <row r="29" spans="1:21" ht="26.25">
      <c r="A29" s="22">
        <f t="shared" si="5"/>
        <v>5</v>
      </c>
      <c r="B29" s="23" t="s">
        <v>207</v>
      </c>
      <c r="C29" s="151">
        <v>17671.6412200431</v>
      </c>
      <c r="D29" s="146">
        <v>17671.6412200431</v>
      </c>
      <c r="E29" s="146">
        <v>15976</v>
      </c>
      <c r="F29" s="146"/>
      <c r="G29" s="146">
        <v>0</v>
      </c>
      <c r="H29" s="146">
        <v>0</v>
      </c>
      <c r="I29" s="146">
        <v>0</v>
      </c>
      <c r="J29" s="146">
        <v>0</v>
      </c>
      <c r="K29" s="146">
        <v>0</v>
      </c>
      <c r="L29" s="146">
        <v>0</v>
      </c>
      <c r="M29" s="146">
        <v>0</v>
      </c>
      <c r="N29" s="146">
        <v>15976</v>
      </c>
      <c r="O29" s="146">
        <v>0</v>
      </c>
      <c r="P29" s="150">
        <f t="shared" si="4"/>
        <v>15976</v>
      </c>
      <c r="Q29" s="195"/>
    </row>
    <row r="30" spans="1:21">
      <c r="A30" s="22">
        <f t="shared" si="5"/>
        <v>6</v>
      </c>
      <c r="B30" s="23" t="s">
        <v>11</v>
      </c>
      <c r="C30" s="151">
        <v>1802389</v>
      </c>
      <c r="D30" s="146">
        <v>1802389</v>
      </c>
      <c r="E30" s="146">
        <v>5013134.9600000009</v>
      </c>
      <c r="F30" s="146"/>
      <c r="G30" s="146">
        <v>0</v>
      </c>
      <c r="H30" s="146">
        <v>0</v>
      </c>
      <c r="I30" s="146">
        <v>0</v>
      </c>
      <c r="J30" s="146">
        <v>0</v>
      </c>
      <c r="K30" s="146">
        <v>0</v>
      </c>
      <c r="L30" s="146">
        <v>0</v>
      </c>
      <c r="M30" s="146">
        <v>0</v>
      </c>
      <c r="N30" s="146">
        <v>5013134.9600000009</v>
      </c>
      <c r="O30" s="146">
        <v>0</v>
      </c>
      <c r="P30" s="150">
        <f t="shared" si="4"/>
        <v>5013134.9600000009</v>
      </c>
      <c r="Q30" s="195"/>
    </row>
    <row r="31" spans="1:21">
      <c r="A31" s="22">
        <f t="shared" si="5"/>
        <v>7</v>
      </c>
      <c r="B31" s="23" t="s">
        <v>208</v>
      </c>
      <c r="C31" s="151">
        <v>13356822.4263</v>
      </c>
      <c r="D31" s="146">
        <v>13356822.4263</v>
      </c>
      <c r="E31" s="146">
        <v>13471419.799999999</v>
      </c>
      <c r="F31" s="146"/>
      <c r="G31" s="146">
        <v>0</v>
      </c>
      <c r="H31" s="146">
        <v>0</v>
      </c>
      <c r="I31" s="146">
        <v>0</v>
      </c>
      <c r="J31" s="146">
        <v>0</v>
      </c>
      <c r="K31" s="146">
        <v>0</v>
      </c>
      <c r="L31" s="146">
        <v>0</v>
      </c>
      <c r="M31" s="146">
        <v>88419.8</v>
      </c>
      <c r="N31" s="146">
        <v>0</v>
      </c>
      <c r="O31" s="146">
        <v>13383000</v>
      </c>
      <c r="P31" s="150">
        <f t="shared" si="4"/>
        <v>13471419.800000001</v>
      </c>
      <c r="Q31" s="195"/>
    </row>
    <row r="32" spans="1:21" ht="26.25">
      <c r="A32" s="22">
        <f t="shared" si="5"/>
        <v>8</v>
      </c>
      <c r="B32" s="23" t="s">
        <v>209</v>
      </c>
      <c r="C32" s="151">
        <v>0</v>
      </c>
      <c r="D32" s="146">
        <v>0</v>
      </c>
      <c r="E32" s="146">
        <v>0</v>
      </c>
      <c r="F32" s="146"/>
      <c r="G32" s="146">
        <v>0</v>
      </c>
      <c r="H32" s="146">
        <v>0</v>
      </c>
      <c r="I32" s="146">
        <v>0</v>
      </c>
      <c r="J32" s="146">
        <v>0</v>
      </c>
      <c r="K32" s="146">
        <v>0</v>
      </c>
      <c r="L32" s="146">
        <v>0</v>
      </c>
      <c r="M32" s="146">
        <v>0</v>
      </c>
      <c r="N32" s="146">
        <v>0</v>
      </c>
      <c r="O32" s="146">
        <v>0</v>
      </c>
      <c r="P32" s="150">
        <f t="shared" si="4"/>
        <v>0</v>
      </c>
      <c r="Q32" s="195"/>
    </row>
    <row r="33" spans="1:20" ht="15.75" thickBot="1">
      <c r="A33" s="61"/>
      <c r="B33" s="108" t="s">
        <v>46</v>
      </c>
      <c r="C33" s="141">
        <f t="shared" ref="C33:P33" si="6">SUM(C25:C32)</f>
        <v>254998201.18122</v>
      </c>
      <c r="D33" s="141">
        <f t="shared" si="6"/>
        <v>254998201.18122</v>
      </c>
      <c r="E33" s="141">
        <f t="shared" si="6"/>
        <v>258682410.07999936</v>
      </c>
      <c r="F33" s="141">
        <f t="shared" si="6"/>
        <v>0</v>
      </c>
      <c r="G33" s="141">
        <f t="shared" si="6"/>
        <v>5000000</v>
      </c>
      <c r="H33" s="141">
        <f t="shared" si="6"/>
        <v>7806314.340000093</v>
      </c>
      <c r="I33" s="141">
        <f t="shared" si="6"/>
        <v>18094070.319999866</v>
      </c>
      <c r="J33" s="141">
        <f t="shared" si="6"/>
        <v>116120305.2899994</v>
      </c>
      <c r="K33" s="141">
        <f t="shared" si="6"/>
        <v>0</v>
      </c>
      <c r="L33" s="141">
        <f t="shared" si="6"/>
        <v>88386160.689999998</v>
      </c>
      <c r="M33" s="141">
        <f t="shared" si="6"/>
        <v>4863448.4799999995</v>
      </c>
      <c r="N33" s="141">
        <f t="shared" si="6"/>
        <v>5029110.9600000009</v>
      </c>
      <c r="O33" s="141">
        <f t="shared" si="6"/>
        <v>13383000</v>
      </c>
      <c r="P33" s="142">
        <f t="shared" si="6"/>
        <v>258682410.07999936</v>
      </c>
      <c r="Q33" s="195"/>
    </row>
    <row r="34" spans="1:20" s="46" customFormat="1">
      <c r="A34" s="55"/>
      <c r="B34" s="62" t="s">
        <v>0</v>
      </c>
      <c r="C34" s="73" t="s">
        <v>1</v>
      </c>
      <c r="D34" s="74" t="s">
        <v>2</v>
      </c>
      <c r="E34" s="62" t="s">
        <v>3</v>
      </c>
      <c r="F34" s="62" t="s">
        <v>4</v>
      </c>
      <c r="G34" s="198" t="s">
        <v>5</v>
      </c>
      <c r="H34" s="198"/>
      <c r="I34" s="198"/>
      <c r="J34" s="198"/>
      <c r="K34" s="198"/>
      <c r="L34" s="198"/>
      <c r="M34" s="198"/>
      <c r="N34" s="199"/>
      <c r="O34"/>
      <c r="P34"/>
      <c r="Q34"/>
      <c r="R34"/>
      <c r="S34"/>
      <c r="T34"/>
    </row>
    <row r="35" spans="1:20" s="46" customFormat="1" ht="40.15" customHeight="1">
      <c r="A35" s="197"/>
      <c r="B35" s="205" t="s">
        <v>158</v>
      </c>
      <c r="C35" s="201" t="s">
        <v>79</v>
      </c>
      <c r="D35" s="201" t="s">
        <v>141</v>
      </c>
      <c r="E35" s="201" t="s">
        <v>74</v>
      </c>
      <c r="F35" s="201" t="s">
        <v>78</v>
      </c>
      <c r="G35" s="210" t="s">
        <v>77</v>
      </c>
      <c r="H35" s="211"/>
      <c r="I35" s="211"/>
      <c r="J35" s="211"/>
      <c r="K35" s="211"/>
      <c r="L35" s="211"/>
      <c r="M35" s="211"/>
      <c r="N35" s="212"/>
      <c r="O35"/>
      <c r="P35"/>
      <c r="Q35"/>
      <c r="R35"/>
      <c r="S35"/>
      <c r="T35"/>
    </row>
    <row r="36" spans="1:20" s="46" customFormat="1" ht="13.9" customHeight="1">
      <c r="A36" s="197"/>
      <c r="B36" s="206"/>
      <c r="C36" s="201"/>
      <c r="D36" s="201"/>
      <c r="E36" s="201"/>
      <c r="F36" s="201"/>
      <c r="G36" s="21">
        <v>23</v>
      </c>
      <c r="H36" s="21">
        <v>24</v>
      </c>
      <c r="I36" s="21">
        <v>25</v>
      </c>
      <c r="J36" s="21">
        <v>26</v>
      </c>
      <c r="K36" s="21">
        <v>27</v>
      </c>
      <c r="L36" s="21">
        <v>28</v>
      </c>
      <c r="M36" s="21">
        <v>29</v>
      </c>
      <c r="N36" s="77">
        <v>30</v>
      </c>
      <c r="O36" s="3"/>
      <c r="P36" s="70"/>
      <c r="Q36" s="70"/>
      <c r="R36" s="70"/>
      <c r="S36" s="3"/>
      <c r="T36" s="3"/>
    </row>
    <row r="37" spans="1:20" s="46" customFormat="1" ht="102" customHeight="1">
      <c r="A37" s="197"/>
      <c r="B37" s="207"/>
      <c r="C37" s="201"/>
      <c r="D37" s="201"/>
      <c r="E37" s="201"/>
      <c r="F37" s="201"/>
      <c r="G37" s="66" t="s">
        <v>47</v>
      </c>
      <c r="H37" s="66" t="s">
        <v>48</v>
      </c>
      <c r="I37" s="66" t="s">
        <v>49</v>
      </c>
      <c r="J37" s="66" t="s">
        <v>50</v>
      </c>
      <c r="K37" s="66" t="s">
        <v>51</v>
      </c>
      <c r="L37" s="66" t="s">
        <v>52</v>
      </c>
      <c r="M37" s="66" t="s">
        <v>6</v>
      </c>
      <c r="N37" s="75" t="s">
        <v>53</v>
      </c>
      <c r="O37" s="195"/>
      <c r="P37" s="70"/>
      <c r="Q37" s="70"/>
      <c r="R37" s="70"/>
      <c r="S37" s="3"/>
      <c r="T37" s="3"/>
    </row>
    <row r="38" spans="1:20">
      <c r="A38" s="22">
        <v>1</v>
      </c>
      <c r="B38" s="72" t="s">
        <v>210</v>
      </c>
      <c r="C38" s="152">
        <v>25643199.989999998</v>
      </c>
      <c r="D38" s="153">
        <v>25643199.989999998</v>
      </c>
      <c r="E38" s="153">
        <v>25643199.989999998</v>
      </c>
      <c r="F38" s="153"/>
      <c r="G38" s="146">
        <v>25643199.989999998</v>
      </c>
      <c r="H38" s="146">
        <v>0</v>
      </c>
      <c r="I38" s="146">
        <v>0</v>
      </c>
      <c r="J38" s="146">
        <v>0</v>
      </c>
      <c r="K38" s="146">
        <v>0</v>
      </c>
      <c r="L38" s="146">
        <v>0</v>
      </c>
      <c r="M38" s="146">
        <v>0</v>
      </c>
      <c r="N38" s="150">
        <f t="shared" ref="N38:N39" si="7">SUM(G38:M38)</f>
        <v>25643199.989999998</v>
      </c>
      <c r="O38" s="195"/>
    </row>
    <row r="39" spans="1:20">
      <c r="A39" s="22">
        <v>2</v>
      </c>
      <c r="B39" s="72" t="s">
        <v>52</v>
      </c>
      <c r="C39" s="152">
        <v>16368449.820662498</v>
      </c>
      <c r="D39" s="153">
        <v>16368449.820662498</v>
      </c>
      <c r="E39" s="153">
        <v>15182682.942999994</v>
      </c>
      <c r="F39" s="153"/>
      <c r="G39" s="146">
        <v>0</v>
      </c>
      <c r="H39" s="146">
        <v>0</v>
      </c>
      <c r="I39" s="146">
        <v>0</v>
      </c>
      <c r="J39" s="146">
        <v>0</v>
      </c>
      <c r="K39" s="146">
        <v>0</v>
      </c>
      <c r="L39" s="146">
        <v>15182682.942999994</v>
      </c>
      <c r="M39" s="146">
        <v>0</v>
      </c>
      <c r="N39" s="150">
        <f t="shared" si="7"/>
        <v>15182682.942999994</v>
      </c>
      <c r="O39" s="195"/>
    </row>
    <row r="40" spans="1:20" ht="15.75" thickBot="1">
      <c r="A40" s="61"/>
      <c r="B40" s="108" t="s">
        <v>75</v>
      </c>
      <c r="C40" s="141">
        <f t="shared" ref="C40:N40" si="8">SUM(C38:C39)</f>
        <v>42011649.810662493</v>
      </c>
      <c r="D40" s="141">
        <f t="shared" si="8"/>
        <v>42011649.810662493</v>
      </c>
      <c r="E40" s="141">
        <f t="shared" si="8"/>
        <v>40825882.932999991</v>
      </c>
      <c r="F40" s="141">
        <f t="shared" si="8"/>
        <v>0</v>
      </c>
      <c r="G40" s="141">
        <f t="shared" si="8"/>
        <v>25643199.989999998</v>
      </c>
      <c r="H40" s="141">
        <f t="shared" si="8"/>
        <v>0</v>
      </c>
      <c r="I40" s="141">
        <f t="shared" si="8"/>
        <v>0</v>
      </c>
      <c r="J40" s="141">
        <f t="shared" si="8"/>
        <v>0</v>
      </c>
      <c r="K40" s="141">
        <f t="shared" si="8"/>
        <v>0</v>
      </c>
      <c r="L40" s="141">
        <f t="shared" si="8"/>
        <v>15182682.942999994</v>
      </c>
      <c r="M40" s="141">
        <f t="shared" si="8"/>
        <v>0</v>
      </c>
      <c r="N40" s="142">
        <f t="shared" si="8"/>
        <v>40825882.932999991</v>
      </c>
      <c r="O40" s="195"/>
    </row>
    <row r="41" spans="1:20">
      <c r="O41" s="195"/>
    </row>
    <row r="42" spans="1:20">
      <c r="O42" s="195"/>
    </row>
    <row r="43" spans="1:20" s="4" customFormat="1">
      <c r="A43" s="11"/>
      <c r="B43" s="11"/>
      <c r="C43" s="11"/>
      <c r="D43" s="11"/>
      <c r="E43" s="11"/>
      <c r="F43" s="11"/>
      <c r="G43" s="11"/>
      <c r="H43" s="11"/>
      <c r="I43" s="11"/>
      <c r="J43" s="11"/>
      <c r="K43" s="11"/>
      <c r="L43" s="11"/>
      <c r="M43" s="11"/>
      <c r="N43" s="11"/>
      <c r="O43" s="11"/>
      <c r="P43" s="11"/>
      <c r="Q43" s="11"/>
      <c r="R43" s="11"/>
      <c r="S43" s="11"/>
      <c r="T43" s="11"/>
    </row>
    <row r="44" spans="1:20" s="4" customFormat="1">
      <c r="A44" s="11"/>
      <c r="B44" s="11"/>
      <c r="C44" s="11"/>
      <c r="D44" s="11"/>
      <c r="E44" s="11"/>
      <c r="F44" s="11"/>
      <c r="G44" s="11"/>
      <c r="H44" s="11"/>
      <c r="I44" s="11"/>
      <c r="J44" s="11"/>
      <c r="K44" s="11"/>
      <c r="L44" s="11"/>
      <c r="M44" s="11"/>
      <c r="N44" s="11"/>
      <c r="O44" s="11"/>
      <c r="P44" s="11"/>
      <c r="Q44" s="11"/>
      <c r="R44" s="11"/>
      <c r="S44" s="11"/>
      <c r="T44" s="11"/>
    </row>
    <row r="45" spans="1:20" s="4" customFormat="1">
      <c r="A45" s="11"/>
      <c r="B45" s="11"/>
      <c r="C45" s="11"/>
      <c r="D45" s="11"/>
      <c r="E45" s="11"/>
      <c r="F45" s="11"/>
      <c r="G45" s="11"/>
      <c r="H45" s="11"/>
      <c r="I45" s="11"/>
      <c r="J45" s="11"/>
      <c r="K45" s="11"/>
      <c r="L45" s="11"/>
      <c r="M45" s="11"/>
      <c r="N45" s="11"/>
      <c r="O45" s="11"/>
      <c r="P45" s="11"/>
      <c r="Q45" s="11"/>
      <c r="R45" s="11"/>
      <c r="S45" s="11"/>
      <c r="T45" s="11"/>
    </row>
    <row r="50" spans="16:16">
      <c r="P50" s="45"/>
    </row>
  </sheetData>
  <mergeCells count="24">
    <mergeCell ref="G22:P22"/>
    <mergeCell ref="G34:N34"/>
    <mergeCell ref="B35:B37"/>
    <mergeCell ref="C35:C37"/>
    <mergeCell ref="D35:D37"/>
    <mergeCell ref="E35:E37"/>
    <mergeCell ref="F35:F37"/>
    <mergeCell ref="G35:N35"/>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s>
  <pageMargins left="0.7" right="0.7" top="0.75" bottom="0.75" header="0.3" footer="0.3"/>
  <pageSetup paperSize="9" scale="54" orientation="landscape" horizontalDpi="4294967295" verticalDpi="4294967295" r:id="rId1"/>
  <rowBreaks count="1" manualBreakCount="1">
    <brk id="20" max="16383" man="1"/>
  </rowBreaks>
  <ignoredErrors>
    <ignoredError sqref="A10:A1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7" t="s">
        <v>54</v>
      </c>
      <c r="B1" s="190" t="str">
        <f>'20. LI3'!$B$1</f>
        <v>ფინკა ბანკი საქართველო</v>
      </c>
    </row>
    <row r="2" spans="1:8" ht="15.75">
      <c r="A2" s="10" t="s">
        <v>55</v>
      </c>
      <c r="B2" s="191">
        <f>'20. LI3'!$B$2</f>
        <v>43465</v>
      </c>
      <c r="C2" s="10"/>
      <c r="D2" s="10"/>
      <c r="E2" s="10"/>
      <c r="F2" s="10"/>
      <c r="G2" s="10"/>
      <c r="H2" s="10"/>
    </row>
    <row r="3" spans="1:8" ht="15.75">
      <c r="A3" s="10"/>
      <c r="B3" s="10"/>
      <c r="C3" s="10"/>
      <c r="D3" s="10"/>
      <c r="E3" s="10"/>
      <c r="F3" s="10"/>
      <c r="G3" s="10"/>
      <c r="H3" s="10"/>
    </row>
    <row r="4" spans="1:8" ht="15.75" thickBot="1">
      <c r="A4" s="136" t="s">
        <v>172</v>
      </c>
      <c r="B4" s="16" t="s">
        <v>94</v>
      </c>
    </row>
    <row r="5" spans="1:8" ht="14.45" customHeight="1">
      <c r="A5" s="218"/>
      <c r="B5" s="213" t="s">
        <v>93</v>
      </c>
      <c r="C5" s="215" t="s">
        <v>137</v>
      </c>
      <c r="D5" s="213" t="s">
        <v>92</v>
      </c>
      <c r="E5" s="213"/>
      <c r="F5" s="213"/>
      <c r="G5" s="213"/>
      <c r="H5" s="216" t="s">
        <v>91</v>
      </c>
    </row>
    <row r="6" spans="1:8" ht="38.25">
      <c r="A6" s="219"/>
      <c r="B6" s="214"/>
      <c r="C6" s="205"/>
      <c r="D6" s="14" t="s">
        <v>90</v>
      </c>
      <c r="E6" s="14" t="s">
        <v>89</v>
      </c>
      <c r="F6" s="14" t="s">
        <v>88</v>
      </c>
      <c r="G6" s="14" t="s">
        <v>87</v>
      </c>
      <c r="H6" s="217"/>
    </row>
    <row r="7" spans="1:8" ht="15.75">
      <c r="A7" s="79">
        <v>1</v>
      </c>
      <c r="B7" s="47" t="s">
        <v>76</v>
      </c>
      <c r="C7" s="41" t="s">
        <v>86</v>
      </c>
      <c r="D7" s="5"/>
      <c r="E7" s="5"/>
      <c r="F7" s="5"/>
      <c r="G7" s="41" t="s">
        <v>83</v>
      </c>
      <c r="H7" s="40"/>
    </row>
    <row r="8" spans="1:8" ht="15.75">
      <c r="A8" s="80">
        <v>2</v>
      </c>
      <c r="B8" s="47" t="s">
        <v>76</v>
      </c>
      <c r="C8" s="41" t="s">
        <v>85</v>
      </c>
      <c r="D8" s="5"/>
      <c r="E8" s="5"/>
      <c r="F8" s="41" t="s">
        <v>83</v>
      </c>
      <c r="G8" s="5"/>
      <c r="H8" s="40"/>
    </row>
    <row r="9" spans="1:8" ht="15.75">
      <c r="A9" s="79">
        <v>3</v>
      </c>
      <c r="B9" s="47" t="s">
        <v>76</v>
      </c>
      <c r="C9" s="41" t="s">
        <v>84</v>
      </c>
      <c r="D9" s="5"/>
      <c r="E9" s="5"/>
      <c r="F9" s="5"/>
      <c r="G9" s="41" t="s">
        <v>83</v>
      </c>
      <c r="H9" s="40"/>
    </row>
    <row r="10" spans="1:8" ht="15.75">
      <c r="A10" s="80"/>
      <c r="B10" s="47"/>
      <c r="C10" s="41"/>
      <c r="D10" s="5"/>
      <c r="E10" s="5"/>
      <c r="F10" s="5"/>
      <c r="G10" s="5"/>
      <c r="H10" s="40"/>
    </row>
    <row r="11" spans="1:8" ht="15.75">
      <c r="A11" s="79"/>
      <c r="B11" s="47"/>
      <c r="C11" s="41"/>
      <c r="D11" s="5"/>
      <c r="E11" s="5"/>
      <c r="F11" s="5"/>
      <c r="G11" s="5"/>
      <c r="H11" s="40"/>
    </row>
    <row r="12" spans="1:8" ht="16.5" thickBot="1">
      <c r="A12" s="81"/>
      <c r="B12" s="76"/>
      <c r="C12" s="82"/>
      <c r="D12" s="58"/>
      <c r="E12" s="58"/>
      <c r="F12" s="58"/>
      <c r="G12" s="58"/>
      <c r="H12" s="83"/>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9"/>
  <sheetViews>
    <sheetView showGridLines="0" zoomScaleNormal="100" workbookViewId="0">
      <selection activeCell="B1" sqref="B1:B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34" t="s">
        <v>54</v>
      </c>
      <c r="B1" s="190" t="str">
        <f>'20. LI3'!$B$1</f>
        <v>ფინკა ბანკი საქართველო</v>
      </c>
    </row>
    <row r="2" spans="1:12" ht="15">
      <c r="A2" s="134" t="s">
        <v>55</v>
      </c>
      <c r="B2" s="191">
        <f>'20. LI3'!$B$2</f>
        <v>43465</v>
      </c>
    </row>
    <row r="3" spans="1:12">
      <c r="A3" s="70"/>
      <c r="B3" s="134"/>
    </row>
    <row r="4" spans="1:12" ht="13.5" thickBot="1">
      <c r="A4" s="135" t="s">
        <v>173</v>
      </c>
      <c r="B4" s="48" t="s">
        <v>150</v>
      </c>
      <c r="C4" s="28"/>
      <c r="D4" s="8"/>
      <c r="E4" s="8"/>
      <c r="F4" s="8"/>
      <c r="G4" s="8"/>
      <c r="H4" s="8"/>
      <c r="I4" s="8"/>
      <c r="J4" s="8"/>
      <c r="K4" s="8"/>
      <c r="L4" s="8"/>
    </row>
    <row r="5" spans="1:12">
      <c r="A5" s="133"/>
      <c r="B5" s="60"/>
      <c r="C5" s="63">
        <v>2018</v>
      </c>
      <c r="D5" s="63">
        <v>2017</v>
      </c>
      <c r="E5" s="64">
        <v>2016</v>
      </c>
      <c r="F5" s="8"/>
    </row>
    <row r="6" spans="1:12">
      <c r="A6" s="22">
        <v>1</v>
      </c>
      <c r="B6" s="5" t="s">
        <v>10</v>
      </c>
      <c r="C6" s="146">
        <v>65608.892855945203</v>
      </c>
      <c r="D6" s="146">
        <v>96745.943815000006</v>
      </c>
      <c r="E6" s="154">
        <v>83448.020679409514</v>
      </c>
      <c r="F6" s="8"/>
    </row>
    <row r="7" spans="1:12">
      <c r="A7" s="22">
        <v>2</v>
      </c>
      <c r="B7" s="27" t="s">
        <v>124</v>
      </c>
      <c r="C7" s="146">
        <v>0</v>
      </c>
      <c r="D7" s="146">
        <v>61052.874262999998</v>
      </c>
      <c r="E7" s="154">
        <v>32786</v>
      </c>
      <c r="F7" s="8"/>
    </row>
    <row r="8" spans="1:12">
      <c r="A8" s="22">
        <v>3</v>
      </c>
      <c r="B8" s="5" t="s">
        <v>146</v>
      </c>
      <c r="C8" s="146">
        <v>0</v>
      </c>
      <c r="D8" s="146">
        <v>2</v>
      </c>
      <c r="E8" s="154">
        <v>1</v>
      </c>
    </row>
    <row r="9" spans="1:12" ht="13.5" thickBot="1">
      <c r="A9" s="61">
        <v>4</v>
      </c>
      <c r="B9" s="58" t="s">
        <v>113</v>
      </c>
      <c r="C9" s="155">
        <v>21264.962580945201</v>
      </c>
      <c r="D9" s="155">
        <v>73861.865902999998</v>
      </c>
      <c r="E9" s="156">
        <v>61139.308991999998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1"/>
  <sheetViews>
    <sheetView showGridLines="0" zoomScaleNormal="100" workbookViewId="0">
      <selection activeCell="F16" sqref="F16"/>
    </sheetView>
  </sheetViews>
  <sheetFormatPr defaultColWidth="9.140625" defaultRowHeight="12.75"/>
  <cols>
    <col min="1" max="1" width="10.5703125" style="3" bestFit="1" customWidth="1"/>
    <col min="2" max="2" width="52.5703125" style="3" customWidth="1"/>
    <col min="3" max="3" width="10.28515625" style="3" bestFit="1" customWidth="1"/>
    <col min="4" max="4" width="11" style="3" customWidth="1"/>
    <col min="5" max="5" width="10.42578125" style="3" customWidth="1"/>
    <col min="6" max="6" width="24.140625" style="3" customWidth="1"/>
    <col min="7" max="7" width="27.5703125" style="3" customWidth="1"/>
    <col min="8" max="16384" width="9.140625" style="3"/>
  </cols>
  <sheetData>
    <row r="1" spans="1:8">
      <c r="A1" s="3" t="s">
        <v>54</v>
      </c>
      <c r="B1" s="190" t="str">
        <f>'20. LI3'!$B$1</f>
        <v>ფინკა ბანკი საქართველო</v>
      </c>
    </row>
    <row r="2" spans="1:8" ht="15">
      <c r="A2" s="8" t="s">
        <v>55</v>
      </c>
      <c r="B2" s="191">
        <f>'20. LI3'!$B$2</f>
        <v>43465</v>
      </c>
      <c r="C2" s="8"/>
      <c r="D2" s="8"/>
      <c r="E2" s="8"/>
      <c r="F2" s="8"/>
      <c r="G2" s="8"/>
      <c r="H2" s="8"/>
    </row>
    <row r="3" spans="1:8">
      <c r="A3" s="8"/>
      <c r="B3" s="8"/>
      <c r="C3" s="8"/>
      <c r="D3" s="8"/>
      <c r="E3" s="8"/>
      <c r="F3" s="8"/>
      <c r="G3" s="8"/>
      <c r="H3" s="8"/>
    </row>
    <row r="4" spans="1:8" ht="13.5" thickBot="1">
      <c r="A4" s="135" t="s">
        <v>174</v>
      </c>
      <c r="B4" s="49" t="s">
        <v>125</v>
      </c>
      <c r="F4" s="8"/>
      <c r="G4" s="8"/>
      <c r="H4" s="8"/>
    </row>
    <row r="5" spans="1:8">
      <c r="A5" s="84"/>
      <c r="B5" s="60"/>
      <c r="C5" s="60" t="s">
        <v>0</v>
      </c>
      <c r="D5" s="60" t="s">
        <v>1</v>
      </c>
      <c r="E5" s="60" t="s">
        <v>2</v>
      </c>
      <c r="F5" s="60" t="s">
        <v>3</v>
      </c>
      <c r="G5" s="26" t="s">
        <v>4</v>
      </c>
      <c r="H5" s="8"/>
    </row>
    <row r="6" spans="1:8" s="11" customFormat="1" ht="76.5">
      <c r="A6" s="109"/>
      <c r="B6" s="23"/>
      <c r="C6" s="99">
        <v>2018</v>
      </c>
      <c r="D6" s="99">
        <v>2017</v>
      </c>
      <c r="E6" s="99">
        <v>2016</v>
      </c>
      <c r="F6" s="69" t="s">
        <v>138</v>
      </c>
      <c r="G6" s="111" t="s">
        <v>139</v>
      </c>
      <c r="H6" s="110"/>
    </row>
    <row r="7" spans="1:8">
      <c r="A7" s="85">
        <v>1</v>
      </c>
      <c r="B7" s="5" t="s">
        <v>56</v>
      </c>
      <c r="C7" s="146">
        <v>35798921.662999995</v>
      </c>
      <c r="D7" s="146">
        <v>34772825.960000008</v>
      </c>
      <c r="E7" s="146">
        <v>35194561.213300012</v>
      </c>
      <c r="F7" s="220"/>
      <c r="G7" s="221"/>
      <c r="H7" s="8"/>
    </row>
    <row r="8" spans="1:8">
      <c r="A8" s="85">
        <v>2</v>
      </c>
      <c r="B8" s="50" t="s">
        <v>12</v>
      </c>
      <c r="C8" s="146">
        <v>1335985.459999999</v>
      </c>
      <c r="D8" s="146">
        <v>-673823.14999999851</v>
      </c>
      <c r="E8" s="146">
        <v>-221036.60000000056</v>
      </c>
      <c r="F8" s="222"/>
      <c r="G8" s="223"/>
    </row>
    <row r="9" spans="1:8">
      <c r="A9" s="85">
        <v>3</v>
      </c>
      <c r="B9" s="51" t="s">
        <v>147</v>
      </c>
      <c r="C9" s="146">
        <v>27261.069999999996</v>
      </c>
      <c r="D9" s="146">
        <v>31954.239999999998</v>
      </c>
      <c r="E9" s="146">
        <v>-1383.1900000000005</v>
      </c>
      <c r="F9" s="224"/>
      <c r="G9" s="225"/>
    </row>
    <row r="10" spans="1:8" ht="13.5" thickBot="1">
      <c r="A10" s="86">
        <v>4</v>
      </c>
      <c r="B10" s="87" t="s">
        <v>57</v>
      </c>
      <c r="C10" s="155">
        <f>C7+C8-C9</f>
        <v>37107646.052999996</v>
      </c>
      <c r="D10" s="155">
        <f t="shared" ref="D10:E10" si="0">D7+D8-D9</f>
        <v>34067048.570000008</v>
      </c>
      <c r="E10" s="155">
        <f t="shared" si="0"/>
        <v>34974907.803300008</v>
      </c>
      <c r="F10" s="157">
        <f>SUMIF(C10:E10, "&gt;=0",C10:E10)/3</f>
        <v>35383200.808766671</v>
      </c>
      <c r="G10" s="158">
        <f>F10*15%/8%</f>
        <v>66343501.516437508</v>
      </c>
    </row>
    <row r="11" spans="1:8">
      <c r="A11" s="24"/>
      <c r="B11" s="8"/>
      <c r="C11" s="8"/>
      <c r="D11" s="8"/>
      <c r="E11" s="8"/>
      <c r="F11" s="184"/>
    </row>
  </sheetData>
  <mergeCells count="1">
    <mergeCell ref="F7:G9"/>
  </mergeCells>
  <pageMargins left="0.7" right="0.7" top="0.75" bottom="0.75" header="0.3" footer="0.3"/>
  <pageSetup paperSize="9" orientation="portrait" r:id="rId1"/>
  <ignoredErrors>
    <ignoredError sqref="C10:E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showGridLines="0" zoomScaleNormal="100" workbookViewId="0">
      <selection activeCell="D14" sqref="D14"/>
    </sheetView>
  </sheetViews>
  <sheetFormatPr defaultColWidth="9.140625" defaultRowHeight="12.75"/>
  <cols>
    <col min="1" max="1" width="10.5703125" style="29" bestFit="1" customWidth="1"/>
    <col min="2" max="2" width="16.28515625" style="3" customWidth="1"/>
    <col min="3" max="3" width="42.85546875" style="3" customWidth="1"/>
    <col min="4" max="4" width="14.140625" style="3" bestFit="1" customWidth="1"/>
    <col min="5" max="5" width="22.140625" style="3" bestFit="1" customWidth="1"/>
    <col min="6" max="6" width="38.85546875" style="3" customWidth="1"/>
    <col min="7" max="16384" width="9.140625" style="3"/>
  </cols>
  <sheetData>
    <row r="1" spans="1:9">
      <c r="A1" s="2" t="s">
        <v>54</v>
      </c>
      <c r="B1" s="190" t="str">
        <f>'20. LI3'!$B$1</f>
        <v>ფინკა ბანკი საქართველო</v>
      </c>
    </row>
    <row r="2" spans="1:9" ht="15">
      <c r="A2" s="2" t="s">
        <v>55</v>
      </c>
      <c r="B2" s="191">
        <f>'20. LI3'!$B$2</f>
        <v>43465</v>
      </c>
    </row>
    <row r="3" spans="1:9">
      <c r="A3" s="2"/>
    </row>
    <row r="4" spans="1:9" ht="13.5" thickBot="1">
      <c r="A4" s="135" t="s">
        <v>175</v>
      </c>
      <c r="B4" s="30" t="s">
        <v>190</v>
      </c>
      <c r="D4" s="13"/>
      <c r="E4" s="13"/>
      <c r="F4" s="13"/>
    </row>
    <row r="5" spans="1:9" s="9" customFormat="1" ht="25.5" customHeight="1">
      <c r="A5" s="88"/>
      <c r="B5" s="89"/>
      <c r="C5" s="89"/>
      <c r="D5" s="97" t="s">
        <v>160</v>
      </c>
      <c r="E5" s="97" t="s">
        <v>161</v>
      </c>
      <c r="F5" s="98" t="s">
        <v>114</v>
      </c>
    </row>
    <row r="6" spans="1:9" ht="15" customHeight="1">
      <c r="A6" s="90">
        <v>1</v>
      </c>
      <c r="B6" s="226" t="s">
        <v>18</v>
      </c>
      <c r="C6" s="17" t="s">
        <v>15</v>
      </c>
      <c r="D6" s="165">
        <v>4</v>
      </c>
      <c r="E6" s="165">
        <v>4</v>
      </c>
      <c r="F6" s="166"/>
    </row>
    <row r="7" spans="1:9" ht="15" customHeight="1">
      <c r="A7" s="90">
        <v>2</v>
      </c>
      <c r="B7" s="226"/>
      <c r="C7" s="17" t="s">
        <v>120</v>
      </c>
      <c r="D7" s="159">
        <f>D8+D10+D12</f>
        <v>1241453.8299999998</v>
      </c>
      <c r="E7" s="159">
        <f>E8+E10+E12</f>
        <v>191217.49</v>
      </c>
      <c r="F7" s="160">
        <f>F8+F10+F12</f>
        <v>0</v>
      </c>
    </row>
    <row r="8" spans="1:9" ht="15" customHeight="1">
      <c r="A8" s="90">
        <v>3</v>
      </c>
      <c r="B8" s="226"/>
      <c r="C8" s="31" t="s">
        <v>115</v>
      </c>
      <c r="D8" s="165">
        <v>1210793.2</v>
      </c>
      <c r="E8" s="165">
        <v>127222.44</v>
      </c>
      <c r="F8" s="166"/>
      <c r="G8" s="8"/>
      <c r="H8" s="8"/>
    </row>
    <row r="9" spans="1:9" ht="15" customHeight="1">
      <c r="A9" s="91">
        <v>4</v>
      </c>
      <c r="B9" s="226"/>
      <c r="C9" s="32" t="s">
        <v>16</v>
      </c>
      <c r="D9" s="165"/>
      <c r="E9" s="165"/>
      <c r="F9" s="166"/>
      <c r="G9" s="8"/>
      <c r="H9" s="8"/>
    </row>
    <row r="10" spans="1:9" ht="30" customHeight="1">
      <c r="A10" s="91">
        <v>5</v>
      </c>
      <c r="B10" s="226"/>
      <c r="C10" s="31" t="s">
        <v>17</v>
      </c>
      <c r="D10" s="165"/>
      <c r="E10" s="165"/>
      <c r="F10" s="166"/>
    </row>
    <row r="11" spans="1:9" ht="15" customHeight="1">
      <c r="A11" s="91">
        <v>6</v>
      </c>
      <c r="B11" s="226"/>
      <c r="C11" s="32" t="s">
        <v>16</v>
      </c>
      <c r="D11" s="165"/>
      <c r="E11" s="165"/>
      <c r="F11" s="166"/>
    </row>
    <row r="12" spans="1:9" ht="15" customHeight="1">
      <c r="A12" s="91">
        <v>7</v>
      </c>
      <c r="B12" s="226"/>
      <c r="C12" s="31" t="s">
        <v>149</v>
      </c>
      <c r="D12" s="165">
        <v>30660.63</v>
      </c>
      <c r="E12" s="165">
        <v>63995.05</v>
      </c>
      <c r="F12" s="166"/>
    </row>
    <row r="13" spans="1:9" ht="15" customHeight="1">
      <c r="A13" s="91">
        <v>8</v>
      </c>
      <c r="B13" s="226"/>
      <c r="C13" s="32" t="s">
        <v>16</v>
      </c>
      <c r="D13" s="165"/>
      <c r="E13" s="165"/>
      <c r="F13" s="166"/>
    </row>
    <row r="14" spans="1:9" ht="15" customHeight="1">
      <c r="A14" s="91">
        <v>9</v>
      </c>
      <c r="B14" s="226" t="s">
        <v>168</v>
      </c>
      <c r="C14" s="17" t="s">
        <v>15</v>
      </c>
      <c r="D14" s="165">
        <v>4</v>
      </c>
      <c r="E14" s="165">
        <v>4</v>
      </c>
      <c r="F14" s="168"/>
      <c r="I14" s="18"/>
    </row>
    <row r="15" spans="1:9" ht="15" customHeight="1">
      <c r="A15" s="91">
        <v>10</v>
      </c>
      <c r="B15" s="226"/>
      <c r="C15" s="17" t="s">
        <v>169</v>
      </c>
      <c r="D15" s="161">
        <f>D16+D18+D20</f>
        <v>87805</v>
      </c>
      <c r="E15" s="161">
        <f>E16+E18+E20</f>
        <v>0</v>
      </c>
      <c r="F15" s="162">
        <f>F16+F18+F20</f>
        <v>0</v>
      </c>
    </row>
    <row r="16" spans="1:9" ht="15" customHeight="1">
      <c r="A16" s="91">
        <v>11</v>
      </c>
      <c r="B16" s="226"/>
      <c r="C16" s="31" t="s">
        <v>116</v>
      </c>
      <c r="D16" s="193">
        <v>87805</v>
      </c>
      <c r="E16" s="167"/>
      <c r="F16" s="168"/>
    </row>
    <row r="17" spans="1:6" ht="15" customHeight="1">
      <c r="A17" s="91">
        <v>12</v>
      </c>
      <c r="B17" s="226"/>
      <c r="C17" s="32" t="s">
        <v>16</v>
      </c>
      <c r="D17" s="165"/>
      <c r="E17" s="165"/>
      <c r="F17" s="166"/>
    </row>
    <row r="18" spans="1:6" ht="30" customHeight="1">
      <c r="A18" s="91">
        <v>13</v>
      </c>
      <c r="B18" s="226"/>
      <c r="C18" s="31" t="s">
        <v>17</v>
      </c>
      <c r="D18" s="167"/>
      <c r="E18" s="167"/>
      <c r="F18" s="168"/>
    </row>
    <row r="19" spans="1:6" ht="15" customHeight="1">
      <c r="A19" s="91">
        <v>14</v>
      </c>
      <c r="B19" s="226"/>
      <c r="C19" s="32" t="s">
        <v>16</v>
      </c>
      <c r="D19" s="167"/>
      <c r="E19" s="167"/>
      <c r="F19" s="168"/>
    </row>
    <row r="20" spans="1:6" ht="15" customHeight="1">
      <c r="A20" s="91">
        <v>15</v>
      </c>
      <c r="B20" s="226"/>
      <c r="C20" s="31" t="s">
        <v>149</v>
      </c>
      <c r="D20" s="167"/>
      <c r="E20" s="167"/>
      <c r="F20" s="168"/>
    </row>
    <row r="21" spans="1:6" ht="15" customHeight="1">
      <c r="A21" s="91">
        <v>16</v>
      </c>
      <c r="B21" s="226"/>
      <c r="C21" s="32" t="s">
        <v>16</v>
      </c>
      <c r="D21" s="167"/>
      <c r="E21" s="167"/>
      <c r="F21" s="168"/>
    </row>
    <row r="22" spans="1:6" ht="15" customHeight="1" thickBot="1">
      <c r="A22" s="92">
        <v>17</v>
      </c>
      <c r="B22" s="227" t="s">
        <v>119</v>
      </c>
      <c r="C22" s="227"/>
      <c r="D22" s="163">
        <f>D7+D15</f>
        <v>1329258.8299999998</v>
      </c>
      <c r="E22" s="163">
        <f>E7+E15</f>
        <v>191217.49</v>
      </c>
      <c r="F22" s="164">
        <f>F7+F15</f>
        <v>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showGridLines="0" zoomScale="85" zoomScaleNormal="85" workbookViewId="0">
      <selection activeCell="D14" sqref="D1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190" t="str">
        <f>'20. LI3'!$B$1</f>
        <v>ფინკა ბანკი საქართველო</v>
      </c>
    </row>
    <row r="2" spans="1:12" ht="15">
      <c r="A2" s="3" t="s">
        <v>55</v>
      </c>
      <c r="B2" s="191">
        <f>'20. LI3'!$B$2</f>
        <v>43465</v>
      </c>
      <c r="C2" s="33"/>
      <c r="D2" s="33"/>
      <c r="E2" s="33"/>
      <c r="F2" s="33"/>
      <c r="G2" s="33"/>
      <c r="H2" s="33"/>
      <c r="I2" s="33"/>
      <c r="J2" s="33"/>
      <c r="K2" s="33"/>
      <c r="L2" s="33"/>
    </row>
    <row r="3" spans="1:12">
      <c r="B3" s="33"/>
      <c r="C3" s="33"/>
      <c r="D3" s="33"/>
      <c r="E3" s="33"/>
      <c r="F3" s="33"/>
      <c r="G3" s="33"/>
      <c r="H3" s="33"/>
      <c r="I3" s="33"/>
      <c r="J3" s="33"/>
      <c r="K3" s="33"/>
      <c r="L3" s="33"/>
    </row>
    <row r="4" spans="1:12" ht="13.5" thickBot="1">
      <c r="A4" s="135" t="s">
        <v>176</v>
      </c>
      <c r="B4" s="33" t="s">
        <v>127</v>
      </c>
      <c r="C4" s="34"/>
      <c r="D4" s="34"/>
      <c r="E4" s="34"/>
      <c r="F4" s="34"/>
      <c r="G4" s="34"/>
      <c r="H4" s="34"/>
      <c r="I4" s="34"/>
      <c r="J4" s="34"/>
      <c r="K4" s="34"/>
      <c r="L4" s="34"/>
    </row>
    <row r="5" spans="1:12" ht="28.5">
      <c r="A5" s="25"/>
      <c r="B5" s="60"/>
      <c r="C5" s="114" t="s">
        <v>160</v>
      </c>
      <c r="D5" s="114" t="s">
        <v>161</v>
      </c>
      <c r="E5" s="115" t="s">
        <v>130</v>
      </c>
      <c r="F5" s="34"/>
      <c r="G5" s="34"/>
      <c r="H5" s="34"/>
      <c r="I5" s="34"/>
      <c r="J5" s="34"/>
      <c r="K5" s="34"/>
      <c r="L5" s="34"/>
    </row>
    <row r="6" spans="1:12">
      <c r="A6" s="228" t="s">
        <v>19</v>
      </c>
      <c r="B6" s="117" t="s">
        <v>15</v>
      </c>
      <c r="C6" s="146"/>
      <c r="D6" s="146"/>
      <c r="E6" s="154"/>
      <c r="F6" s="34"/>
      <c r="G6" s="34"/>
      <c r="H6" s="34"/>
      <c r="I6" s="34"/>
      <c r="J6" s="34"/>
      <c r="K6" s="34"/>
      <c r="L6" s="34"/>
    </row>
    <row r="7" spans="1:12" ht="14.25">
      <c r="A7" s="228"/>
      <c r="B7" s="116" t="s">
        <v>118</v>
      </c>
      <c r="C7" s="146"/>
      <c r="D7" s="146"/>
      <c r="E7" s="154"/>
      <c r="F7" s="34"/>
      <c r="G7" s="34"/>
      <c r="H7" s="34"/>
      <c r="I7" s="34"/>
      <c r="J7" s="34"/>
      <c r="K7" s="34"/>
      <c r="L7" s="34"/>
    </row>
    <row r="8" spans="1:12" ht="14.25">
      <c r="A8" s="228" t="s">
        <v>73</v>
      </c>
      <c r="B8" s="116" t="s">
        <v>15</v>
      </c>
      <c r="C8" s="146"/>
      <c r="D8" s="146"/>
      <c r="E8" s="154"/>
      <c r="F8" s="34"/>
      <c r="G8" s="34"/>
      <c r="H8" s="34"/>
      <c r="I8" s="34"/>
      <c r="J8" s="34"/>
      <c r="K8" s="34"/>
      <c r="L8" s="34"/>
    </row>
    <row r="9" spans="1:12" ht="14.25">
      <c r="A9" s="228"/>
      <c r="B9" s="116" t="s">
        <v>13</v>
      </c>
      <c r="C9" s="169">
        <f>C10+C11+C12+C13</f>
        <v>0</v>
      </c>
      <c r="D9" s="169">
        <f>D10+D11+D12+D13</f>
        <v>0</v>
      </c>
      <c r="E9" s="169">
        <f>E10+E11+E12+E13</f>
        <v>0</v>
      </c>
      <c r="F9" s="34"/>
      <c r="G9" s="34"/>
      <c r="H9" s="34"/>
      <c r="I9" s="34"/>
      <c r="J9" s="34"/>
      <c r="K9" s="34"/>
      <c r="L9" s="34"/>
    </row>
    <row r="10" spans="1:12" ht="14.25">
      <c r="A10" s="228"/>
      <c r="B10" s="118" t="s">
        <v>20</v>
      </c>
      <c r="C10" s="146"/>
      <c r="D10" s="146"/>
      <c r="E10" s="154"/>
      <c r="F10" s="34"/>
      <c r="G10" s="34"/>
      <c r="H10" s="34"/>
      <c r="I10" s="34"/>
      <c r="J10" s="34"/>
      <c r="K10" s="34"/>
      <c r="L10" s="34"/>
    </row>
    <row r="11" spans="1:12" ht="14.25">
      <c r="A11" s="228"/>
      <c r="B11" s="118" t="s">
        <v>155</v>
      </c>
      <c r="C11" s="146"/>
      <c r="D11" s="146"/>
      <c r="E11" s="154"/>
      <c r="F11" s="34"/>
      <c r="G11" s="34"/>
      <c r="H11" s="34"/>
      <c r="I11" s="34"/>
      <c r="J11" s="34"/>
      <c r="K11" s="34"/>
      <c r="L11" s="34"/>
    </row>
    <row r="12" spans="1:12" ht="28.5">
      <c r="A12" s="228"/>
      <c r="B12" s="118" t="s">
        <v>156</v>
      </c>
      <c r="C12" s="146"/>
      <c r="D12" s="146"/>
      <c r="E12" s="154"/>
      <c r="F12" s="34"/>
      <c r="G12" s="34"/>
      <c r="H12" s="34"/>
      <c r="I12" s="34"/>
      <c r="J12" s="34"/>
      <c r="K12" s="34"/>
      <c r="L12" s="34"/>
    </row>
    <row r="13" spans="1:12" ht="14.25">
      <c r="A13" s="228"/>
      <c r="B13" s="118" t="s">
        <v>157</v>
      </c>
      <c r="C13" s="146"/>
      <c r="D13" s="146"/>
      <c r="E13" s="154"/>
      <c r="F13" s="34"/>
      <c r="G13" s="34"/>
      <c r="H13" s="34"/>
      <c r="I13" s="34"/>
      <c r="J13" s="34"/>
      <c r="K13" s="34"/>
      <c r="L13" s="34"/>
    </row>
    <row r="14" spans="1:12" ht="14.25">
      <c r="A14" s="228" t="s">
        <v>159</v>
      </c>
      <c r="B14" s="116" t="s">
        <v>15</v>
      </c>
      <c r="C14" s="146"/>
      <c r="D14" s="146">
        <v>1</v>
      </c>
      <c r="E14" s="154"/>
      <c r="F14" s="34"/>
      <c r="G14" s="34"/>
      <c r="H14" s="34"/>
      <c r="I14" s="34"/>
      <c r="J14" s="34"/>
      <c r="K14" s="34"/>
      <c r="L14" s="34"/>
    </row>
    <row r="15" spans="1:12" ht="14.25">
      <c r="A15" s="228"/>
      <c r="B15" s="116" t="s">
        <v>13</v>
      </c>
      <c r="C15" s="169">
        <f>C16+C17+C18+C19</f>
        <v>0</v>
      </c>
      <c r="D15" s="169">
        <f>D16+D17+D18+D19</f>
        <v>8340</v>
      </c>
      <c r="E15" s="169">
        <f>E16+E17+E18+E19</f>
        <v>0</v>
      </c>
      <c r="F15" s="34"/>
      <c r="G15" s="34"/>
      <c r="H15" s="34"/>
      <c r="I15" s="34"/>
      <c r="J15" s="34"/>
      <c r="K15" s="34"/>
      <c r="L15" s="34"/>
    </row>
    <row r="16" spans="1:12" ht="14.25">
      <c r="A16" s="228"/>
      <c r="B16" s="118" t="s">
        <v>20</v>
      </c>
      <c r="C16" s="146"/>
      <c r="D16" s="146">
        <v>8340</v>
      </c>
      <c r="E16" s="154"/>
      <c r="F16" s="34"/>
      <c r="G16" s="34"/>
      <c r="H16" s="34"/>
      <c r="I16" s="34"/>
      <c r="J16" s="34"/>
      <c r="K16" s="34"/>
      <c r="L16" s="34"/>
    </row>
    <row r="17" spans="1:12" ht="14.25">
      <c r="A17" s="229"/>
      <c r="B17" s="122" t="s">
        <v>155</v>
      </c>
      <c r="C17" s="170"/>
      <c r="D17" s="170"/>
      <c r="E17" s="171"/>
      <c r="F17" s="34"/>
      <c r="G17" s="34"/>
      <c r="H17" s="34"/>
      <c r="I17" s="34"/>
      <c r="J17" s="34"/>
      <c r="K17" s="34"/>
      <c r="L17" s="34"/>
    </row>
    <row r="18" spans="1:12" ht="28.5">
      <c r="A18" s="229"/>
      <c r="B18" s="122" t="s">
        <v>156</v>
      </c>
      <c r="C18" s="170"/>
      <c r="D18" s="170"/>
      <c r="E18" s="171"/>
      <c r="F18" s="34"/>
      <c r="G18" s="34"/>
      <c r="H18" s="34"/>
      <c r="I18" s="34"/>
      <c r="J18" s="34"/>
      <c r="K18" s="34"/>
      <c r="L18" s="34"/>
    </row>
    <row r="19" spans="1:12" ht="15" thickBot="1">
      <c r="A19" s="230"/>
      <c r="B19" s="119" t="s">
        <v>157</v>
      </c>
      <c r="C19" s="155"/>
      <c r="D19" s="155"/>
      <c r="E19" s="156"/>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activeCell="D11" sqref="D11"/>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c r="A1" s="3" t="s">
        <v>54</v>
      </c>
      <c r="B1" s="190" t="str">
        <f>'20. LI3'!$B$1</f>
        <v>ფინკა ბანკი საქართველო</v>
      </c>
    </row>
    <row r="2" spans="1:7" ht="15">
      <c r="A2" s="3" t="s">
        <v>55</v>
      </c>
      <c r="B2" s="191">
        <f>'20. LI3'!$B$2</f>
        <v>43465</v>
      </c>
    </row>
    <row r="3" spans="1:7">
      <c r="B3" s="15"/>
    </row>
    <row r="4" spans="1:7" ht="13.5" thickBot="1">
      <c r="A4" s="135" t="s">
        <v>177</v>
      </c>
      <c r="B4" s="96" t="s">
        <v>129</v>
      </c>
    </row>
    <row r="5" spans="1:7" s="15" customFormat="1" ht="14.25">
      <c r="A5" s="93"/>
      <c r="B5" s="62"/>
      <c r="C5" s="94" t="s">
        <v>0</v>
      </c>
      <c r="D5" s="39" t="s">
        <v>1</v>
      </c>
      <c r="E5" s="39" t="s">
        <v>2</v>
      </c>
      <c r="F5" s="39" t="s">
        <v>3</v>
      </c>
      <c r="G5" s="38" t="s">
        <v>4</v>
      </c>
    </row>
    <row r="6" spans="1:7" ht="71.25">
      <c r="A6" s="95"/>
      <c r="B6" s="35"/>
      <c r="C6" s="120" t="s">
        <v>186</v>
      </c>
      <c r="D6" s="113" t="s">
        <v>187</v>
      </c>
      <c r="E6" s="113" t="s">
        <v>189</v>
      </c>
      <c r="F6" s="113" t="s">
        <v>188</v>
      </c>
      <c r="G6" s="121" t="s">
        <v>23</v>
      </c>
    </row>
    <row r="7" spans="1:7" ht="14.25">
      <c r="A7" s="95">
        <v>1</v>
      </c>
      <c r="B7" s="123" t="s">
        <v>160</v>
      </c>
      <c r="C7" s="172">
        <f>SUM(C8:C11)</f>
        <v>0</v>
      </c>
      <c r="D7" s="172">
        <f t="shared" ref="D7:G7" si="0">SUM(D8:D11)</f>
        <v>0</v>
      </c>
      <c r="E7" s="172">
        <f t="shared" si="0"/>
        <v>0</v>
      </c>
      <c r="F7" s="172">
        <f t="shared" si="0"/>
        <v>0</v>
      </c>
      <c r="G7" s="172">
        <f t="shared" si="0"/>
        <v>0</v>
      </c>
    </row>
    <row r="8" spans="1:7" ht="14.25">
      <c r="A8" s="95">
        <v>2</v>
      </c>
      <c r="B8" s="36" t="s">
        <v>21</v>
      </c>
      <c r="C8" s="175"/>
      <c r="D8" s="176"/>
      <c r="E8" s="176"/>
      <c r="F8" s="176"/>
      <c r="G8" s="177"/>
    </row>
    <row r="9" spans="1:7" ht="14.25">
      <c r="A9" s="95">
        <v>3</v>
      </c>
      <c r="B9" s="36" t="s">
        <v>22</v>
      </c>
      <c r="C9" s="175"/>
      <c r="D9" s="176"/>
      <c r="E9" s="176"/>
      <c r="F9" s="176"/>
      <c r="G9" s="177"/>
    </row>
    <row r="10" spans="1:7" ht="14.25">
      <c r="A10" s="95">
        <v>4</v>
      </c>
      <c r="B10" s="37" t="s">
        <v>153</v>
      </c>
      <c r="C10" s="175"/>
      <c r="D10" s="176"/>
      <c r="E10" s="176"/>
      <c r="F10" s="176"/>
      <c r="G10" s="177"/>
    </row>
    <row r="11" spans="1:7" ht="14.25">
      <c r="A11" s="95">
        <v>5</v>
      </c>
      <c r="B11" s="36" t="s">
        <v>154</v>
      </c>
      <c r="C11" s="175"/>
      <c r="D11" s="176"/>
      <c r="E11" s="176"/>
      <c r="F11" s="176"/>
      <c r="G11" s="177"/>
    </row>
    <row r="12" spans="1:7" ht="14.25">
      <c r="A12" s="95">
        <v>6</v>
      </c>
      <c r="B12" s="17" t="s">
        <v>161</v>
      </c>
      <c r="C12" s="159">
        <f>SUM(C13:C16)</f>
        <v>0</v>
      </c>
      <c r="D12" s="159">
        <f>SUM(D13:D16)</f>
        <v>0</v>
      </c>
      <c r="E12" s="159">
        <f>SUM(E13:E16)</f>
        <v>0</v>
      </c>
      <c r="F12" s="159">
        <f>SUM(F13:F16)</f>
        <v>0</v>
      </c>
      <c r="G12" s="160">
        <f>SUM(G13:G16)</f>
        <v>0</v>
      </c>
    </row>
    <row r="13" spans="1:7" ht="14.25">
      <c r="A13" s="95">
        <v>7</v>
      </c>
      <c r="B13" s="36" t="s">
        <v>21</v>
      </c>
      <c r="C13" s="165"/>
      <c r="D13" s="165"/>
      <c r="E13" s="165"/>
      <c r="F13" s="165"/>
      <c r="G13" s="166"/>
    </row>
    <row r="14" spans="1:7" ht="14.25">
      <c r="A14" s="95">
        <v>8</v>
      </c>
      <c r="B14" s="36" t="s">
        <v>22</v>
      </c>
      <c r="C14" s="165"/>
      <c r="D14" s="165"/>
      <c r="E14" s="165"/>
      <c r="F14" s="165"/>
      <c r="G14" s="166"/>
    </row>
    <row r="15" spans="1:7" ht="14.25">
      <c r="A15" s="95">
        <v>9</v>
      </c>
      <c r="B15" s="37" t="s">
        <v>153</v>
      </c>
      <c r="C15" s="165"/>
      <c r="D15" s="165"/>
      <c r="E15" s="165"/>
      <c r="F15" s="165"/>
      <c r="G15" s="166"/>
    </row>
    <row r="16" spans="1:7" ht="14.25">
      <c r="A16" s="95">
        <v>10</v>
      </c>
      <c r="B16" s="36" t="s">
        <v>154</v>
      </c>
      <c r="C16" s="165"/>
      <c r="D16" s="165"/>
      <c r="E16" s="165"/>
      <c r="F16" s="165"/>
      <c r="G16" s="166"/>
    </row>
    <row r="17" spans="1:7" ht="14.25">
      <c r="A17" s="95">
        <v>11</v>
      </c>
      <c r="B17" s="17" t="s">
        <v>111</v>
      </c>
      <c r="C17" s="159">
        <f>SUM(C18:C21)</f>
        <v>0</v>
      </c>
      <c r="D17" s="159">
        <f>SUM(D18:D21)</f>
        <v>0</v>
      </c>
      <c r="E17" s="159">
        <f>SUM(E18:E21)</f>
        <v>0</v>
      </c>
      <c r="F17" s="159">
        <f>SUM(F18:F21)</f>
        <v>0</v>
      </c>
      <c r="G17" s="160">
        <f>SUM(G18:G21)</f>
        <v>0</v>
      </c>
    </row>
    <row r="18" spans="1:7" ht="14.25">
      <c r="A18" s="95">
        <v>12</v>
      </c>
      <c r="B18" s="36" t="s">
        <v>21</v>
      </c>
      <c r="C18" s="165"/>
      <c r="D18" s="165"/>
      <c r="E18" s="165" t="s">
        <v>9</v>
      </c>
      <c r="F18" s="165"/>
      <c r="G18" s="166"/>
    </row>
    <row r="19" spans="1:7" ht="14.25">
      <c r="A19" s="95">
        <v>13</v>
      </c>
      <c r="B19" s="36" t="s">
        <v>22</v>
      </c>
      <c r="C19" s="165"/>
      <c r="D19" s="165"/>
      <c r="E19" s="165"/>
      <c r="F19" s="165"/>
      <c r="G19" s="166"/>
    </row>
    <row r="20" spans="1:7" ht="14.25">
      <c r="A20" s="95">
        <v>14</v>
      </c>
      <c r="B20" s="37" t="s">
        <v>153</v>
      </c>
      <c r="C20" s="165"/>
      <c r="D20" s="165"/>
      <c r="E20" s="165"/>
      <c r="F20" s="165"/>
      <c r="G20" s="166"/>
    </row>
    <row r="21" spans="1:7" ht="14.25">
      <c r="A21" s="95">
        <v>15</v>
      </c>
      <c r="B21" s="36" t="s">
        <v>154</v>
      </c>
      <c r="C21" s="165"/>
      <c r="D21" s="165"/>
      <c r="E21" s="165"/>
      <c r="F21" s="165"/>
      <c r="G21" s="166"/>
    </row>
    <row r="22" spans="1:7" ht="15" thickBot="1">
      <c r="A22" s="95">
        <v>16</v>
      </c>
      <c r="B22" s="56" t="s">
        <v>7</v>
      </c>
      <c r="C22" s="173">
        <f>C12+C17</f>
        <v>0</v>
      </c>
      <c r="D22" s="173">
        <f>D12+D17</f>
        <v>0</v>
      </c>
      <c r="E22" s="173">
        <f>E12+E17</f>
        <v>0</v>
      </c>
      <c r="F22" s="173">
        <f>F12+F17</f>
        <v>0</v>
      </c>
      <c r="G22" s="174">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activeCell="B9" sqref="B9"/>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c r="A1" s="3" t="s">
        <v>54</v>
      </c>
      <c r="B1" s="190" t="str">
        <f>'20. LI3'!$B$1</f>
        <v>ფინკა ბანკი საქართველო</v>
      </c>
    </row>
    <row r="2" spans="1:15" ht="15">
      <c r="A2" s="3" t="s">
        <v>55</v>
      </c>
      <c r="B2" s="191">
        <f>'20. LI3'!$B$2</f>
        <v>43465</v>
      </c>
    </row>
    <row r="4" spans="1:15" ht="13.5" thickBot="1">
      <c r="A4" s="135" t="s">
        <v>178</v>
      </c>
      <c r="B4" s="53" t="s">
        <v>194</v>
      </c>
    </row>
    <row r="5" spans="1:15">
      <c r="A5" s="55"/>
      <c r="B5" s="57"/>
      <c r="C5" s="42" t="s">
        <v>0</v>
      </c>
      <c r="D5" s="42" t="s">
        <v>1</v>
      </c>
      <c r="E5" s="42" t="s">
        <v>2</v>
      </c>
      <c r="F5" s="42" t="s">
        <v>3</v>
      </c>
      <c r="G5" s="42" t="s">
        <v>4</v>
      </c>
      <c r="H5" s="42" t="s">
        <v>5</v>
      </c>
      <c r="I5" s="42" t="s">
        <v>97</v>
      </c>
      <c r="J5" s="42" t="s">
        <v>98</v>
      </c>
      <c r="K5" s="42" t="s">
        <v>99</v>
      </c>
      <c r="L5" s="42" t="s">
        <v>100</v>
      </c>
      <c r="M5" s="42" t="s">
        <v>101</v>
      </c>
      <c r="N5" s="42" t="s">
        <v>102</v>
      </c>
      <c r="O5" s="43" t="s">
        <v>105</v>
      </c>
    </row>
    <row r="6" spans="1:15">
      <c r="A6" s="22"/>
      <c r="B6" s="5"/>
      <c r="C6" s="231" t="s">
        <v>62</v>
      </c>
      <c r="D6" s="231"/>
      <c r="E6" s="231"/>
      <c r="F6" s="233" t="s">
        <v>63</v>
      </c>
      <c r="G6" s="233"/>
      <c r="H6" s="233"/>
      <c r="I6" s="233"/>
      <c r="J6" s="233"/>
      <c r="K6" s="233"/>
      <c r="L6" s="233"/>
      <c r="M6" s="233" t="s">
        <v>64</v>
      </c>
      <c r="N6" s="233"/>
      <c r="O6" s="232"/>
    </row>
    <row r="7" spans="1:15" ht="15" customHeight="1">
      <c r="A7" s="22"/>
      <c r="B7" s="5"/>
      <c r="C7" s="233" t="s">
        <v>65</v>
      </c>
      <c r="D7" s="233" t="s">
        <v>66</v>
      </c>
      <c r="E7" s="233" t="s">
        <v>103</v>
      </c>
      <c r="F7" s="233" t="s">
        <v>67</v>
      </c>
      <c r="G7" s="233"/>
      <c r="H7" s="233" t="s">
        <v>68</v>
      </c>
      <c r="I7" s="233" t="s">
        <v>69</v>
      </c>
      <c r="J7" s="233"/>
      <c r="K7" s="234" t="s">
        <v>8</v>
      </c>
      <c r="L7" s="234"/>
      <c r="M7" s="231" t="s">
        <v>104</v>
      </c>
      <c r="N7" s="231" t="s">
        <v>109</v>
      </c>
      <c r="O7" s="232" t="s">
        <v>110</v>
      </c>
    </row>
    <row r="8" spans="1:15" ht="38.25">
      <c r="A8" s="22"/>
      <c r="B8" s="5"/>
      <c r="C8" s="233"/>
      <c r="D8" s="233"/>
      <c r="E8" s="233"/>
      <c r="F8" s="182" t="s">
        <v>16</v>
      </c>
      <c r="G8" s="182" t="s">
        <v>70</v>
      </c>
      <c r="H8" s="233"/>
      <c r="I8" s="182" t="s">
        <v>107</v>
      </c>
      <c r="J8" s="182" t="s">
        <v>108</v>
      </c>
      <c r="K8" s="183" t="s">
        <v>71</v>
      </c>
      <c r="L8" s="183" t="s">
        <v>72</v>
      </c>
      <c r="M8" s="231"/>
      <c r="N8" s="231"/>
      <c r="O8" s="232"/>
    </row>
    <row r="9" spans="1:15">
      <c r="A9" s="59"/>
      <c r="B9" s="54" t="s">
        <v>14</v>
      </c>
      <c r="C9" s="185"/>
      <c r="D9" s="185"/>
      <c r="E9" s="185"/>
      <c r="F9" s="185"/>
      <c r="G9" s="185"/>
      <c r="H9" s="185"/>
      <c r="I9" s="185"/>
      <c r="J9" s="185"/>
      <c r="K9" s="185"/>
      <c r="L9" s="185"/>
      <c r="M9" s="185"/>
      <c r="N9" s="185"/>
      <c r="O9" s="186"/>
    </row>
    <row r="10" spans="1:15">
      <c r="A10" s="22">
        <v>1</v>
      </c>
      <c r="B10" s="52" t="s">
        <v>95</v>
      </c>
      <c r="C10" s="178">
        <f>SUM(C11:C17)</f>
        <v>0</v>
      </c>
      <c r="D10" s="178">
        <f>SUM(D11:D17)</f>
        <v>0</v>
      </c>
      <c r="E10" s="178">
        <f>SUM(E11:E17)</f>
        <v>0</v>
      </c>
      <c r="F10" s="179">
        <f t="shared" ref="F10:O10" si="0">SUM(F11:F17)</f>
        <v>0</v>
      </c>
      <c r="G10" s="179">
        <f t="shared" si="0"/>
        <v>0</v>
      </c>
      <c r="H10" s="178">
        <f t="shared" si="0"/>
        <v>0</v>
      </c>
      <c r="I10" s="178">
        <f t="shared" si="0"/>
        <v>0</v>
      </c>
      <c r="J10" s="178">
        <f t="shared" si="0"/>
        <v>0</v>
      </c>
      <c r="K10" s="178">
        <f t="shared" si="0"/>
        <v>0</v>
      </c>
      <c r="L10" s="178">
        <f t="shared" si="0"/>
        <v>0</v>
      </c>
      <c r="M10" s="179">
        <f>SUM(M11:M17)</f>
        <v>0</v>
      </c>
      <c r="N10" s="179">
        <f t="shared" si="0"/>
        <v>0</v>
      </c>
      <c r="O10" s="180">
        <f t="shared" si="0"/>
        <v>0</v>
      </c>
    </row>
    <row r="11" spans="1:15">
      <c r="A11" s="22">
        <v>1.1000000000000001</v>
      </c>
      <c r="B11" s="5"/>
      <c r="C11" s="145"/>
      <c r="D11" s="145"/>
      <c r="E11" s="178">
        <f>C11+D11</f>
        <v>0</v>
      </c>
      <c r="F11" s="145"/>
      <c r="G11" s="145"/>
      <c r="H11" s="145"/>
      <c r="I11" s="145"/>
      <c r="J11" s="145"/>
      <c r="K11" s="181"/>
      <c r="L11" s="181"/>
      <c r="M11" s="178">
        <f>C11+F11-H11-I11</f>
        <v>0</v>
      </c>
      <c r="N11" s="178">
        <f>D11+G11+H11-J11+K11-L11</f>
        <v>0</v>
      </c>
      <c r="O11" s="180">
        <f t="shared" ref="O11:O17" si="1">M11+N11</f>
        <v>0</v>
      </c>
    </row>
    <row r="12" spans="1:15">
      <c r="A12" s="22">
        <v>1.2</v>
      </c>
      <c r="B12" s="5"/>
      <c r="C12" s="145"/>
      <c r="D12" s="145"/>
      <c r="E12" s="178">
        <f t="shared" ref="E12:E17" si="2">C12+D12</f>
        <v>0</v>
      </c>
      <c r="F12" s="145"/>
      <c r="G12" s="145"/>
      <c r="H12" s="145"/>
      <c r="I12" s="145"/>
      <c r="J12" s="145"/>
      <c r="K12" s="181"/>
      <c r="L12" s="181"/>
      <c r="M12" s="178">
        <f t="shared" ref="M12:M15" si="3">C12+F12-H12-I12</f>
        <v>0</v>
      </c>
      <c r="N12" s="178">
        <f t="shared" ref="N12:N17" si="4">D12+G12+H12-J12+K12-L12</f>
        <v>0</v>
      </c>
      <c r="O12" s="180">
        <f t="shared" si="1"/>
        <v>0</v>
      </c>
    </row>
    <row r="13" spans="1:15">
      <c r="A13" s="22">
        <v>1.3</v>
      </c>
      <c r="B13" s="5"/>
      <c r="C13" s="145"/>
      <c r="D13" s="145"/>
      <c r="E13" s="178">
        <f t="shared" si="2"/>
        <v>0</v>
      </c>
      <c r="F13" s="145"/>
      <c r="G13" s="145"/>
      <c r="H13" s="145"/>
      <c r="I13" s="145"/>
      <c r="J13" s="145"/>
      <c r="K13" s="181"/>
      <c r="L13" s="181"/>
      <c r="M13" s="178">
        <f t="shared" si="3"/>
        <v>0</v>
      </c>
      <c r="N13" s="178">
        <f t="shared" si="4"/>
        <v>0</v>
      </c>
      <c r="O13" s="180">
        <f t="shared" si="1"/>
        <v>0</v>
      </c>
    </row>
    <row r="14" spans="1:15">
      <c r="A14" s="22">
        <v>1.4</v>
      </c>
      <c r="B14" s="5"/>
      <c r="C14" s="145"/>
      <c r="D14" s="145"/>
      <c r="E14" s="178">
        <f t="shared" si="2"/>
        <v>0</v>
      </c>
      <c r="F14" s="145"/>
      <c r="G14" s="145"/>
      <c r="H14" s="145"/>
      <c r="I14" s="145"/>
      <c r="J14" s="145"/>
      <c r="K14" s="181"/>
      <c r="L14" s="181"/>
      <c r="M14" s="178">
        <f t="shared" si="3"/>
        <v>0</v>
      </c>
      <c r="N14" s="178">
        <f t="shared" si="4"/>
        <v>0</v>
      </c>
      <c r="O14" s="180">
        <f t="shared" si="1"/>
        <v>0</v>
      </c>
    </row>
    <row r="15" spans="1:15">
      <c r="A15" s="22">
        <v>1.5</v>
      </c>
      <c r="B15" s="5"/>
      <c r="C15" s="145"/>
      <c r="D15" s="145"/>
      <c r="E15" s="178">
        <f t="shared" si="2"/>
        <v>0</v>
      </c>
      <c r="F15" s="145"/>
      <c r="G15" s="145"/>
      <c r="H15" s="145"/>
      <c r="I15" s="145"/>
      <c r="J15" s="145"/>
      <c r="K15" s="181"/>
      <c r="L15" s="181"/>
      <c r="M15" s="178">
        <f t="shared" si="3"/>
        <v>0</v>
      </c>
      <c r="N15" s="178">
        <f t="shared" si="4"/>
        <v>0</v>
      </c>
      <c r="O15" s="180">
        <f t="shared" si="1"/>
        <v>0</v>
      </c>
    </row>
    <row r="16" spans="1:15">
      <c r="A16" s="22">
        <v>1.6</v>
      </c>
      <c r="B16" s="5"/>
      <c r="C16" s="145"/>
      <c r="D16" s="145"/>
      <c r="E16" s="178">
        <f t="shared" si="2"/>
        <v>0</v>
      </c>
      <c r="F16" s="145"/>
      <c r="G16" s="145"/>
      <c r="H16" s="145"/>
      <c r="I16" s="145"/>
      <c r="J16" s="145"/>
      <c r="K16" s="181"/>
      <c r="L16" s="181"/>
      <c r="M16" s="178">
        <f>C16+F16-H16-I16</f>
        <v>0</v>
      </c>
      <c r="N16" s="178">
        <f t="shared" si="4"/>
        <v>0</v>
      </c>
      <c r="O16" s="180">
        <f t="shared" si="1"/>
        <v>0</v>
      </c>
    </row>
    <row r="17" spans="1:15">
      <c r="A17" s="22" t="s">
        <v>96</v>
      </c>
      <c r="B17" s="5"/>
      <c r="C17" s="145"/>
      <c r="D17" s="145"/>
      <c r="E17" s="178">
        <f t="shared" si="2"/>
        <v>0</v>
      </c>
      <c r="F17" s="145"/>
      <c r="G17" s="145"/>
      <c r="H17" s="145"/>
      <c r="I17" s="145"/>
      <c r="J17" s="145"/>
      <c r="K17" s="181"/>
      <c r="L17" s="181"/>
      <c r="M17" s="178">
        <f>C17+F17-H17-I17</f>
        <v>0</v>
      </c>
      <c r="N17" s="178">
        <f t="shared" si="4"/>
        <v>0</v>
      </c>
      <c r="O17" s="180">
        <f t="shared" si="1"/>
        <v>0</v>
      </c>
    </row>
    <row r="18" spans="1:15">
      <c r="A18" s="59"/>
      <c r="B18" s="8" t="s">
        <v>111</v>
      </c>
      <c r="C18" s="185"/>
      <c r="D18" s="185"/>
      <c r="E18" s="185"/>
      <c r="F18" s="185"/>
      <c r="G18" s="185"/>
      <c r="H18" s="185"/>
      <c r="I18" s="185"/>
      <c r="J18" s="185"/>
      <c r="K18" s="185"/>
      <c r="L18" s="185"/>
      <c r="M18" s="185"/>
      <c r="N18" s="185"/>
      <c r="O18" s="186"/>
    </row>
    <row r="19" spans="1:15" ht="11.25" customHeight="1" thickBot="1">
      <c r="A19" s="61">
        <v>2</v>
      </c>
      <c r="B19" s="187" t="s">
        <v>95</v>
      </c>
      <c r="C19" s="188"/>
      <c r="D19" s="188"/>
      <c r="E19" s="188"/>
      <c r="F19" s="188"/>
      <c r="G19" s="188"/>
      <c r="H19" s="188"/>
      <c r="I19" s="188"/>
      <c r="J19" s="188"/>
      <c r="K19" s="188"/>
      <c r="L19" s="188"/>
      <c r="M19" s="188">
        <f>C19+F19-H19-I19</f>
        <v>0</v>
      </c>
      <c r="N19" s="188">
        <f t="shared" ref="N19" si="5">D19+G19+H19-J19+K19-L19</f>
        <v>0</v>
      </c>
      <c r="O19" s="189">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iYBgFnDg9kPTJO8/OtBkH7iFgI2c26EUVx7+fbLfKYk=</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DEP3dkiZ9c+jdIy14ghly0oNkKsuKZo2kV4Yn7kKOPc=</DigestValue>
    </Reference>
  </SignedInfo>
  <SignatureValue>Zv/owFinlbA2SKP8suAA+ccVtJayZDsFUEu2lrczdhHkOdnvktQG4+HzzgFCV5DS9h+p51g5PzU/
iaXJyg2lk47bld4WEyyGTzBYI54DjoiDENzhhT1+g9d8XLo6Rt8y6SqhI7fniMSvWZQuW/abOVwI
qF8GVOI9Glk3kzLTb1Sp59CtAL0ciHvC1NGK5EFdqAnLA9lzGfxFLhY9cInqNbXiLlr8SQCwSmBu
CBOFOzRLJ581gX/FC/3csEb1rsyWUm6XqCW2TF8kmGu5O2iwgyjKZkRSaXMz4Ld/EAgdQqPNkCRu
VqwRwbrEVFo8ilzRKZLuZZJljEcFNdgQ7N0w1A==</SignatureValue>
  <KeyInfo>
    <X509Data>
      <X509Certificate>MIIGRjCCBS6gAwIBAgIKLcp3FgACAAAsITANBgkqhkiG9w0BAQsFADBKMRIwEAYKCZImiZPyLGQBGRYCZ2UxEzARBgoJkiaJk/IsZAEZFgNuYmcxHzAdBgNVBAMTFk5CRyBDbGFzcyAyIElOVCBTdWIgQ0EwHhcNMTcwODE0MTE0ODIyWhcNMTkwODE0MTE0ODIyWjBEMR8wHQYDVQQKExZGSU5DQSBCYW5rIEdlb3JnaWEgSlNDMSEwHwYDVQQDExhCRkcgLSBLZXRldmFuIE5hZGliYWlkemUwggEiMA0GCSqGSIb3DQEBAQUAA4IBDwAwggEKAoIBAQDYHrRW51lHU/B/UghMNGeazabOh6g1OwUdBw4S/e0zViuyyGGA80B8tUu+1lk7SuKNDjz7o03BNKWFNMQGQ3iHkjVPUsB9U5/KmRvlNtRvRhp4vXM14WyAE5ujIGwSlGyaBi/+i1xGFg006pFfELTW7H/44pOeTSZWam+B6iowRb6pTX0hsXnKR+wV53DWEbjgzLW1LduP6oupyj1GbdjySeqd5tIwY4C8a+kt+xs7mKsWW4hlJFoQ2bDvxmQxBGtdD9O2UD9RUkcLC1UjQl/Z4qoB+Z22FKPvoBEDgG/7SW1RszowbXPavDFaIDXiFPrU6FWRUDC78BEOL4ViBR49AgMBAAGjggMyMIIDLjA8BgkrBgEEAYI3FQcELzAtBiUrBgEEAYI3FQjmsmCDjfVEhoGZCYO4oUqDvoRxBIPEkTOEg4hdAgFkAgEdMB0GA1UdJQQWMBQGCCsGAQUFBwMCBggrBgEFBQcDBDALBgNVHQ8EBAMCB4AwJwYJKwYBBAGCNxUKBBowGDAKBggrBgEFBQcDAjAKBggrBgEFBQcDBDAdBgNVHQ4EFgQUqfbPNTfMJLB3olDXU7bquJZNO1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HNJH2csnPHfY2Q3aPZm2zSOF5zIcZXK7tTKvO9EAKm76MF0Uv35wFuDR2G81scFrN32/JZXsJxEZccZLgfHTGp7hiJiwqw3IRVNgr09pqPPt7cH1sJkKnPbczZq99iMV/N1EtVOIivpTMgJVGhhM43NevZoGpJ3q/fa0GvWrEItVQW2wbunE/H1BcCUuRxW+AnlhzU+TK2AUJBSEFYHEgbyL2DE5t9Uml4M4jrxcz1xxhc0gyMUssvM+LC5Gq0oSfP+Ciiur/jziU8plqJb5cwUJ8tBmLt+qMIBiOWnrWuWY/pdwwXr7O/vVqA2+VsraR960oHGKweHDx5i6BA8xr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qhpgAKfszCUtj3alHz8wk4mZPwcJqrj3yuXHBkGzEVU=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2Z0zxKVCbOdaSeI/ESfji4l/ieXZukMCDTqi6TSfg1Q=</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GcmazyiFY5H7Lzk+JQUADd2WZivbJRf3nlZfaax7CIk=</DigestValue>
      </Reference>
      <Reference URI="/xl/styles.xml?ContentType=application/vnd.openxmlformats-officedocument.spreadsheetml.styles+xml">
        <DigestMethod Algorithm="http://www.w3.org/2001/04/xmlenc#sha256"/>
        <DigestValue>dUStyMxUsCkv/ewMrwrFh8kjoPeM7CWI2Ww5wERKw6M=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OZ5D9twpVhBmrFWGr8GWSiCVtAP1buVldXBGn7kbX2M=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Iy77z7766Ub3f/oN/3vxHAW4GWi57OVzPD5vH5tFgWo=</DigestValue>
      </Reference>
      <Reference URI="/xl/worksheets/sheet10.xml?ContentType=application/vnd.openxmlformats-officedocument.spreadsheetml.worksheet+xml">
        <DigestMethod Algorithm="http://www.w3.org/2001/04/xmlenc#sha256"/>
        <DigestValue>2NYHmfWQSMVfz76mhZC5lkxpTUbOBPzBU8HhvQrTmhA=</DigestValue>
      </Reference>
      <Reference URI="/xl/worksheets/sheet2.xml?ContentType=application/vnd.openxmlformats-officedocument.spreadsheetml.worksheet+xml">
        <DigestMethod Algorithm="http://www.w3.org/2001/04/xmlenc#sha256"/>
        <DigestValue>64zxzrB7lsk+Endh++o2qab4q8Ly8uAzckcv0AJOCco=</DigestValue>
      </Reference>
      <Reference URI="/xl/worksheets/sheet3.xml?ContentType=application/vnd.openxmlformats-officedocument.spreadsheetml.worksheet+xml">
        <DigestMethod Algorithm="http://www.w3.org/2001/04/xmlenc#sha256"/>
        <DigestValue>vRGDAvFCuG88dcwPrP5wgKvtUy3rWG7DWJygcNT+Zhg=</DigestValue>
      </Reference>
      <Reference URI="/xl/worksheets/sheet4.xml?ContentType=application/vnd.openxmlformats-officedocument.spreadsheetml.worksheet+xml">
        <DigestMethod Algorithm="http://www.w3.org/2001/04/xmlenc#sha256"/>
        <DigestValue>MfkNoyRbauBeavU7QlfPeJPGl+zKZOgeDFewJcGAFtM=</DigestValue>
      </Reference>
      <Reference URI="/xl/worksheets/sheet5.xml?ContentType=application/vnd.openxmlformats-officedocument.spreadsheetml.worksheet+xml">
        <DigestMethod Algorithm="http://www.w3.org/2001/04/xmlenc#sha256"/>
        <DigestValue>dUkc5XKi1LuXle7xiWgNLjE2DlyFwGJLETtZbL2KZH8=</DigestValue>
      </Reference>
      <Reference URI="/xl/worksheets/sheet6.xml?ContentType=application/vnd.openxmlformats-officedocument.spreadsheetml.worksheet+xml">
        <DigestMethod Algorithm="http://www.w3.org/2001/04/xmlenc#sha256"/>
        <DigestValue>3fTROrQHJbVT+vu3sGRt/7Rs8KiusWtGj5cV2HBQlsU=</DigestValue>
      </Reference>
      <Reference URI="/xl/worksheets/sheet7.xml?ContentType=application/vnd.openxmlformats-officedocument.spreadsheetml.worksheet+xml">
        <DigestMethod Algorithm="http://www.w3.org/2001/04/xmlenc#sha256"/>
        <DigestValue>rtzw7/2ApvWmKRBg8oQAn9wxusKR5G05wmXGU1OlrI4=</DigestValue>
      </Reference>
      <Reference URI="/xl/worksheets/sheet8.xml?ContentType=application/vnd.openxmlformats-officedocument.spreadsheetml.worksheet+xml">
        <DigestMethod Algorithm="http://www.w3.org/2001/04/xmlenc#sha256"/>
        <DigestValue>4kp5ZVnW3ok0C+VelKwSAgyYNPUzMH5+PYPbtUPz8hQ=</DigestValue>
      </Reference>
      <Reference URI="/xl/worksheets/sheet9.xml?ContentType=application/vnd.openxmlformats-officedocument.spreadsheetml.worksheet+xml">
        <DigestMethod Algorithm="http://www.w3.org/2001/04/xmlenc#sha256"/>
        <DigestValue>HJM49UeSWb4ypBDDbwIxewHloeNxTIcJmARNPWTL5Bo=</DigestValue>
      </Reference>
    </Manifest>
    <SignatureProperties>
      <SignatureProperty Id="idSignatureTime" Target="#idPackageSignature">
        <mdssi:SignatureTime xmlns:mdssi="http://schemas.openxmlformats.org/package/2006/digital-signature">
          <mdssi:Format>YYYY-MM-DDThh:mm:ssTZD</mdssi:Format>
          <mdssi:Value>2019-06-17T10:36:35Z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2019-06-17T10:36:35Z</xd:SigningTime>
          <xd:SigningCertificate>
            <xd:Cert>
              <xd:CertDigest>
                <DigestMethod Algorithm="http://www.w3.org/2001/04/xmlenc#sha256"/>
                <DigestValue>ixQDD+Wnu8gVH5nOarGPCbt0f00DI+4lHvQK+ClksBY=</DigestValue>
              </xd:CertDigest>
              <xd:IssuerSerial>
                <X509IssuerName>CN=NBG Class 2 INT Sub CA, DC=nbg, DC=ge</X509IssuerName>
                <X509SerialNumber>216241315078171955047457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Mgbj6XqnWjLJkjUNDmJWELKA1SC8vfngOs875OCx8yY=</DigestValue>
    </Reference>
    <Reference Type="http://www.w3.org/2000/09/xmldsig#Object" URI="#idOfficeObject">
      <DigestMethod Algorithm="http://www.w3.org/2001/04/xmlenc#sha256"/>
      <DigestValue>78TZlDgNm3XUsC5iJUzQqrmWs5Mnguaw0nZIumP76fQ=</DigestValue>
    </Reference>
    <Reference Type="http://uri.etsi.org/01903#SignedProperties" URI="#idSignedProperties">
      <Transforms>
        <Transform Algorithm="http://www.w3.org/TR/2001/REC-xml-c14n-20010315"/>
      </Transforms>
      <DigestMethod Algorithm="http://www.w3.org/2001/04/xmlenc#sha256"/>
      <DigestValue>iBZZpebMPLxS+aCIuR77/1WnQjkwtXrhqw9ekqlBqYg=</DigestValue>
    </Reference>
  </SignedInfo>
  <SignatureValue>S/Mc5Zfct1XREu1CLR5rC3LXlDimM7ux4o0Ry/XtBat/EMCciTYL+LoLjS9f6uA2X3FVM1sxAUE4
o3F8kLKqJaVQZ9Ate6hdqbji1JhkUWbaMMhYMzgGdYgsb23WvbInm7ovRUcn2ZSIPbAqV5HqrNSq
PSmTgcAyJZUtqunEUa8eHPckFw2PE6TqzQV1xFdQcbE2aw64e61vw0oJxjUIuMJR1/O9jLih3/7v
MDwCwcB5mT3qxfFZaddX+vV5HnefnVV5LbW9gdGz/R6drCCbvE3GuDvqFE/5IXoAC1h5kGk/ELyx
Xzl1OiJVxR+aSX1Se1lCNUgE2hB11fgrvSfNcw==</SignatureValue>
  <KeyInfo>
    <X509Data>
      <X509Certificate>MIIGQDCCBSigAwIBAgIKFS6YwgACAAEx6DANBgkqhkiG9w0BAQsFADBKMRIwEAYKCZImiZPyLGQBGRYCZ2UxEzARBgoJkiaJk/IsZAEZFgNuYmcxHzAdBgNVBAMTFk5CRyBDbGFzcyAyIElOVCBTdWIgQ0EwHhcNMTkwNTIxMDYzOTI0WhcNMjEwNTIwMDYzOTI0WjA+MR8wHQYDVQQKExZGSU5DQSBCYW5rIEdlb3JnaWEgSlNDMRswGQYDVQQDExJCRkcgLSBMaWthIEdvZ2FkemUwggEiMA0GCSqGSIb3DQEBAQUAA4IBDwAwggEKAoIBAQDkevz9kcw75f/ZSr125AXQyexLqQv7fAFbU9nUgEOCrOno4ZgxR+z8zWhU41fBPxVuJLqdGGmtdI++dxGT3t2AV9ZS5tMVWWEdD/UD73LMOImixUK9sS6PLouHX2proDq2mrxNIDCQiFLJVF5BEuMJX+LlBCQHfp22JH9l5gBDSMpd9Y+/monKPDm7tOvhWsXvUFYkMX1a+9Xv3Vk22H3h8vroGfsEWv4E9ivNgTptgwmmjpyddO01pwQ7DMb0+Gul1VCAIzYfJ+xd81cfOozZNkytsYhIsvn9VULgu/1ZcimXDAjqTpm9ne7xhlbBy3H5hsBR1cAzEJ1mJ89WYLrvAgMBAAGjggMyMIIDLjA8BgkrBgEEAYI3FQcELzAtBiUrBgEEAYI3FQjmsmCDjfVEhoGZCYO4oUqDvoRxBIPEkTOEg4hdAgFkAgEjMB0GA1UdJQQWMBQGCCsGAQUFBwMCBggrBgEFBQcDBDALBgNVHQ8EBAMCB4AwJwYJKwYBBAGCNxUKBBowGDAKBggrBgEFBQcDAjAKBggrBgEFBQcDBDAdBgNVHQ4EFgQUgHKPe+uS3C6Y4QaDSJfmc0Fwu9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KG8+ynloRwKCR1nSlso/XJZ8dPfCbIquUUoVp4nt5823+GKoGmRXIt6iLYiiPHcMe8tef2XvQucNBqWZ3QSxK39iGoP4wMOcLcHXu/exbIEHt7WD0WFXyADTJuVjWe2kri7Z3WhZrBnvE5EIGTn/Y/zk70i0NxBnffP0LIQhH0yp0vhsaIkQvMiJreghfAOEzIXPoW76aN15TI5kANPADfPruiOuARYFr0wZPuEBDoHrnckPbnMVhGXuOOLWXQoUOdOVt7M9aFXURo23+3Es/0y1ILJy0ak1+8c1CQYxTru9ZmnkyeCQMbIcS4pFyC1LWr7zw5LkyIqhUlRYQ/QCA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qhpgAKfszCUtj3alHz8wk4mZPwcJqrj3yuXHBkGzEVU=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2Z0zxKVCbOdaSeI/ESfji4l/ieXZukMCDTqi6TSfg1Q=</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GcmazyiFY5H7Lzk+JQUADd2WZivbJRf3nlZfaax7CIk=</DigestValue>
      </Reference>
      <Reference URI="/xl/styles.xml?ContentType=application/vnd.openxmlformats-officedocument.spreadsheetml.styles+xml">
        <DigestMethod Algorithm="http://www.w3.org/2001/04/xmlenc#sha256"/>
        <DigestValue>dUStyMxUsCkv/ewMrwrFh8kjoPeM7CWI2Ww5wERKw6M=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OZ5D9twpVhBmrFWGr8GWSiCVtAP1buVldXBGn7kbX2M=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Iy77z7766Ub3f/oN/3vxHAW4GWi57OVzPD5vH5tFgWo=</DigestValue>
      </Reference>
      <Reference URI="/xl/worksheets/sheet10.xml?ContentType=application/vnd.openxmlformats-officedocument.spreadsheetml.worksheet+xml">
        <DigestMethod Algorithm="http://www.w3.org/2001/04/xmlenc#sha256"/>
        <DigestValue>2NYHmfWQSMVfz76mhZC5lkxpTUbOBPzBU8HhvQrTmhA=</DigestValue>
      </Reference>
      <Reference URI="/xl/worksheets/sheet2.xml?ContentType=application/vnd.openxmlformats-officedocument.spreadsheetml.worksheet+xml">
        <DigestMethod Algorithm="http://www.w3.org/2001/04/xmlenc#sha256"/>
        <DigestValue>64zxzrB7lsk+Endh++o2qab4q8Ly8uAzckcv0AJOCco=</DigestValue>
      </Reference>
      <Reference URI="/xl/worksheets/sheet3.xml?ContentType=application/vnd.openxmlformats-officedocument.spreadsheetml.worksheet+xml">
        <DigestMethod Algorithm="http://www.w3.org/2001/04/xmlenc#sha256"/>
        <DigestValue>vRGDAvFCuG88dcwPrP5wgKvtUy3rWG7DWJygcNT+Zhg=</DigestValue>
      </Reference>
      <Reference URI="/xl/worksheets/sheet4.xml?ContentType=application/vnd.openxmlformats-officedocument.spreadsheetml.worksheet+xml">
        <DigestMethod Algorithm="http://www.w3.org/2001/04/xmlenc#sha256"/>
        <DigestValue>MfkNoyRbauBeavU7QlfPeJPGl+zKZOgeDFewJcGAFtM=</DigestValue>
      </Reference>
      <Reference URI="/xl/worksheets/sheet5.xml?ContentType=application/vnd.openxmlformats-officedocument.spreadsheetml.worksheet+xml">
        <DigestMethod Algorithm="http://www.w3.org/2001/04/xmlenc#sha256"/>
        <DigestValue>dUkc5XKi1LuXle7xiWgNLjE2DlyFwGJLETtZbL2KZH8=</DigestValue>
      </Reference>
      <Reference URI="/xl/worksheets/sheet6.xml?ContentType=application/vnd.openxmlformats-officedocument.spreadsheetml.worksheet+xml">
        <DigestMethod Algorithm="http://www.w3.org/2001/04/xmlenc#sha256"/>
        <DigestValue>3fTROrQHJbVT+vu3sGRt/7Rs8KiusWtGj5cV2HBQlsU=</DigestValue>
      </Reference>
      <Reference URI="/xl/worksheets/sheet7.xml?ContentType=application/vnd.openxmlformats-officedocument.spreadsheetml.worksheet+xml">
        <DigestMethod Algorithm="http://www.w3.org/2001/04/xmlenc#sha256"/>
        <DigestValue>rtzw7/2ApvWmKRBg8oQAn9wxusKR5G05wmXGU1OlrI4=</DigestValue>
      </Reference>
      <Reference URI="/xl/worksheets/sheet8.xml?ContentType=application/vnd.openxmlformats-officedocument.spreadsheetml.worksheet+xml">
        <DigestMethod Algorithm="http://www.w3.org/2001/04/xmlenc#sha256"/>
        <DigestValue>4kp5ZVnW3ok0C+VelKwSAgyYNPUzMH5+PYPbtUPz8hQ=</DigestValue>
      </Reference>
      <Reference URI="/xl/worksheets/sheet9.xml?ContentType=application/vnd.openxmlformats-officedocument.spreadsheetml.worksheet+xml">
        <DigestMethod Algorithm="http://www.w3.org/2001/04/xmlenc#sha256"/>
        <DigestValue>HJM49UeSWb4ypBDDbwIxewHloeNxTIcJmARNPWTL5Bo=</DigestValue>
      </Reference>
    </Manifest>
    <SignatureProperties>
      <SignatureProperty Id="idSignatureTime" Target="#idPackageSignature">
        <mdssi:SignatureTime xmlns:mdssi="http://schemas.openxmlformats.org/package/2006/digital-signature">
          <mdssi:Format>YYYY-MM-DDThh:mm:ssTZD</mdssi:Format>
          <mdssi:Value>2019-06-17T10:37:06Z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2019-06-17T10:37:06Z</xd:SigningTime>
          <xd:SigningCertificate>
            <xd:Cert>
              <xd:CertDigest>
                <DigestMethod Algorithm="http://www.w3.org/2001/04/xmlenc#sha256"/>
                <DigestValue>s+ISDzwn4BmcDdEiLmquNLYBPbPjPBLzBSTGHRiRBcs=</DigestValue>
              </xd:CertDigest>
              <xd:IssuerSerial>
                <X509IssuerName>CN=NBG Class 2 INT Sub CA, DC=nbg, DC=ge</X509IssuerName>
                <X509SerialNumber>100029253728101025788392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2019-06-17T08:10:54Z</dcterms:modified>
</cp:coreProperties>
</file>