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D008A5EB-4BD2-430D-990E-33A00C2C33E8}" xr6:coauthVersionLast="47" xr6:coauthVersionMax="47" xr10:uidLastSave="{00000000-0000-0000-0000-000000000000}"/>
  <bookViews>
    <workbookView xWindow="-120" yWindow="-120" windowWidth="29040" windowHeight="15840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  <externalReference r:id="rId13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48" l="1"/>
  <c r="F15" i="48"/>
  <c r="F7" i="48"/>
  <c r="E6" i="40"/>
  <c r="D6" i="40"/>
  <c r="C6" i="40"/>
  <c r="E35" i="67"/>
  <c r="E34" i="67"/>
  <c r="D36" i="67" l="1"/>
  <c r="C36" i="67" l="1"/>
  <c r="D29" i="67" l="1"/>
  <c r="C29" i="67" l="1"/>
  <c r="D18" i="67" l="1"/>
  <c r="C18" i="67" l="1"/>
  <c r="E17" i="67" l="1"/>
  <c r="T14" i="67" l="1"/>
  <c r="E14" i="67"/>
  <c r="E25" i="67" l="1"/>
  <c r="E10" i="67" l="1"/>
  <c r="E11" i="67" l="1"/>
  <c r="E9" i="67" l="1"/>
  <c r="C9" i="49" l="1"/>
  <c r="D9" i="49"/>
  <c r="E9" i="49"/>
  <c r="C15" i="49"/>
  <c r="D15" i="49"/>
  <c r="E15" i="49"/>
  <c r="E28" i="67" l="1"/>
  <c r="E27" i="67"/>
  <c r="E26" i="67"/>
  <c r="E24" i="67"/>
  <c r="E13" i="67"/>
  <c r="E12" i="67"/>
  <c r="E15" i="67"/>
  <c r="E16" i="67"/>
  <c r="P28" i="67" l="1"/>
  <c r="E23" i="67"/>
  <c r="T11" i="67" l="1"/>
  <c r="T17" i="67"/>
  <c r="B2" i="63"/>
  <c r="B1" i="63"/>
  <c r="B2" i="50"/>
  <c r="B1" i="50"/>
  <c r="B2" i="49"/>
  <c r="B1" i="49"/>
  <c r="B2" i="48"/>
  <c r="B1" i="48"/>
  <c r="B2" i="40"/>
  <c r="B1" i="40"/>
  <c r="B2" i="39"/>
  <c r="B1" i="39"/>
  <c r="B2" i="68"/>
  <c r="B1" i="68"/>
  <c r="T16" i="67"/>
  <c r="T15" i="67"/>
  <c r="T13" i="67"/>
  <c r="T12" i="67"/>
  <c r="T9" i="67" l="1"/>
  <c r="N35" i="67" l="1"/>
  <c r="E36" i="67"/>
  <c r="G36" i="67"/>
  <c r="H36" i="67"/>
  <c r="I36" i="67"/>
  <c r="J36" i="67"/>
  <c r="K36" i="67"/>
  <c r="L36" i="67"/>
  <c r="M36" i="67"/>
  <c r="E29" i="67"/>
  <c r="G29" i="67"/>
  <c r="H29" i="67"/>
  <c r="I29" i="67"/>
  <c r="J29" i="67"/>
  <c r="K29" i="67"/>
  <c r="L29" i="67"/>
  <c r="M29" i="67"/>
  <c r="N29" i="67"/>
  <c r="O29" i="67"/>
  <c r="N21" i="63" l="1"/>
  <c r="N22" i="63"/>
  <c r="N23" i="63"/>
  <c r="N20" i="63"/>
  <c r="M21" i="63"/>
  <c r="M22" i="63"/>
  <c r="M23" i="63"/>
  <c r="M20" i="63"/>
  <c r="N12" i="63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D19" i="63"/>
  <c r="F19" i="63"/>
  <c r="G19" i="63"/>
  <c r="H19" i="63"/>
  <c r="I19" i="63"/>
  <c r="J19" i="63"/>
  <c r="K19" i="63"/>
  <c r="L19" i="63"/>
  <c r="C19" i="63"/>
  <c r="E11" i="63"/>
  <c r="E17" i="63"/>
  <c r="D10" i="63"/>
  <c r="C10" i="63"/>
  <c r="F10" i="63"/>
  <c r="G10" i="63"/>
  <c r="H10" i="63"/>
  <c r="I10" i="63"/>
  <c r="J10" i="63"/>
  <c r="K10" i="63"/>
  <c r="L10" i="63"/>
  <c r="O20" i="63" l="1"/>
  <c r="N10" i="63"/>
  <c r="M10" i="63"/>
  <c r="M19" i="63"/>
  <c r="N19" i="63"/>
  <c r="O21" i="63"/>
  <c r="O22" i="63"/>
  <c r="O23" i="63"/>
  <c r="E20" i="63"/>
  <c r="E21" i="63"/>
  <c r="E22" i="63"/>
  <c r="E23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9" i="63" l="1"/>
  <c r="E10" i="63"/>
  <c r="O19" i="63"/>
  <c r="O10" i="63"/>
  <c r="N34" i="67" l="1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N36" i="67" l="1"/>
  <c r="P29" i="67"/>
  <c r="G18" i="67" l="1"/>
  <c r="E18" i="67"/>
  <c r="H18" i="67"/>
  <c r="T10" i="67"/>
  <c r="T18" i="67" l="1"/>
</calcChain>
</file>

<file path=xl/sharedStrings.xml><?xml version="1.0" encoding="utf-8"?>
<sst xmlns="http://schemas.openxmlformats.org/spreadsheetml/2006/main" count="262" uniqueCount="169">
  <si>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</si>
  <si>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</si>
  <si>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</si>
  <si>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</si>
  <si>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</si>
  <si>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</si>
  <si>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</si>
  <si>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</si>
  <si>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</si>
  <si>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</si>
  <si>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</si>
  <si>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</si>
  <si>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</si>
  <si>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</si>
  <si>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</si>
  <si>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</si>
  <si>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</si>
  <si>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</si>
  <si>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</si>
  <si>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</si>
  <si>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</si>
  <si>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</si>
  <si>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</si>
  <si>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</si>
  <si>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</si>
  <si>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</si>
  <si>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</si>
  <si>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</si>
  <si>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</si>
  <si>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</si>
  <si>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</si>
  <si>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</si>
  <si>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</si>
  <si>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</si>
  <si>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</si>
  <si>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</si>
  <si>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</si>
  <si>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</si>
  <si>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</si>
  <si>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</si>
  <si>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</si>
  <si>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</si>
  <si>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</si>
  <si>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</si>
  <si>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</si>
  <si>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</si>
  <si>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</si>
  <si>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</si>
  <si>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</si>
  <si>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</si>
  <si>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</si>
  <si>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</si>
  <si>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</si>
  <si>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</si>
  <si>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</si>
  <si>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</si>
  <si>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</si>
  <si>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</si>
  <si>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</si>
  <si>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</si>
  <si>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</si>
  <si>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</si>
  <si>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</si>
  <si>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</si>
  <si>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</si>
  <si>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</si>
  <si>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</si>
  <si>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</si>
  <si>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</si>
  <si>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</si>
  <si>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</si>
  <si>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</si>
  <si>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</si>
  <si>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</si>
  <si>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</si>
  <si>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</si>
  <si>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</si>
  <si>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</si>
  <si>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</si>
  <si>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</si>
  <si>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</si>
  <si>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</si>
  <si>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</si>
  <si>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</si>
  <si>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</si>
  <si>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</si>
  <si>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</si>
  <si>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</si>
  <si>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…..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</si>
  <si>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</si>
  <si>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</si>
  <si>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</si>
  <si>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</si>
  <si>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</si>
  <si>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</si>
  <si>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</si>
  <si>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</si>
  <si>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</si>
  <si>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</si>
  <si>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</si>
  <si>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</si>
  <si>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</si>
  <si>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</si>
  <si>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მათ შორის:  მიმდინარე გადავადებული და გაუნაწილებელი  ანაზღაურების მთლიანი მოცულობის ის ნაწილი რომელიც ექვემდებარება პირდაპირ ან/და ირიბ კორექტირებებს</t>
  </si>
  <si>
    <t>სხვა მატერიალური რისკის ამღები პირები</t>
  </si>
  <si>
    <t>მიმდინარე გადავადებული ანაზღაურების მთლიანი მოცულობა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</si>
  <si>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</si>
  <si>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</si>
  <si>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</si>
  <si>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</si>
  <si>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</si>
  <si>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</si>
  <si>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</si>
  <si>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</si>
  <si>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</si>
  <si>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</si>
  <si>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</si>
  <si>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</si>
  <si>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</si>
  <si>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</si>
  <si>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</si>
  <si>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</si>
  <si>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</si>
  <si>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</si>
  <si>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</si>
  <si>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</si>
  <si>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</si>
  <si>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</si>
  <si>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</si>
  <si>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</si>
  <si>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</si>
  <si>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</si>
  <si>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</si>
  <si>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</si>
  <si>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</si>
  <si>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</si>
  <si>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</si>
  <si>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</si>
  <si>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</si>
  <si>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</si>
  <si>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</si>
  <si>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</si>
  <si>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</si>
  <si>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</si>
  <si>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</si>
  <si>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</si>
  <si>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</si>
  <si>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</si>
  <si>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</si>
  <si>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</si>
  <si>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</si>
  <si>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</si>
  <si>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სს "ტერა ბანკი"</t>
  </si>
  <si>
    <t>ფულადი სახსრები და მათი ეკვივალენტები</t>
  </si>
  <si>
    <t>სავალდებულო სარეზერვო დეპოზიტი საქართველოს
ეროვნულ ბანკში</t>
  </si>
  <si>
    <t>სესხები</t>
  </si>
  <si>
    <t>ძირითადი საშუალებები</t>
  </si>
  <si>
    <t>სხვა არამატერიალური აქტივები</t>
  </si>
  <si>
    <t>დასაკუთრებული ქონება</t>
  </si>
  <si>
    <t>გუდვილი</t>
  </si>
  <si>
    <t>სესხები ფინანსური ინსტიტუტებისგან</t>
  </si>
  <si>
    <t>ბანკთაშორისი ანგარიშები</t>
  </si>
  <si>
    <t>მიმდინარე ანგარიშები და დეპოზიტები</t>
  </si>
  <si>
    <t>გადავადებული საგადასახადო ვალდებულება</t>
  </si>
  <si>
    <t>სუბორდინირებული სესხები</t>
  </si>
  <si>
    <t>საწესდებო კაპიტალი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</si>
  <si>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N92/04 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 და აღნიშნული წესის N1 დანართში მოცემულ ინფორმაციასთან ერთად.</t>
  </si>
  <si>
    <t>ფინანსური წლის განმავლობაში მინიჭებული ანაზღაურება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</si>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</sst>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;[Red]#,##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8" applyFont="1"/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6" fillId="0" borderId="14" xfId="8" applyFont="1" applyBorder="1"/>
    <xf numFmtId="0" fontId="6" fillId="0" borderId="17" xfId="8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2" fillId="0" borderId="0" xfId="0" applyFont="1"/>
    <xf numFmtId="0" fontId="7" fillId="0" borderId="2" xfId="12" applyFill="1" applyBorder="1" applyAlignment="1" applyProtection="1"/>
    <xf numFmtId="0" fontId="93" fillId="0" borderId="2" xfId="20955" applyFont="1" applyBorder="1" applyAlignment="1">
      <alignment horizontal="center" vertical="center"/>
    </xf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Alignment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3" fillId="0" borderId="45" xfId="0" applyFont="1" applyBorder="1"/>
    <xf numFmtId="0" fontId="96" fillId="0" borderId="54" xfId="20955" applyFont="1" applyBorder="1"/>
    <xf numFmtId="0" fontId="96" fillId="0" borderId="4" xfId="20955" applyFont="1" applyBorder="1"/>
    <xf numFmtId="193" fontId="3" fillId="0" borderId="2" xfId="0" applyNumberFormat="1" applyFont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3" fillId="0" borderId="2" xfId="0" applyNumberFormat="1" applyFont="1" applyBorder="1" applyAlignment="1">
      <alignment horizontal="center" vertical="center" wrapText="1"/>
    </xf>
    <xf numFmtId="193" fontId="3" fillId="0" borderId="15" xfId="0" applyNumberFormat="1" applyFont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>
      <alignment horizontal="center" vertical="center"/>
    </xf>
    <xf numFmtId="193" fontId="3" fillId="0" borderId="18" xfId="0" applyNumberFormat="1" applyFont="1" applyBorder="1" applyAlignment="1">
      <alignment horizontal="center" vertical="center"/>
    </xf>
    <xf numFmtId="193" fontId="3" fillId="0" borderId="19" xfId="0" applyNumberFormat="1" applyFont="1" applyBorder="1" applyAlignment="1">
      <alignment horizontal="center" vertical="center"/>
    </xf>
    <xf numFmtId="193" fontId="3" fillId="0" borderId="18" xfId="0" applyNumberFormat="1" applyFont="1" applyBorder="1" applyAlignment="1" applyProtection="1">
      <alignment horizontal="center" vertical="center"/>
      <protection locked="0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193" fontId="3" fillId="2" borderId="18" xfId="0" applyNumberFormat="1" applyFont="1" applyFill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Alignment="1" applyProtection="1">
      <alignment horizontal="left" vertical="center"/>
      <protection locked="0"/>
    </xf>
    <xf numFmtId="193" fontId="3" fillId="0" borderId="0" xfId="0" applyNumberFormat="1" applyFont="1"/>
    <xf numFmtId="14" fontId="6" fillId="0" borderId="0" xfId="8" applyNumberFormat="1" applyFont="1" applyAlignment="1">
      <alignment horizontal="left"/>
    </xf>
    <xf numFmtId="193" fontId="0" fillId="0" borderId="0" xfId="0" applyNumberFormat="1"/>
    <xf numFmtId="164" fontId="3" fillId="0" borderId="0" xfId="20956" applyNumberFormat="1" applyFont="1"/>
    <xf numFmtId="164" fontId="3" fillId="0" borderId="0" xfId="0" applyNumberFormat="1" applyFont="1"/>
    <xf numFmtId="164" fontId="6" fillId="0" borderId="0" xfId="20956" applyNumberFormat="1" applyFont="1" applyFill="1" applyBorder="1" applyAlignment="1" applyProtection="1"/>
    <xf numFmtId="43" fontId="0" fillId="0" borderId="0" xfId="20956" applyFont="1"/>
    <xf numFmtId="164" fontId="0" fillId="0" borderId="0" xfId="20956" applyNumberFormat="1" applyFont="1"/>
    <xf numFmtId="193" fontId="3" fillId="0" borderId="15" xfId="0" applyNumberFormat="1" applyFont="1" applyBorder="1" applyAlignment="1" applyProtection="1">
      <alignment horizontal="right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4" fillId="35" borderId="18" xfId="0" applyNumberFormat="1" applyFont="1" applyFill="1" applyBorder="1"/>
    <xf numFmtId="193" fontId="4" fillId="75" borderId="15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9" xfId="0" applyNumberFormat="1" applyFont="1" applyFill="1" applyBorder="1" applyAlignment="1">
      <alignment horizontal="right" vertical="center"/>
    </xf>
    <xf numFmtId="193" fontId="4" fillId="35" borderId="15" xfId="0" applyNumberFormat="1" applyFont="1" applyFill="1" applyBorder="1" applyAlignment="1">
      <alignment horizontal="right"/>
    </xf>
    <xf numFmtId="193" fontId="4" fillId="35" borderId="18" xfId="0" applyNumberFormat="1" applyFont="1" applyFill="1" applyBorder="1" applyAlignment="1">
      <alignment horizontal="right"/>
    </xf>
    <xf numFmtId="193" fontId="4" fillId="35" borderId="19" xfId="0" applyNumberFormat="1" applyFont="1" applyFill="1" applyBorder="1" applyAlignment="1">
      <alignment horizontal="right"/>
    </xf>
    <xf numFmtId="193" fontId="3" fillId="0" borderId="2" xfId="0" applyNumberFormat="1" applyFont="1" applyBorder="1" applyAlignment="1">
      <alignment horizontal="right"/>
    </xf>
    <xf numFmtId="193" fontId="4" fillId="0" borderId="4" xfId="0" applyNumberFormat="1" applyFont="1" applyBorder="1" applyAlignment="1" applyProtection="1">
      <alignment horizontal="right" wrapText="1"/>
      <protection locked="0"/>
    </xf>
    <xf numFmtId="193" fontId="3" fillId="0" borderId="4" xfId="0" applyNumberFormat="1" applyFont="1" applyBorder="1" applyAlignment="1" applyProtection="1">
      <alignment horizontal="right"/>
      <protection locked="0"/>
    </xf>
    <xf numFmtId="193" fontId="3" fillId="0" borderId="18" xfId="0" applyNumberFormat="1" applyFont="1" applyBorder="1" applyAlignment="1" applyProtection="1">
      <alignment horizontal="right" vertical="center"/>
      <protection locked="0"/>
    </xf>
    <xf numFmtId="193" fontId="3" fillId="35" borderId="18" xfId="0" applyNumberFormat="1" applyFont="1" applyFill="1" applyBorder="1" applyAlignment="1">
      <alignment horizontal="right" vertical="center"/>
    </xf>
    <xf numFmtId="193" fontId="3" fillId="35" borderId="19" xfId="0" applyNumberFormat="1" applyFont="1" applyFill="1" applyBorder="1" applyAlignment="1">
      <alignment horizontal="right" vertical="center"/>
    </xf>
    <xf numFmtId="193" fontId="10" fillId="0" borderId="2" xfId="0" applyNumberFormat="1" applyFont="1" applyBorder="1" applyAlignment="1" applyProtection="1">
      <alignment horizontal="right" wrapText="1"/>
      <protection locked="0"/>
    </xf>
    <xf numFmtId="193" fontId="10" fillId="35" borderId="18" xfId="0" applyNumberFormat="1" applyFont="1" applyFill="1" applyBorder="1" applyAlignment="1">
      <alignment horizontal="right" wrapText="1"/>
    </xf>
    <xf numFmtId="193" fontId="10" fillId="35" borderId="19" xfId="0" applyNumberFormat="1" applyFont="1" applyFill="1" applyBorder="1" applyAlignment="1">
      <alignment horizontal="right" wrapText="1"/>
    </xf>
    <xf numFmtId="193" fontId="10" fillId="35" borderId="2" xfId="0" applyNumberFormat="1" applyFont="1" applyFill="1" applyBorder="1" applyAlignment="1">
      <alignment wrapText="1"/>
    </xf>
    <xf numFmtId="193" fontId="10" fillId="35" borderId="15" xfId="0" applyNumberFormat="1" applyFont="1" applyFill="1" applyBorder="1" applyAlignment="1">
      <alignment wrapText="1"/>
    </xf>
    <xf numFmtId="193" fontId="10" fillId="0" borderId="2" xfId="0" applyNumberFormat="1" applyFont="1" applyBorder="1" applyAlignment="1" applyProtection="1">
      <alignment wrapText="1"/>
      <protection locked="0"/>
    </xf>
    <xf numFmtId="193" fontId="10" fillId="0" borderId="15" xfId="0" applyNumberFormat="1" applyFont="1" applyBorder="1" applyAlignment="1" applyProtection="1">
      <alignment wrapText="1"/>
      <protection locked="0"/>
    </xf>
    <xf numFmtId="193" fontId="10" fillId="35" borderId="18" xfId="0" applyNumberFormat="1" applyFont="1" applyFill="1" applyBorder="1" applyAlignment="1">
      <alignment wrapText="1"/>
    </xf>
    <xf numFmtId="193" fontId="10" fillId="35" borderId="19" xfId="0" applyNumberFormat="1" applyFont="1" applyFill="1" applyBorder="1" applyAlignment="1">
      <alignment wrapText="1"/>
    </xf>
    <xf numFmtId="193" fontId="10" fillId="35" borderId="8" xfId="0" applyNumberFormat="1" applyFont="1" applyFill="1" applyBorder="1" applyAlignment="1">
      <alignment wrapText="1"/>
    </xf>
    <xf numFmtId="193" fontId="9" fillId="0" borderId="8" xfId="0" applyNumberFormat="1" applyFont="1" applyBorder="1" applyAlignment="1" applyProtection="1">
      <alignment wrapText="1"/>
      <protection locked="0"/>
    </xf>
    <xf numFmtId="193" fontId="9" fillId="0" borderId="2" xfId="0" applyNumberFormat="1" applyFont="1" applyBorder="1" applyAlignment="1" applyProtection="1">
      <alignment wrapText="1"/>
      <protection locked="0"/>
    </xf>
    <xf numFmtId="193" fontId="9" fillId="0" borderId="15" xfId="0" applyNumberFormat="1" applyFont="1" applyBorder="1" applyAlignment="1" applyProtection="1">
      <alignment wrapText="1"/>
      <protection locked="0"/>
    </xf>
    <xf numFmtId="193" fontId="6" fillId="0" borderId="0" xfId="8" applyNumberFormat="1" applyFont="1"/>
    <xf numFmtId="193" fontId="3" fillId="0" borderId="0" xfId="0" applyNumberFormat="1" applyFont="1" applyAlignment="1">
      <alignment wrapText="1"/>
    </xf>
    <xf numFmtId="0" fontId="9" fillId="76" borderId="2" xfId="0" applyFont="1" applyFill="1" applyBorder="1" applyAlignment="1">
      <alignment horizontal="left" vertical="center" wrapText="1" inden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4" fontId="3" fillId="0" borderId="2" xfId="0" applyNumberFormat="1" applyFont="1" applyBorder="1" applyAlignment="1" applyProtection="1">
      <alignment horizontal="right"/>
      <protection locked="0"/>
    </xf>
    <xf numFmtId="164" fontId="3" fillId="0" borderId="0" xfId="20956" applyNumberFormat="1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8" applyFont="1" applyBorder="1" applyAlignment="1">
      <alignment horizontal="center"/>
    </xf>
    <xf numFmtId="0" fontId="6" fillId="0" borderId="45" xfId="8" applyFont="1" applyBorder="1" applyAlignment="1">
      <alignment horizontal="center"/>
    </xf>
    <xf numFmtId="193" fontId="3" fillId="3" borderId="9" xfId="0" applyNumberFormat="1" applyFont="1" applyFill="1" applyBorder="1" applyAlignment="1">
      <alignment horizontal="right" vertical="center"/>
    </xf>
    <xf numFmtId="193" fontId="3" fillId="3" borderId="24" xfId="0" applyNumberFormat="1" applyFont="1" applyFill="1" applyBorder="1" applyAlignment="1">
      <alignment horizontal="right" vertical="center"/>
    </xf>
    <xf numFmtId="193" fontId="3" fillId="3" borderId="46" xfId="0" applyNumberFormat="1" applyFont="1" applyFill="1" applyBorder="1" applyAlignment="1">
      <alignment horizontal="right" vertical="center"/>
    </xf>
    <xf numFmtId="193" fontId="3" fillId="3" borderId="49" xfId="0" applyNumberFormat="1" applyFont="1" applyFill="1" applyBorder="1" applyAlignment="1">
      <alignment horizontal="right" vertical="center"/>
    </xf>
    <xf numFmtId="193" fontId="3" fillId="3" borderId="44" xfId="0" applyNumberFormat="1" applyFont="1" applyFill="1" applyBorder="1" applyAlignment="1">
      <alignment horizontal="right" vertical="center"/>
    </xf>
    <xf numFmtId="193" fontId="3" fillId="3" borderId="51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6EF96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rv\financedep\FinanceDep\IFRS\Pillar%203\2022\Final%20Reports\PE2-BKS-YY-20221231.xlsx" TargetMode="External"/><Relationship Id="rId1" Type="http://schemas.openxmlformats.org/officeDocument/2006/relationships/externalLinkPath" Target="PE2-BKS-YY-2022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20. LI3"/>
      <sheetName val="21. LI4"/>
      <sheetName val="22. OR1"/>
      <sheetName val="23. OR2"/>
      <sheetName val="24. Rem1"/>
      <sheetName val="25. Rem 2 "/>
      <sheetName val="26. Rem 3"/>
      <sheetName val="27. REM 4"/>
    </sheetNames>
    <sheetDataSet>
      <sheetData sheetId="0" refreshError="1"/>
      <sheetData sheetId="1" refreshError="1"/>
      <sheetData sheetId="2" refreshError="1"/>
      <sheetData sheetId="3">
        <row r="5">
          <cell r="C5">
            <v>2022</v>
          </cell>
          <cell r="D5">
            <v>2021</v>
          </cell>
          <cell r="E5">
            <v>2020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21" sqref="B21"/>
    </sheetView>
  </sheetViews>
  <sheetFormatPr defaultRowHeight="15"/>
  <cols>
    <col min="1" max="1" width="9.7109375" style="105" bestFit="1" customWidth="1"/>
    <col min="2" max="2" width="128.7109375" bestFit="1" customWidth="1"/>
    <col min="3" max="3" width="39.42578125" customWidth="1"/>
  </cols>
  <sheetData>
    <row r="1" spans="1:3">
      <c r="A1" s="103" t="s">
        <v>143</v>
      </c>
      <c r="B1" s="84" t="s">
        <v>119</v>
      </c>
      <c r="C1" s="82"/>
    </row>
    <row r="2" spans="1:3">
      <c r="A2" s="104">
        <v>20</v>
      </c>
      <c r="B2" s="83" t="s">
        <v>121</v>
      </c>
    </row>
    <row r="3" spans="1:3">
      <c r="A3" s="104">
        <v>21</v>
      </c>
      <c r="B3" s="83" t="s">
        <v>86</v>
      </c>
    </row>
    <row r="4" spans="1:3">
      <c r="A4" s="104">
        <v>22</v>
      </c>
      <c r="B4" s="86" t="s">
        <v>131</v>
      </c>
    </row>
    <row r="5" spans="1:3">
      <c r="A5" s="104">
        <v>23</v>
      </c>
      <c r="B5" s="86" t="s">
        <v>114</v>
      </c>
    </row>
    <row r="6" spans="1:3">
      <c r="A6" s="104">
        <v>24</v>
      </c>
      <c r="B6" s="83" t="s">
        <v>129</v>
      </c>
    </row>
    <row r="7" spans="1:3">
      <c r="A7" s="104">
        <v>25</v>
      </c>
      <c r="B7" s="85" t="s">
        <v>115</v>
      </c>
    </row>
    <row r="8" spans="1:3">
      <c r="A8" s="104">
        <v>26</v>
      </c>
      <c r="B8" s="85" t="s">
        <v>117</v>
      </c>
    </row>
    <row r="9" spans="1:3">
      <c r="A9" s="104">
        <v>27</v>
      </c>
      <c r="B9" s="85" t="s">
        <v>116</v>
      </c>
    </row>
    <row r="10" spans="1:3">
      <c r="C10" s="82"/>
    </row>
    <row r="11" spans="1:3" ht="60">
      <c r="B11" s="91" t="s">
        <v>166</v>
      </c>
      <c r="C11" s="82"/>
    </row>
  </sheetData>
  <hyperlinks>
    <hyperlink ref="B6" location="'24. Rem1'!A1" display="ფინანსური წლის განმავლობაში გაცემული ანაზღაურება" xr:uid="{00000000-0004-0000-0000-000000000000}"/>
    <hyperlink ref="B7" location="'25. Rem 2'!A1" display="ცხრილი 25: განსაკუთრებული გადახდები" xr:uid="{00000000-0004-0000-0000-000001000000}"/>
    <hyperlink ref="B8" location="'26. Rem 3'!A1" display="ცხრილი 26: ინფორმაცია გადავადებული ანაზღაურების  შესახებ" xr:uid="{00000000-0004-0000-0000-000002000000}"/>
    <hyperlink ref="B9" location="'27. REM 4'!A1" display="ცხრილი 27: უმაღლესი მენეჯმენტის მფლობელობაში არსებული აქციები" xr:uid="{00000000-0004-0000-0000-000003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4000000}"/>
    <hyperlink ref="B3" location="'21. LI4'!A1" display="კონსოლიდაცია საწარმოების მიხედვით" xr:uid="{00000000-0004-0000-0000-000005000000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00000000-0004-0000-0000-000006000000}"/>
    <hyperlink ref="B4" location="'22. OR1'!A1" display="ცხრილი 22: ინფორმაცია ისტორიული დანარგების მოცულობის შესახებ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B63"/>
  <sheetViews>
    <sheetView showGridLines="0" tabSelected="1" zoomScale="85" zoomScaleNormal="85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44" sqref="C44"/>
    </sheetView>
  </sheetViews>
  <sheetFormatPr defaultRowHeight="15"/>
  <cols>
    <col min="1" max="1" width="10.5703125" style="2" bestFit="1" customWidth="1"/>
    <col min="2" max="2" width="28.5703125" style="2" customWidth="1"/>
    <col min="3" max="3" width="25.5703125" style="2" customWidth="1"/>
    <col min="4" max="4" width="23.5703125" style="2" customWidth="1"/>
    <col min="5" max="5" width="22.85546875" style="2" customWidth="1"/>
    <col min="6" max="6" width="13.28515625" style="2" customWidth="1"/>
    <col min="7" max="7" width="12.85546875" style="2" bestFit="1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2.42578125" style="2" customWidth="1"/>
    <col min="16" max="17" width="13.28515625" style="2" customWidth="1"/>
    <col min="18" max="18" width="13.140625" style="2" customWidth="1"/>
    <col min="19" max="19" width="12.28515625" style="2" customWidth="1"/>
    <col min="20" max="20" width="13.7109375" style="2" customWidth="1"/>
    <col min="21" max="22" width="11.28515625" bestFit="1" customWidth="1"/>
    <col min="23" max="23" width="11.28515625" customWidth="1"/>
    <col min="24" max="24" width="11.28515625" bestFit="1" customWidth="1"/>
    <col min="25" max="25" width="19.42578125" customWidth="1"/>
    <col min="26" max="26" width="10.28515625" bestFit="1" customWidth="1"/>
  </cols>
  <sheetData>
    <row r="1" spans="1:28" ht="15.75">
      <c r="A1" s="6" t="s">
        <v>55</v>
      </c>
      <c r="B1" s="2" t="s">
        <v>152</v>
      </c>
      <c r="D1" s="132"/>
      <c r="E1" s="132"/>
      <c r="F1"/>
      <c r="G1"/>
      <c r="H1"/>
      <c r="I1"/>
      <c r="T1" s="136"/>
    </row>
    <row r="2" spans="1:28" s="6" customFormat="1" ht="15.75" customHeight="1">
      <c r="A2" s="6" t="s">
        <v>56</v>
      </c>
      <c r="B2" s="133">
        <v>44926</v>
      </c>
      <c r="D2" s="170"/>
      <c r="F2"/>
      <c r="G2"/>
      <c r="H2"/>
      <c r="I2"/>
      <c r="T2" s="137"/>
      <c r="U2"/>
      <c r="V2"/>
      <c r="W2"/>
      <c r="X2"/>
      <c r="Y2"/>
      <c r="Z2"/>
      <c r="AA2"/>
      <c r="AB2"/>
    </row>
    <row r="3" spans="1:28">
      <c r="C3" s="35"/>
      <c r="D3" s="35"/>
      <c r="E3" s="7"/>
      <c r="F3"/>
      <c r="G3"/>
      <c r="H3"/>
      <c r="I3"/>
    </row>
    <row r="4" spans="1:28" ht="15.75" thickBot="1">
      <c r="A4" s="108" t="s">
        <v>144</v>
      </c>
      <c r="B4" s="36" t="s">
        <v>120</v>
      </c>
      <c r="C4" s="35"/>
      <c r="D4" s="35"/>
      <c r="E4" s="7"/>
      <c r="F4" s="15"/>
      <c r="I4" s="132"/>
      <c r="J4" s="132"/>
    </row>
    <row r="5" spans="1:28">
      <c r="A5" s="19"/>
      <c r="B5" s="51" t="s">
        <v>0</v>
      </c>
      <c r="C5" s="58" t="s">
        <v>1</v>
      </c>
      <c r="D5" s="59" t="s">
        <v>2</v>
      </c>
      <c r="E5" s="51" t="s">
        <v>3</v>
      </c>
      <c r="F5" s="51" t="s">
        <v>4</v>
      </c>
      <c r="G5" s="181" t="s">
        <v>5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</row>
    <row r="6" spans="1:28" ht="16.899999999999999" customHeight="1">
      <c r="A6" s="190"/>
      <c r="B6" s="191" t="s">
        <v>78</v>
      </c>
      <c r="C6" s="186" t="s">
        <v>77</v>
      </c>
      <c r="D6" s="186" t="s">
        <v>125</v>
      </c>
      <c r="E6" s="186" t="s">
        <v>71</v>
      </c>
      <c r="F6" s="186" t="s">
        <v>74</v>
      </c>
      <c r="G6" s="192" t="s">
        <v>73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</row>
    <row r="7" spans="1:28" ht="14.45" customHeight="1">
      <c r="A7" s="190"/>
      <c r="B7" s="191"/>
      <c r="C7" s="186"/>
      <c r="D7" s="186"/>
      <c r="E7" s="186"/>
      <c r="F7" s="186"/>
      <c r="G7" s="55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8">
        <v>12</v>
      </c>
    </row>
    <row r="8" spans="1:28" ht="84.75">
      <c r="A8" s="190"/>
      <c r="B8" s="191"/>
      <c r="C8" s="186"/>
      <c r="D8" s="186"/>
      <c r="E8" s="186"/>
      <c r="F8" s="186"/>
      <c r="G8" s="53" t="s">
        <v>25</v>
      </c>
      <c r="H8" s="54" t="s">
        <v>26</v>
      </c>
      <c r="I8" s="54" t="s">
        <v>27</v>
      </c>
      <c r="J8" s="54" t="s">
        <v>28</v>
      </c>
      <c r="K8" s="54" t="s">
        <v>29</v>
      </c>
      <c r="L8" s="54" t="s">
        <v>30</v>
      </c>
      <c r="M8" s="54" t="s">
        <v>31</v>
      </c>
      <c r="N8" s="54" t="s">
        <v>32</v>
      </c>
      <c r="O8" s="54" t="s">
        <v>33</v>
      </c>
      <c r="P8" s="54" t="s">
        <v>34</v>
      </c>
      <c r="Q8" s="54" t="s">
        <v>35</v>
      </c>
      <c r="R8" s="54" t="s">
        <v>36</v>
      </c>
      <c r="S8" s="54" t="s">
        <v>37</v>
      </c>
      <c r="T8" s="60" t="s">
        <v>38</v>
      </c>
    </row>
    <row r="9" spans="1:28">
      <c r="A9" s="111"/>
      <c r="B9" s="131" t="s">
        <v>153</v>
      </c>
      <c r="C9" s="113">
        <v>124579281</v>
      </c>
      <c r="D9" s="113">
        <v>124579281</v>
      </c>
      <c r="E9" s="113">
        <f>SUM(G9:S9)</f>
        <v>124513785.84990981</v>
      </c>
      <c r="F9" s="141">
        <v>1</v>
      </c>
      <c r="G9" s="143">
        <v>38955606.119909823</v>
      </c>
      <c r="H9" s="143">
        <v>28813606.389999986</v>
      </c>
      <c r="I9" s="143">
        <v>56744573.339999996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5">
        <f>SUM(G9:K9,N9:S9)</f>
        <v>124513785.84990981</v>
      </c>
    </row>
    <row r="10" spans="1:28">
      <c r="A10" s="111"/>
      <c r="B10" s="131" t="s">
        <v>154</v>
      </c>
      <c r="C10" s="113">
        <v>118569000</v>
      </c>
      <c r="D10" s="113">
        <v>118569000</v>
      </c>
      <c r="E10" s="113">
        <f>SUM(G10:S10)</f>
        <v>118580535.65000001</v>
      </c>
      <c r="F10" s="141"/>
      <c r="G10" s="143">
        <v>0</v>
      </c>
      <c r="H10" s="143">
        <v>118569052.09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11483.56</v>
      </c>
      <c r="P10" s="143">
        <v>0</v>
      </c>
      <c r="Q10" s="143">
        <v>0</v>
      </c>
      <c r="R10" s="143">
        <v>0</v>
      </c>
      <c r="S10" s="143">
        <v>0</v>
      </c>
      <c r="T10" s="145">
        <f>SUM(G10:K10,N10:S10)</f>
        <v>118580535.65000001</v>
      </c>
    </row>
    <row r="11" spans="1:28">
      <c r="A11" s="111"/>
      <c r="B11" s="131" t="s">
        <v>155</v>
      </c>
      <c r="C11" s="113">
        <v>1055636523</v>
      </c>
      <c r="D11" s="113">
        <v>1055636523</v>
      </c>
      <c r="E11" s="113">
        <f>SUM(N11:O11)</f>
        <v>1038837220.1999961</v>
      </c>
      <c r="F11" s="141">
        <v>2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1074139566.0699959</v>
      </c>
      <c r="M11" s="143">
        <v>-44905547.519999802</v>
      </c>
      <c r="N11" s="143">
        <v>1029234018.5499961</v>
      </c>
      <c r="O11" s="143">
        <v>9603201.6499999352</v>
      </c>
      <c r="P11" s="143">
        <v>0</v>
      </c>
      <c r="Q11" s="143">
        <v>0</v>
      </c>
      <c r="R11" s="143">
        <v>0</v>
      </c>
      <c r="S11" s="143">
        <v>0</v>
      </c>
      <c r="T11" s="145">
        <f>SUM(G11:K11,N11:S11)</f>
        <v>1038837220.1999961</v>
      </c>
    </row>
    <row r="12" spans="1:28">
      <c r="A12" s="111"/>
      <c r="B12" s="131" t="s">
        <v>29</v>
      </c>
      <c r="C12" s="113">
        <v>157413404</v>
      </c>
      <c r="D12" s="113">
        <v>157413404</v>
      </c>
      <c r="E12" s="113">
        <f t="shared" ref="E12:E17" si="0">SUM(G12:S12)</f>
        <v>157360698.91999999</v>
      </c>
      <c r="F12" s="141">
        <v>3</v>
      </c>
      <c r="G12" s="143">
        <v>0</v>
      </c>
      <c r="H12" s="143">
        <v>0</v>
      </c>
      <c r="I12" s="143">
        <v>0</v>
      </c>
      <c r="J12" s="143">
        <v>0</v>
      </c>
      <c r="K12" s="143">
        <v>155888800.59999999</v>
      </c>
      <c r="L12" s="143">
        <v>0</v>
      </c>
      <c r="M12" s="143">
        <v>0</v>
      </c>
      <c r="N12" s="143"/>
      <c r="O12" s="143">
        <v>1471898.3200000003</v>
      </c>
      <c r="P12" s="143">
        <v>0</v>
      </c>
      <c r="Q12" s="143">
        <v>0</v>
      </c>
      <c r="R12" s="143">
        <v>0</v>
      </c>
      <c r="S12" s="143">
        <v>0</v>
      </c>
      <c r="T12" s="145">
        <f t="shared" ref="T12:T17" si="1">SUM(G12:K12,N12:S12)</f>
        <v>157360698.91999999</v>
      </c>
    </row>
    <row r="13" spans="1:28">
      <c r="A13" s="111"/>
      <c r="B13" s="131" t="s">
        <v>156</v>
      </c>
      <c r="C13" s="113">
        <v>24058872</v>
      </c>
      <c r="D13" s="113">
        <v>24058872</v>
      </c>
      <c r="E13" s="113">
        <f t="shared" si="0"/>
        <v>22630135.860000018</v>
      </c>
      <c r="F13" s="141">
        <v>4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22630135.860000018</v>
      </c>
      <c r="S13" s="143">
        <v>0</v>
      </c>
      <c r="T13" s="145">
        <f t="shared" si="1"/>
        <v>22630135.860000018</v>
      </c>
    </row>
    <row r="14" spans="1:28">
      <c r="A14" s="111"/>
      <c r="B14" s="131" t="s">
        <v>159</v>
      </c>
      <c r="C14" s="113">
        <v>20374000</v>
      </c>
      <c r="D14" s="113">
        <v>20374000</v>
      </c>
      <c r="E14" s="113">
        <f t="shared" ref="E14" si="2">SUM(G14:S14)</f>
        <v>20374000.120000001</v>
      </c>
      <c r="F14" s="141"/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20374000.120000001</v>
      </c>
      <c r="S14" s="143">
        <v>0</v>
      </c>
      <c r="T14" s="145">
        <f t="shared" ref="T14" si="3">SUM(G14:K14,N14:S14)</f>
        <v>20374000.120000001</v>
      </c>
    </row>
    <row r="15" spans="1:28">
      <c r="A15" s="111"/>
      <c r="B15" s="131" t="s">
        <v>157</v>
      </c>
      <c r="C15" s="113">
        <v>4009047</v>
      </c>
      <c r="D15" s="113">
        <v>4009047</v>
      </c>
      <c r="E15" s="113">
        <f t="shared" si="0"/>
        <v>4009047.2599999942</v>
      </c>
      <c r="F15" s="141"/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4009047.2599999942</v>
      </c>
      <c r="S15" s="143">
        <v>0</v>
      </c>
      <c r="T15" s="145">
        <f t="shared" si="1"/>
        <v>4009047.2599999942</v>
      </c>
    </row>
    <row r="16" spans="1:28">
      <c r="A16" s="111"/>
      <c r="B16" s="131" t="s">
        <v>158</v>
      </c>
      <c r="C16" s="113">
        <v>20338055</v>
      </c>
      <c r="D16" s="113">
        <v>20338055</v>
      </c>
      <c r="E16" s="113">
        <f t="shared" si="0"/>
        <v>5126924.3300000019</v>
      </c>
      <c r="F16" s="141">
        <v>5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5126924.3300000019</v>
      </c>
      <c r="Q16" s="143">
        <v>0</v>
      </c>
      <c r="R16" s="143">
        <v>0</v>
      </c>
      <c r="S16" s="143">
        <v>0</v>
      </c>
      <c r="T16" s="145">
        <f t="shared" si="1"/>
        <v>5126924.3300000019</v>
      </c>
    </row>
    <row r="17" spans="1:20">
      <c r="A17" s="111"/>
      <c r="B17" s="131" t="s">
        <v>37</v>
      </c>
      <c r="C17" s="113">
        <v>6391375.2015514737</v>
      </c>
      <c r="D17" s="113">
        <v>6391375.2015514737</v>
      </c>
      <c r="E17" s="113">
        <f t="shared" si="0"/>
        <v>12296011.363400001</v>
      </c>
      <c r="F17" s="141">
        <v>6</v>
      </c>
      <c r="G17" s="143">
        <v>0</v>
      </c>
      <c r="H17" s="143">
        <v>0</v>
      </c>
      <c r="I17" s="143">
        <v>2439061.85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50666.350000000006</v>
      </c>
      <c r="P17" s="143">
        <v>0</v>
      </c>
      <c r="Q17" s="143">
        <v>0</v>
      </c>
      <c r="R17" s="143">
        <v>0</v>
      </c>
      <c r="S17" s="143">
        <v>9806283.1634</v>
      </c>
      <c r="T17" s="145">
        <f t="shared" si="1"/>
        <v>12296011.363400001</v>
      </c>
    </row>
    <row r="18" spans="1:20" ht="15.75" thickBot="1">
      <c r="A18" s="50"/>
      <c r="B18" s="87" t="s">
        <v>38</v>
      </c>
      <c r="C18" s="144">
        <f>SUM(C9:C17)</f>
        <v>1531369557.2015514</v>
      </c>
      <c r="D18" s="144">
        <f>SUM(D9:D17)</f>
        <v>1531369557.2015514</v>
      </c>
      <c r="E18" s="144">
        <f>SUM(E9:E17)</f>
        <v>1503728359.5533059</v>
      </c>
      <c r="F18" s="110"/>
      <c r="G18" s="146">
        <f t="shared" ref="G18:T18" si="4">SUM(G9:G17)</f>
        <v>38955606.119909823</v>
      </c>
      <c r="H18" s="146">
        <f t="shared" si="4"/>
        <v>147382658.47999999</v>
      </c>
      <c r="I18" s="146">
        <f t="shared" si="4"/>
        <v>59183635.189999998</v>
      </c>
      <c r="J18" s="146">
        <f t="shared" si="4"/>
        <v>0</v>
      </c>
      <c r="K18" s="146">
        <f t="shared" si="4"/>
        <v>155888800.59999999</v>
      </c>
      <c r="L18" s="146">
        <f t="shared" si="4"/>
        <v>1074139566.0699959</v>
      </c>
      <c r="M18" s="146">
        <f t="shared" si="4"/>
        <v>-44905547.519999802</v>
      </c>
      <c r="N18" s="146">
        <f t="shared" si="4"/>
        <v>1029234018.5499961</v>
      </c>
      <c r="O18" s="146">
        <f t="shared" si="4"/>
        <v>11137249.879999936</v>
      </c>
      <c r="P18" s="146">
        <f t="shared" si="4"/>
        <v>5126924.3300000019</v>
      </c>
      <c r="Q18" s="146">
        <f t="shared" si="4"/>
        <v>0</v>
      </c>
      <c r="R18" s="146">
        <f t="shared" si="4"/>
        <v>47013183.24000001</v>
      </c>
      <c r="S18" s="146">
        <f t="shared" si="4"/>
        <v>9806283.1634</v>
      </c>
      <c r="T18" s="147">
        <f t="shared" si="4"/>
        <v>1503728359.5533059</v>
      </c>
    </row>
    <row r="19" spans="1:20">
      <c r="A19" s="44"/>
      <c r="B19" s="51" t="s">
        <v>0</v>
      </c>
      <c r="C19" s="58" t="s">
        <v>1</v>
      </c>
      <c r="D19" s="59" t="s">
        <v>2</v>
      </c>
      <c r="E19" s="51" t="s">
        <v>3</v>
      </c>
      <c r="F19" s="51" t="s">
        <v>4</v>
      </c>
      <c r="G19" s="181" t="s">
        <v>5</v>
      </c>
      <c r="H19" s="181"/>
      <c r="I19" s="181"/>
      <c r="J19" s="181"/>
      <c r="K19" s="181"/>
      <c r="L19" s="181"/>
      <c r="M19" s="181"/>
      <c r="N19" s="181"/>
      <c r="O19" s="181"/>
      <c r="P19" s="182"/>
      <c r="Q19"/>
      <c r="R19"/>
      <c r="S19"/>
      <c r="T19"/>
    </row>
    <row r="20" spans="1:20" ht="14.45" customHeight="1">
      <c r="A20" s="190"/>
      <c r="B20" s="183" t="s">
        <v>76</v>
      </c>
      <c r="C20" s="186" t="s">
        <v>75</v>
      </c>
      <c r="D20" s="186" t="s">
        <v>126</v>
      </c>
      <c r="E20" s="186" t="s">
        <v>71</v>
      </c>
      <c r="F20" s="186" t="s">
        <v>74</v>
      </c>
      <c r="G20" s="179" t="s">
        <v>73</v>
      </c>
      <c r="H20" s="179"/>
      <c r="I20" s="179"/>
      <c r="J20" s="179"/>
      <c r="K20" s="179"/>
      <c r="L20" s="179"/>
      <c r="M20" s="179"/>
      <c r="N20" s="179"/>
      <c r="O20" s="179"/>
      <c r="P20" s="180"/>
      <c r="Q20"/>
      <c r="R20"/>
      <c r="S20"/>
      <c r="T20"/>
    </row>
    <row r="21" spans="1:20" ht="14.45" customHeight="1">
      <c r="A21" s="190"/>
      <c r="B21" s="184"/>
      <c r="C21" s="186"/>
      <c r="D21" s="186"/>
      <c r="E21" s="186"/>
      <c r="F21" s="186"/>
      <c r="G21" s="56">
        <v>13</v>
      </c>
      <c r="H21" s="57">
        <v>14</v>
      </c>
      <c r="I21" s="57">
        <v>15</v>
      </c>
      <c r="J21" s="57">
        <v>16</v>
      </c>
      <c r="K21" s="57">
        <v>17</v>
      </c>
      <c r="L21" s="57">
        <v>18</v>
      </c>
      <c r="M21" s="57">
        <v>19</v>
      </c>
      <c r="N21" s="57">
        <v>20</v>
      </c>
      <c r="O21" s="57">
        <v>21</v>
      </c>
      <c r="P21" s="62">
        <v>22</v>
      </c>
      <c r="Q21"/>
      <c r="R21"/>
      <c r="S21"/>
      <c r="T21"/>
    </row>
    <row r="22" spans="1:20" ht="100.15" customHeight="1">
      <c r="A22" s="190"/>
      <c r="B22" s="185"/>
      <c r="C22" s="186"/>
      <c r="D22" s="186"/>
      <c r="E22" s="186"/>
      <c r="F22" s="186"/>
      <c r="G22" s="53" t="s">
        <v>39</v>
      </c>
      <c r="H22" s="54" t="s">
        <v>40</v>
      </c>
      <c r="I22" s="54" t="s">
        <v>41</v>
      </c>
      <c r="J22" s="54" t="s">
        <v>42</v>
      </c>
      <c r="K22" s="54" t="s">
        <v>43</v>
      </c>
      <c r="L22" s="54" t="s">
        <v>44</v>
      </c>
      <c r="M22" s="54" t="s">
        <v>45</v>
      </c>
      <c r="N22" s="54" t="s">
        <v>10</v>
      </c>
      <c r="O22" s="54" t="s">
        <v>46</v>
      </c>
      <c r="P22" s="60" t="s">
        <v>47</v>
      </c>
      <c r="Q22"/>
      <c r="R22"/>
      <c r="S22"/>
      <c r="T22"/>
    </row>
    <row r="23" spans="1:20">
      <c r="A23" s="17"/>
      <c r="B23" s="131" t="s">
        <v>160</v>
      </c>
      <c r="C23" s="177">
        <v>260554686</v>
      </c>
      <c r="D23" s="142">
        <v>260554686</v>
      </c>
      <c r="E23" s="151">
        <f t="shared" ref="E23:E28" si="5">SUM(G23:O23)</f>
        <v>255047685.75</v>
      </c>
      <c r="F23" s="141">
        <v>7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253450566.03</v>
      </c>
      <c r="M23" s="142">
        <v>1597119.72</v>
      </c>
      <c r="N23" s="142">
        <v>0</v>
      </c>
      <c r="O23" s="142">
        <v>0</v>
      </c>
      <c r="P23" s="148">
        <f t="shared" ref="P23:P28" si="6">SUM(G23:O23)</f>
        <v>255047685.75</v>
      </c>
    </row>
    <row r="24" spans="1:20">
      <c r="A24" s="17"/>
      <c r="B24" s="131" t="s">
        <v>161</v>
      </c>
      <c r="C24" s="177">
        <v>53000</v>
      </c>
      <c r="D24" s="142">
        <v>53000</v>
      </c>
      <c r="E24" s="151">
        <f t="shared" si="5"/>
        <v>53499.590000000004</v>
      </c>
      <c r="F24" s="141"/>
      <c r="G24" s="142">
        <v>53451.51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48.08</v>
      </c>
      <c r="N24" s="142">
        <v>0</v>
      </c>
      <c r="O24" s="142">
        <v>0</v>
      </c>
      <c r="P24" s="148">
        <f t="shared" si="6"/>
        <v>53499.590000000004</v>
      </c>
    </row>
    <row r="25" spans="1:20">
      <c r="A25" s="17"/>
      <c r="B25" s="131" t="s">
        <v>162</v>
      </c>
      <c r="C25" s="177">
        <v>959128935</v>
      </c>
      <c r="D25" s="142">
        <v>959128935</v>
      </c>
      <c r="E25" s="151">
        <f t="shared" si="5"/>
        <v>956453646.77002335</v>
      </c>
      <c r="F25" s="141">
        <v>8</v>
      </c>
      <c r="G25" s="142">
        <v>0</v>
      </c>
      <c r="H25" s="142">
        <v>242123504.26002365</v>
      </c>
      <c r="I25" s="142">
        <v>228574255.92999989</v>
      </c>
      <c r="J25" s="142">
        <v>481294940.86999977</v>
      </c>
      <c r="K25" s="142">
        <v>0</v>
      </c>
      <c r="L25" s="142">
        <v>0</v>
      </c>
      <c r="M25" s="142">
        <v>4460945.7100000028</v>
      </c>
      <c r="N25" s="142">
        <v>0</v>
      </c>
      <c r="O25" s="142">
        <v>0</v>
      </c>
      <c r="P25" s="148">
        <f t="shared" si="6"/>
        <v>956453646.77002335</v>
      </c>
      <c r="T25" s="132"/>
    </row>
    <row r="26" spans="1:20">
      <c r="A26" s="17"/>
      <c r="B26" s="131" t="s">
        <v>163</v>
      </c>
      <c r="C26" s="177">
        <v>2751206</v>
      </c>
      <c r="D26" s="142">
        <v>2751206</v>
      </c>
      <c r="E26" s="151">
        <f t="shared" si="5"/>
        <v>29110</v>
      </c>
      <c r="F26" s="141">
        <v>9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29110</v>
      </c>
      <c r="O26" s="142">
        <v>0</v>
      </c>
      <c r="P26" s="148">
        <f t="shared" si="6"/>
        <v>29110</v>
      </c>
    </row>
    <row r="27" spans="1:20">
      <c r="A27" s="17"/>
      <c r="B27" s="131" t="s">
        <v>10</v>
      </c>
      <c r="C27" s="177">
        <v>11183646</v>
      </c>
      <c r="D27" s="142">
        <v>11183646</v>
      </c>
      <c r="E27" s="151">
        <f t="shared" si="5"/>
        <v>32588760.13000001</v>
      </c>
      <c r="F27" s="141">
        <v>10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/>
      <c r="N27" s="142">
        <v>32588760.13000001</v>
      </c>
      <c r="O27" s="142">
        <v>0</v>
      </c>
      <c r="P27" s="148">
        <f t="shared" si="6"/>
        <v>32588760.13000001</v>
      </c>
    </row>
    <row r="28" spans="1:20">
      <c r="A28" s="17"/>
      <c r="B28" s="131" t="s">
        <v>164</v>
      </c>
      <c r="C28" s="177">
        <v>75808094</v>
      </c>
      <c r="D28" s="142">
        <v>75808094</v>
      </c>
      <c r="E28" s="151">
        <f t="shared" si="5"/>
        <v>76196838.260000005</v>
      </c>
      <c r="F28" s="141">
        <v>11</v>
      </c>
      <c r="G28" s="142">
        <v>0</v>
      </c>
      <c r="H28" s="142">
        <v>0</v>
      </c>
      <c r="I28" s="142">
        <v>0</v>
      </c>
      <c r="J28" s="142">
        <v>0</v>
      </c>
      <c r="K28" s="142">
        <v>17563000</v>
      </c>
      <c r="L28" s="142">
        <v>0</v>
      </c>
      <c r="M28" s="142">
        <v>941784.95000000007</v>
      </c>
      <c r="N28" s="142">
        <v>0</v>
      </c>
      <c r="O28" s="142">
        <v>57692053.310000002</v>
      </c>
      <c r="P28" s="148">
        <f t="shared" si="6"/>
        <v>76196838.260000005</v>
      </c>
    </row>
    <row r="29" spans="1:20" ht="15.75" thickBot="1">
      <c r="A29" s="50"/>
      <c r="B29" s="88" t="s">
        <v>47</v>
      </c>
      <c r="C29" s="149">
        <f>SUM(C23:C28)</f>
        <v>1309479567</v>
      </c>
      <c r="D29" s="149">
        <f>SUM(D23:D28)</f>
        <v>1309479567</v>
      </c>
      <c r="E29" s="149">
        <f t="shared" ref="E29:P29" si="7">SUM(E23:E28)</f>
        <v>1320369540.5000234</v>
      </c>
      <c r="F29" s="110"/>
      <c r="G29" s="149">
        <f t="shared" si="7"/>
        <v>53451.51</v>
      </c>
      <c r="H29" s="149">
        <f t="shared" si="7"/>
        <v>242123504.26002365</v>
      </c>
      <c r="I29" s="149">
        <f t="shared" si="7"/>
        <v>228574255.92999989</v>
      </c>
      <c r="J29" s="149">
        <f t="shared" si="7"/>
        <v>481294940.86999977</v>
      </c>
      <c r="K29" s="149">
        <f t="shared" si="7"/>
        <v>17563000</v>
      </c>
      <c r="L29" s="149">
        <f t="shared" si="7"/>
        <v>253450566.03</v>
      </c>
      <c r="M29" s="149">
        <f t="shared" si="7"/>
        <v>6999898.4600000028</v>
      </c>
      <c r="N29" s="149">
        <f t="shared" si="7"/>
        <v>32617870.13000001</v>
      </c>
      <c r="O29" s="149">
        <f t="shared" si="7"/>
        <v>57692053.310000002</v>
      </c>
      <c r="P29" s="150">
        <f t="shared" si="7"/>
        <v>1320369540.5000234</v>
      </c>
      <c r="T29" s="132"/>
    </row>
    <row r="30" spans="1:20">
      <c r="A30" s="44"/>
      <c r="B30" s="51" t="s">
        <v>0</v>
      </c>
      <c r="C30" s="58" t="s">
        <v>1</v>
      </c>
      <c r="D30" s="59" t="s">
        <v>2</v>
      </c>
      <c r="E30" s="51" t="s">
        <v>3</v>
      </c>
      <c r="F30" s="51" t="s">
        <v>4</v>
      </c>
      <c r="G30" s="181" t="s">
        <v>5</v>
      </c>
      <c r="H30" s="181"/>
      <c r="I30" s="181"/>
      <c r="J30" s="181"/>
      <c r="K30" s="181"/>
      <c r="L30" s="181"/>
      <c r="M30" s="181"/>
      <c r="N30" s="182"/>
      <c r="O30"/>
      <c r="P30" s="134"/>
      <c r="Q30" s="138"/>
      <c r="R30"/>
      <c r="S30" s="139"/>
      <c r="T30"/>
    </row>
    <row r="31" spans="1:20" ht="40.15" customHeight="1">
      <c r="A31" s="190"/>
      <c r="B31" s="183" t="s">
        <v>137</v>
      </c>
      <c r="C31" s="186" t="s">
        <v>75</v>
      </c>
      <c r="D31" s="186" t="s">
        <v>126</v>
      </c>
      <c r="E31" s="186" t="s">
        <v>71</v>
      </c>
      <c r="F31" s="186" t="s">
        <v>74</v>
      </c>
      <c r="G31" s="187" t="s">
        <v>73</v>
      </c>
      <c r="H31" s="188"/>
      <c r="I31" s="188"/>
      <c r="J31" s="188"/>
      <c r="K31" s="188"/>
      <c r="L31" s="188"/>
      <c r="M31" s="188"/>
      <c r="N31" s="189"/>
      <c r="O31"/>
      <c r="P31" s="135"/>
      <c r="Q31"/>
      <c r="R31"/>
      <c r="S31"/>
      <c r="T31"/>
    </row>
    <row r="32" spans="1:20" ht="13.9" customHeight="1">
      <c r="A32" s="190"/>
      <c r="B32" s="184"/>
      <c r="C32" s="186"/>
      <c r="D32" s="186"/>
      <c r="E32" s="186"/>
      <c r="F32" s="186"/>
      <c r="G32" s="16">
        <v>23</v>
      </c>
      <c r="H32" s="16">
        <v>24</v>
      </c>
      <c r="I32" s="16">
        <v>25</v>
      </c>
      <c r="J32" s="16">
        <v>26</v>
      </c>
      <c r="K32" s="16">
        <v>27</v>
      </c>
      <c r="L32" s="16">
        <v>28</v>
      </c>
      <c r="M32" s="16">
        <v>29</v>
      </c>
      <c r="N32" s="61">
        <v>30</v>
      </c>
    </row>
    <row r="33" spans="1:28" ht="102" customHeight="1">
      <c r="A33" s="190"/>
      <c r="B33" s="185"/>
      <c r="C33" s="186"/>
      <c r="D33" s="186"/>
      <c r="E33" s="186"/>
      <c r="F33" s="186"/>
      <c r="G33" s="54" t="s">
        <v>48</v>
      </c>
      <c r="H33" s="54" t="s">
        <v>49</v>
      </c>
      <c r="I33" s="54" t="s">
        <v>50</v>
      </c>
      <c r="J33" s="54" t="s">
        <v>51</v>
      </c>
      <c r="K33" s="54" t="s">
        <v>52</v>
      </c>
      <c r="L33" s="54" t="s">
        <v>53</v>
      </c>
      <c r="M33" s="54" t="s">
        <v>6</v>
      </c>
      <c r="N33" s="60" t="s">
        <v>54</v>
      </c>
      <c r="O33"/>
      <c r="P33"/>
      <c r="Q33"/>
      <c r="R33"/>
    </row>
    <row r="34" spans="1:28">
      <c r="A34" s="17"/>
      <c r="B34" s="131" t="s">
        <v>165</v>
      </c>
      <c r="C34" s="151">
        <v>121372000</v>
      </c>
      <c r="D34" s="142">
        <v>121372000</v>
      </c>
      <c r="E34" s="142">
        <f>SUM(G34:M34)</f>
        <v>121372000</v>
      </c>
      <c r="F34" s="152"/>
      <c r="G34" s="142">
        <v>121372000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8">
        <f>SUM(G34:M34)</f>
        <v>121372000</v>
      </c>
      <c r="O34"/>
      <c r="P34"/>
      <c r="Q34"/>
      <c r="R34"/>
    </row>
    <row r="35" spans="1:28">
      <c r="A35" s="17"/>
      <c r="B35" s="131" t="s">
        <v>53</v>
      </c>
      <c r="C35" s="151">
        <v>100517990</v>
      </c>
      <c r="D35" s="142">
        <v>100517990</v>
      </c>
      <c r="E35" s="142">
        <f>SUM(G35:M35)</f>
        <v>61986819.089999996</v>
      </c>
      <c r="F35" s="153">
        <v>12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61986819.089999996</v>
      </c>
      <c r="M35" s="142">
        <v>0</v>
      </c>
      <c r="N35" s="148">
        <f>SUM(G35:M35)</f>
        <v>61986819.089999996</v>
      </c>
      <c r="O35"/>
      <c r="P35"/>
      <c r="Q35"/>
      <c r="R35"/>
    </row>
    <row r="36" spans="1:28" ht="15.75" thickBot="1">
      <c r="A36" s="50"/>
      <c r="B36" s="88" t="s">
        <v>72</v>
      </c>
      <c r="C36" s="149">
        <f>SUM(C34:C35)</f>
        <v>221889990</v>
      </c>
      <c r="D36" s="149">
        <f>SUM(D34:D35)</f>
        <v>221889990</v>
      </c>
      <c r="E36" s="149">
        <f t="shared" ref="E36:N36" si="8">SUM(E34:E35)</f>
        <v>183358819.09</v>
      </c>
      <c r="F36" s="149"/>
      <c r="G36" s="149">
        <f t="shared" si="8"/>
        <v>121372000</v>
      </c>
      <c r="H36" s="149">
        <f t="shared" si="8"/>
        <v>0</v>
      </c>
      <c r="I36" s="149">
        <f t="shared" si="8"/>
        <v>0</v>
      </c>
      <c r="J36" s="149">
        <f t="shared" si="8"/>
        <v>0</v>
      </c>
      <c r="K36" s="149">
        <f t="shared" si="8"/>
        <v>0</v>
      </c>
      <c r="L36" s="149">
        <f t="shared" si="8"/>
        <v>61986819.089999996</v>
      </c>
      <c r="M36" s="149">
        <f t="shared" si="8"/>
        <v>0</v>
      </c>
      <c r="N36" s="150">
        <f t="shared" si="8"/>
        <v>183358819.09</v>
      </c>
      <c r="O36"/>
      <c r="P36"/>
      <c r="Q36"/>
      <c r="R36"/>
    </row>
    <row r="37" spans="1:2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8">
      <c r="N38" s="132"/>
      <c r="O38"/>
      <c r="P38"/>
      <c r="Q38"/>
      <c r="R38"/>
    </row>
    <row r="39" spans="1:28" s="3" customFormat="1">
      <c r="A39" s="7"/>
      <c r="B39" s="7"/>
      <c r="C39" s="7"/>
      <c r="D39" s="171"/>
      <c r="E39" s="7"/>
      <c r="F39" s="7"/>
      <c r="G39" s="178"/>
      <c r="H39" s="178"/>
      <c r="I39" s="178"/>
      <c r="J39" s="178"/>
      <c r="K39" s="178"/>
      <c r="L39" s="178"/>
      <c r="M39" s="178"/>
      <c r="N39" s="178"/>
      <c r="O39"/>
      <c r="P39"/>
      <c r="Q39"/>
      <c r="R39"/>
      <c r="S39" s="178"/>
      <c r="T39" s="178"/>
      <c r="U39"/>
      <c r="V39"/>
      <c r="W39"/>
      <c r="X39"/>
      <c r="Y39"/>
      <c r="Z39"/>
      <c r="AA39"/>
      <c r="AB39"/>
    </row>
    <row r="40" spans="1:2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</sheetData>
  <mergeCells count="24">
    <mergeCell ref="A6:A8"/>
    <mergeCell ref="A20:A22"/>
    <mergeCell ref="A31:A33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  <mergeCell ref="G20:P20"/>
    <mergeCell ref="G30:N30"/>
    <mergeCell ref="B31:B33"/>
    <mergeCell ref="C31:C33"/>
    <mergeCell ref="D31:D33"/>
    <mergeCell ref="E31:E33"/>
    <mergeCell ref="F31:F33"/>
    <mergeCell ref="G31:N31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ignoredErrors>
    <ignoredError sqref="T10 F9:F10" unlockedFormula="1"/>
    <ignoredError sqref="E12 F15 F11" formula="1" unlockedFormula="1"/>
    <ignoredError sqref="E15:E16 T15:T17 T11:T12 T13 E13" formula="1" formulaRange="1" unlockedFormula="1"/>
    <ignoredError sqref="P23:P28 N35 E23:E24 E26:E28" formulaRange="1"/>
    <ignoredError sqref="T9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18" sqref="C18"/>
    </sheetView>
  </sheetViews>
  <sheetFormatPr defaultRowHeight="15"/>
  <cols>
    <col min="1" max="1" width="10.5703125" bestFit="1" customWidth="1"/>
    <col min="2" max="2" width="39" style="2" customWidth="1"/>
    <col min="3" max="3" width="31.28515625" style="2" bestFit="1" customWidth="1"/>
    <col min="4" max="5" width="14.5703125" style="2" bestFit="1" customWidth="1"/>
    <col min="6" max="6" width="21.7109375" style="2" customWidth="1"/>
    <col min="7" max="7" width="12" style="2" bestFit="1" customWidth="1"/>
    <col min="8" max="8" width="8" style="2" customWidth="1"/>
    <col min="9" max="9" width="38.5703125" bestFit="1" customWidth="1"/>
  </cols>
  <sheetData>
    <row r="1" spans="1:8" ht="15.75">
      <c r="A1" s="6" t="s">
        <v>55</v>
      </c>
      <c r="B1" s="2" t="str">
        <f>'20. LI3'!B1</f>
        <v>სს "ტერა ბანკი"</v>
      </c>
    </row>
    <row r="2" spans="1:8" ht="15.75">
      <c r="A2" s="6" t="s">
        <v>56</v>
      </c>
      <c r="B2" s="133">
        <f>'20. LI3'!B2</f>
        <v>44926</v>
      </c>
      <c r="C2" s="6"/>
      <c r="D2" s="6"/>
      <c r="E2" s="6"/>
      <c r="F2" s="6"/>
      <c r="G2" s="6"/>
      <c r="H2" s="6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 thickBot="1">
      <c r="A4" s="108" t="s">
        <v>145</v>
      </c>
      <c r="B4" s="12" t="s">
        <v>86</v>
      </c>
    </row>
    <row r="5" spans="1:8" ht="14.45" customHeight="1">
      <c r="A5" s="200"/>
      <c r="B5" s="195" t="s">
        <v>85</v>
      </c>
      <c r="C5" s="197" t="s">
        <v>122</v>
      </c>
      <c r="D5" s="195" t="s">
        <v>84</v>
      </c>
      <c r="E5" s="195"/>
      <c r="F5" s="195"/>
      <c r="G5" s="195"/>
      <c r="H5" s="198" t="s">
        <v>83</v>
      </c>
    </row>
    <row r="6" spans="1:8" ht="38.25">
      <c r="A6" s="201"/>
      <c r="B6" s="196"/>
      <c r="C6" s="183"/>
      <c r="D6" s="10" t="s">
        <v>82</v>
      </c>
      <c r="E6" s="10" t="s">
        <v>81</v>
      </c>
      <c r="F6" s="10" t="s">
        <v>80</v>
      </c>
      <c r="G6" s="10" t="s">
        <v>79</v>
      </c>
      <c r="H6" s="199"/>
    </row>
    <row r="7" spans="1:8" ht="15.75">
      <c r="A7" s="63"/>
      <c r="B7" s="4"/>
      <c r="C7" s="5"/>
      <c r="D7" s="5"/>
      <c r="E7" s="4"/>
      <c r="F7" s="5"/>
      <c r="G7" s="5"/>
      <c r="H7" s="32"/>
    </row>
    <row r="8" spans="1:8" ht="15.75">
      <c r="A8" s="63"/>
      <c r="B8" s="4"/>
      <c r="C8" s="5"/>
      <c r="D8" s="4"/>
      <c r="E8" s="4"/>
      <c r="F8" s="5"/>
      <c r="G8" s="4"/>
      <c r="H8" s="32"/>
    </row>
    <row r="9" spans="1:8" ht="15.75">
      <c r="A9" s="63"/>
      <c r="B9" s="4"/>
      <c r="C9" s="5"/>
      <c r="D9" s="4"/>
      <c r="E9" s="4"/>
      <c r="F9" s="4"/>
      <c r="G9" s="5"/>
      <c r="H9" s="32"/>
    </row>
    <row r="10" spans="1:8" ht="15.75">
      <c r="A10" s="63"/>
      <c r="B10" s="4"/>
      <c r="C10" s="5"/>
      <c r="D10" s="4"/>
      <c r="E10" s="4"/>
      <c r="F10" s="4"/>
      <c r="G10" s="4"/>
      <c r="H10" s="32"/>
    </row>
    <row r="11" spans="1:8" ht="15.75">
      <c r="A11" s="63"/>
      <c r="B11" s="4"/>
      <c r="C11" s="5"/>
      <c r="D11" s="4"/>
      <c r="E11" s="4"/>
      <c r="F11" s="4"/>
      <c r="G11" s="4"/>
      <c r="H11" s="32"/>
    </row>
    <row r="12" spans="1:8" ht="16.5" thickBot="1">
      <c r="A12" s="64"/>
      <c r="B12" s="47"/>
      <c r="C12" s="65"/>
      <c r="D12" s="47"/>
      <c r="E12" s="47"/>
      <c r="F12" s="47"/>
      <c r="G12" s="47"/>
      <c r="H12" s="66"/>
    </row>
    <row r="13" spans="1:8" ht="15.75">
      <c r="A13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H18"/>
  <sheetViews>
    <sheetView zoomScaleNormal="100" workbookViewId="0">
      <selection activeCell="D13" sqref="D13"/>
    </sheetView>
  </sheetViews>
  <sheetFormatPr defaultColWidth="9.140625" defaultRowHeight="12.75"/>
  <cols>
    <col min="1" max="1" width="10.5703125" style="2" bestFit="1" customWidth="1"/>
    <col min="2" max="2" width="70.140625" style="2" customWidth="1"/>
    <col min="3" max="5" width="10.7109375" style="2" customWidth="1"/>
    <col min="6" max="16384" width="9.140625" style="2"/>
  </cols>
  <sheetData>
    <row r="1" spans="1:8">
      <c r="A1" s="2" t="s">
        <v>55</v>
      </c>
      <c r="B1" s="2" t="str">
        <f>'20. LI3'!B1</f>
        <v>სს "ტერა ბანკი"</v>
      </c>
    </row>
    <row r="2" spans="1:8" ht="15">
      <c r="A2" s="2" t="s">
        <v>56</v>
      </c>
      <c r="B2" s="133">
        <f>'20. LI3'!B2</f>
        <v>44926</v>
      </c>
    </row>
    <row r="4" spans="1:8" ht="13.5" thickBot="1">
      <c r="A4" s="107" t="s">
        <v>146</v>
      </c>
      <c r="B4" s="12" t="s">
        <v>131</v>
      </c>
      <c r="C4" s="22"/>
    </row>
    <row r="5" spans="1:8" ht="15">
      <c r="A5" s="106"/>
      <c r="B5" s="49"/>
      <c r="C5" s="52">
        <v>2022</v>
      </c>
      <c r="D5" s="52">
        <v>2021</v>
      </c>
      <c r="E5" s="52">
        <v>2020</v>
      </c>
      <c r="F5"/>
      <c r="G5"/>
      <c r="H5"/>
    </row>
    <row r="6" spans="1:8" ht="15">
      <c r="A6" s="17">
        <v>1</v>
      </c>
      <c r="B6" s="4" t="s">
        <v>9</v>
      </c>
      <c r="C6" s="143">
        <v>53057.26</v>
      </c>
      <c r="D6" s="143">
        <v>3407.12</v>
      </c>
      <c r="E6" s="143">
        <v>21212.74</v>
      </c>
      <c r="F6"/>
      <c r="G6"/>
      <c r="H6"/>
    </row>
    <row r="7" spans="1:8" ht="15">
      <c r="A7" s="17">
        <v>2</v>
      </c>
      <c r="B7" s="21" t="s">
        <v>113</v>
      </c>
      <c r="C7" s="143">
        <v>41000</v>
      </c>
      <c r="D7" s="143">
        <v>0</v>
      </c>
      <c r="E7" s="143">
        <v>13553</v>
      </c>
      <c r="F7"/>
      <c r="G7"/>
      <c r="H7"/>
    </row>
    <row r="8" spans="1:8" ht="15">
      <c r="A8" s="17">
        <v>3</v>
      </c>
      <c r="B8" s="4" t="s">
        <v>127</v>
      </c>
      <c r="C8" s="143">
        <v>1</v>
      </c>
      <c r="D8" s="143">
        <v>0</v>
      </c>
      <c r="E8" s="143">
        <v>1</v>
      </c>
      <c r="F8"/>
      <c r="G8"/>
      <c r="H8"/>
    </row>
    <row r="9" spans="1:8" ht="15.75" thickBot="1">
      <c r="A9" s="50">
        <v>4</v>
      </c>
      <c r="B9" s="47" t="s">
        <v>106</v>
      </c>
      <c r="C9" s="154">
        <v>50493</v>
      </c>
      <c r="D9" s="154">
        <v>3002.48</v>
      </c>
      <c r="E9" s="154">
        <v>18687</v>
      </c>
      <c r="F9"/>
      <c r="G9"/>
      <c r="H9"/>
    </row>
    <row r="10" spans="1:8" ht="15">
      <c r="F10"/>
      <c r="G10"/>
      <c r="H10"/>
    </row>
    <row r="12" spans="1:8" ht="15">
      <c r="C12"/>
    </row>
    <row r="13" spans="1:8" ht="15">
      <c r="C13"/>
    </row>
    <row r="14" spans="1:8" ht="15">
      <c r="C14"/>
    </row>
    <row r="15" spans="1:8" ht="15">
      <c r="C15"/>
    </row>
    <row r="16" spans="1:8" ht="15">
      <c r="C16"/>
    </row>
    <row r="17" spans="3:3" ht="15">
      <c r="C17"/>
    </row>
    <row r="18" spans="3:3" ht="15">
      <c r="C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E11" sqref="E11"/>
    </sheetView>
  </sheetViews>
  <sheetFormatPr defaultColWidth="9.140625" defaultRowHeight="12.75"/>
  <cols>
    <col min="1" max="1" width="10.5703125" style="2" bestFit="1" customWidth="1"/>
    <col min="2" max="2" width="52.5703125" style="2" customWidth="1"/>
    <col min="3" max="5" width="10.28515625" style="2" bestFit="1" customWidth="1"/>
    <col min="6" max="6" width="24.140625" style="2" customWidth="1"/>
    <col min="7" max="7" width="27.5703125" style="2" customWidth="1"/>
    <col min="8" max="16384" width="9.140625" style="2"/>
  </cols>
  <sheetData>
    <row r="1" spans="1:7">
      <c r="A1" s="2" t="s">
        <v>55</v>
      </c>
      <c r="B1" s="2" t="str">
        <f>'20. LI3'!B1</f>
        <v>სს "ტერა ბანკი"</v>
      </c>
    </row>
    <row r="2" spans="1:7" ht="15">
      <c r="A2" s="2" t="s">
        <v>56</v>
      </c>
      <c r="B2" s="133">
        <f>'20. LI3'!B2</f>
        <v>44926</v>
      </c>
    </row>
    <row r="4" spans="1:7" ht="13.5" thickBot="1">
      <c r="A4" s="107" t="s">
        <v>147</v>
      </c>
      <c r="B4" s="36" t="s">
        <v>114</v>
      </c>
    </row>
    <row r="5" spans="1:7">
      <c r="A5" s="67"/>
      <c r="B5" s="49"/>
      <c r="C5" s="49" t="s">
        <v>0</v>
      </c>
      <c r="D5" s="49" t="s">
        <v>1</v>
      </c>
      <c r="E5" s="49" t="s">
        <v>2</v>
      </c>
      <c r="F5" s="49" t="s">
        <v>3</v>
      </c>
      <c r="G5" s="20" t="s">
        <v>4</v>
      </c>
    </row>
    <row r="6" spans="1:7" s="7" customFormat="1" ht="76.5">
      <c r="A6" s="89"/>
      <c r="B6" s="18"/>
      <c r="C6" s="10">
        <f>'[4]22. OR1'!C5</f>
        <v>2022</v>
      </c>
      <c r="D6" s="10">
        <f>'[4]22. OR1'!D5</f>
        <v>2021</v>
      </c>
      <c r="E6" s="10">
        <f>'[4]22. OR1'!E5</f>
        <v>2020</v>
      </c>
      <c r="F6" s="57" t="s">
        <v>123</v>
      </c>
      <c r="G6" s="90" t="s">
        <v>124</v>
      </c>
    </row>
    <row r="7" spans="1:7">
      <c r="A7" s="68">
        <v>1</v>
      </c>
      <c r="B7" s="4" t="s">
        <v>57</v>
      </c>
      <c r="C7" s="143">
        <v>61047638.169999987</v>
      </c>
      <c r="D7" s="143">
        <v>50939585.730000019</v>
      </c>
      <c r="E7" s="143">
        <v>41054948.730000004</v>
      </c>
      <c r="F7" s="202"/>
      <c r="G7" s="203"/>
    </row>
    <row r="8" spans="1:7">
      <c r="A8" s="68">
        <v>2</v>
      </c>
      <c r="B8" s="37" t="s">
        <v>11</v>
      </c>
      <c r="C8" s="143">
        <v>5207231.7299999902</v>
      </c>
      <c r="D8" s="143">
        <v>4724611.9400000107</v>
      </c>
      <c r="E8" s="143">
        <v>10108297.76</v>
      </c>
      <c r="F8" s="204"/>
      <c r="G8" s="205"/>
    </row>
    <row r="9" spans="1:7">
      <c r="A9" s="68">
        <v>3</v>
      </c>
      <c r="B9" s="38" t="s">
        <v>128</v>
      </c>
      <c r="C9" s="143">
        <v>-133205.09</v>
      </c>
      <c r="D9" s="143">
        <v>-237425.81</v>
      </c>
      <c r="E9" s="143">
        <v>-212939.41</v>
      </c>
      <c r="F9" s="206"/>
      <c r="G9" s="207"/>
    </row>
    <row r="10" spans="1:7" ht="13.5" thickBot="1">
      <c r="A10" s="69">
        <v>4</v>
      </c>
      <c r="B10" s="70" t="s">
        <v>58</v>
      </c>
      <c r="C10" s="143">
        <v>66388074.98999998</v>
      </c>
      <c r="D10" s="143">
        <v>55901623.480000034</v>
      </c>
      <c r="E10" s="143">
        <v>51376185.899999999</v>
      </c>
      <c r="F10" s="155">
        <v>57888628.123333335</v>
      </c>
      <c r="G10" s="156">
        <v>108541177.73124999</v>
      </c>
    </row>
    <row r="11" spans="1:7" ht="15">
      <c r="A11" s="14"/>
      <c r="F1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O23"/>
  <sheetViews>
    <sheetView showGridLines="0" zoomScale="85" zoomScaleNormal="85" workbookViewId="0">
      <selection activeCell="F27" sqref="F27"/>
    </sheetView>
  </sheetViews>
  <sheetFormatPr defaultColWidth="9.140625" defaultRowHeight="15"/>
  <cols>
    <col min="1" max="1" width="10.5703125" style="23" bestFit="1" customWidth="1"/>
    <col min="2" max="2" width="16.28515625" style="2" customWidth="1"/>
    <col min="3" max="3" width="42.85546875" style="2" customWidth="1"/>
    <col min="4" max="5" width="33.42578125" style="2" customWidth="1"/>
    <col min="6" max="6" width="38.85546875" style="2" customWidth="1"/>
    <col min="7" max="7" width="18.42578125" bestFit="1" customWidth="1"/>
    <col min="8" max="8" width="11.5703125" bestFit="1" customWidth="1"/>
    <col min="10" max="10" width="29.140625" customWidth="1"/>
    <col min="11" max="11" width="56.5703125" customWidth="1"/>
    <col min="12" max="12" width="29.140625" customWidth="1"/>
    <col min="13" max="13" width="9.85546875" bestFit="1" customWidth="1"/>
    <col min="14" max="14" width="12.85546875" bestFit="1" customWidth="1"/>
    <col min="16" max="16384" width="9.140625" style="2"/>
  </cols>
  <sheetData>
    <row r="1" spans="1:6">
      <c r="A1" s="1" t="s">
        <v>55</v>
      </c>
      <c r="B1" s="2" t="str">
        <f>'20. LI3'!B1</f>
        <v>სს "ტერა ბანკი"</v>
      </c>
    </row>
    <row r="2" spans="1:6" ht="15.75">
      <c r="A2" s="1" t="s">
        <v>56</v>
      </c>
      <c r="B2" s="133">
        <f>'20. LI3'!B2</f>
        <v>44926</v>
      </c>
    </row>
    <row r="3" spans="1:6">
      <c r="A3" s="1"/>
      <c r="F3" s="132"/>
    </row>
    <row r="4" spans="1:6" ht="15.75" thickBot="1">
      <c r="A4" s="107" t="s">
        <v>148</v>
      </c>
      <c r="B4" s="24" t="s">
        <v>167</v>
      </c>
      <c r="D4" s="9"/>
      <c r="E4" s="9"/>
      <c r="F4" s="9"/>
    </row>
    <row r="5" spans="1:6" ht="28.5">
      <c r="A5" s="71"/>
      <c r="B5" s="72"/>
      <c r="C5" s="72"/>
      <c r="D5" s="80" t="s">
        <v>139</v>
      </c>
      <c r="E5" s="80" t="s">
        <v>140</v>
      </c>
      <c r="F5" s="81" t="s">
        <v>107</v>
      </c>
    </row>
    <row r="6" spans="1:6" ht="15" customHeight="1">
      <c r="A6" s="73">
        <v>1</v>
      </c>
      <c r="B6" s="208" t="s">
        <v>17</v>
      </c>
      <c r="C6" s="13" t="s">
        <v>14</v>
      </c>
      <c r="D6" s="157">
        <v>5</v>
      </c>
      <c r="E6" s="157">
        <v>6</v>
      </c>
      <c r="F6" s="157">
        <v>17</v>
      </c>
    </row>
    <row r="7" spans="1:6" ht="15" customHeight="1">
      <c r="A7" s="73">
        <v>2</v>
      </c>
      <c r="B7" s="208"/>
      <c r="C7" s="13" t="s">
        <v>112</v>
      </c>
      <c r="D7" s="175">
        <v>1123341</v>
      </c>
      <c r="E7" s="175">
        <v>112500</v>
      </c>
      <c r="F7" s="176">
        <f>SUM(F8:F13)</f>
        <v>1587178.57</v>
      </c>
    </row>
    <row r="8" spans="1:6" ht="15" customHeight="1">
      <c r="A8" s="73">
        <v>3</v>
      </c>
      <c r="B8" s="208"/>
      <c r="C8" s="172" t="s">
        <v>108</v>
      </c>
      <c r="D8" s="157">
        <v>1097961</v>
      </c>
      <c r="E8" s="157">
        <v>111750</v>
      </c>
      <c r="F8" s="157">
        <v>1587178.57</v>
      </c>
    </row>
    <row r="9" spans="1:6" ht="15" customHeight="1">
      <c r="A9" s="74">
        <v>4</v>
      </c>
      <c r="B9" s="208"/>
      <c r="C9" s="25" t="s">
        <v>15</v>
      </c>
      <c r="D9" s="157">
        <v>0</v>
      </c>
      <c r="E9" s="157">
        <v>0</v>
      </c>
      <c r="F9" s="157">
        <v>0</v>
      </c>
    </row>
    <row r="10" spans="1:6" ht="30" customHeight="1">
      <c r="A10" s="74">
        <v>5</v>
      </c>
      <c r="B10" s="208"/>
      <c r="C10" s="172" t="s">
        <v>16</v>
      </c>
      <c r="D10" s="157">
        <v>0</v>
      </c>
      <c r="E10" s="157">
        <v>0</v>
      </c>
      <c r="F10" s="157">
        <v>0</v>
      </c>
    </row>
    <row r="11" spans="1:6" ht="15" customHeight="1">
      <c r="A11" s="74">
        <v>6</v>
      </c>
      <c r="B11" s="208"/>
      <c r="C11" s="25" t="s">
        <v>15</v>
      </c>
      <c r="D11" s="157">
        <v>0</v>
      </c>
      <c r="E11" s="157">
        <v>0</v>
      </c>
      <c r="F11" s="157">
        <v>0</v>
      </c>
    </row>
    <row r="12" spans="1:6" ht="15" customHeight="1">
      <c r="A12" s="74">
        <v>7</v>
      </c>
      <c r="B12" s="208"/>
      <c r="C12" s="172" t="s">
        <v>130</v>
      </c>
      <c r="D12" s="157">
        <v>25380</v>
      </c>
      <c r="E12" s="157">
        <v>750</v>
      </c>
      <c r="F12" s="157">
        <v>0</v>
      </c>
    </row>
    <row r="13" spans="1:6" ht="15" customHeight="1">
      <c r="A13" s="74">
        <v>8</v>
      </c>
      <c r="B13" s="208"/>
      <c r="C13" s="25" t="s">
        <v>15</v>
      </c>
      <c r="D13" s="157">
        <v>0</v>
      </c>
      <c r="E13" s="157">
        <v>0</v>
      </c>
      <c r="F13" s="157">
        <v>0</v>
      </c>
    </row>
    <row r="14" spans="1:6" ht="15" customHeight="1">
      <c r="A14" s="74">
        <v>9</v>
      </c>
      <c r="B14" s="208" t="s">
        <v>141</v>
      </c>
      <c r="C14" s="13" t="s">
        <v>14</v>
      </c>
      <c r="D14" s="157">
        <v>5</v>
      </c>
      <c r="E14" s="157">
        <v>6</v>
      </c>
      <c r="F14" s="157">
        <v>17</v>
      </c>
    </row>
    <row r="15" spans="1:6" ht="15" customHeight="1">
      <c r="A15" s="74">
        <v>10</v>
      </c>
      <c r="B15" s="208"/>
      <c r="C15" s="13" t="s">
        <v>142</v>
      </c>
      <c r="D15" s="173">
        <v>2132160</v>
      </c>
      <c r="E15" s="173">
        <v>0</v>
      </c>
      <c r="F15" s="174">
        <f>SUM(F16)</f>
        <v>727971.92999999993</v>
      </c>
    </row>
    <row r="16" spans="1:6" ht="15" customHeight="1">
      <c r="A16" s="74">
        <v>11</v>
      </c>
      <c r="B16" s="208"/>
      <c r="C16" s="172" t="s">
        <v>109</v>
      </c>
      <c r="D16" s="157">
        <v>2130000</v>
      </c>
      <c r="E16" s="157">
        <v>0</v>
      </c>
      <c r="F16" s="157">
        <v>727971.92999999993</v>
      </c>
    </row>
    <row r="17" spans="1:6" ht="15" customHeight="1">
      <c r="A17" s="74">
        <v>12</v>
      </c>
      <c r="B17" s="208"/>
      <c r="C17" s="25" t="s">
        <v>15</v>
      </c>
      <c r="D17" s="157">
        <v>852000</v>
      </c>
      <c r="E17" s="157">
        <v>0</v>
      </c>
      <c r="F17" s="157">
        <v>280125</v>
      </c>
    </row>
    <row r="18" spans="1:6" ht="30" customHeight="1">
      <c r="A18" s="74">
        <v>13</v>
      </c>
      <c r="B18" s="208"/>
      <c r="C18" s="172" t="s">
        <v>16</v>
      </c>
      <c r="D18" s="157">
        <v>0</v>
      </c>
      <c r="E18" s="157">
        <v>0</v>
      </c>
      <c r="F18" s="157"/>
    </row>
    <row r="19" spans="1:6" ht="15" customHeight="1">
      <c r="A19" s="74">
        <v>14</v>
      </c>
      <c r="B19" s="208"/>
      <c r="C19" s="25" t="s">
        <v>15</v>
      </c>
      <c r="D19" s="157">
        <v>0</v>
      </c>
      <c r="E19" s="157">
        <v>0</v>
      </c>
      <c r="F19" s="157"/>
    </row>
    <row r="20" spans="1:6" ht="15" customHeight="1">
      <c r="A20" s="74">
        <v>15</v>
      </c>
      <c r="B20" s="208"/>
      <c r="C20" s="172" t="s">
        <v>130</v>
      </c>
      <c r="D20" s="157">
        <v>2160</v>
      </c>
      <c r="E20" s="157">
        <v>0</v>
      </c>
      <c r="F20" s="157"/>
    </row>
    <row r="21" spans="1:6" ht="15" customHeight="1">
      <c r="A21" s="74">
        <v>16</v>
      </c>
      <c r="B21" s="208"/>
      <c r="C21" s="25" t="s">
        <v>15</v>
      </c>
      <c r="D21" s="157">
        <v>0</v>
      </c>
      <c r="E21" s="157">
        <v>0</v>
      </c>
      <c r="F21" s="157"/>
    </row>
    <row r="22" spans="1:6" ht="15" customHeight="1" thickBot="1">
      <c r="A22" s="75">
        <v>17</v>
      </c>
      <c r="B22" s="209" t="s">
        <v>111</v>
      </c>
      <c r="C22" s="209"/>
      <c r="D22" s="158">
        <v>3255501</v>
      </c>
      <c r="E22" s="158">
        <v>112500</v>
      </c>
      <c r="F22" s="159">
        <f>F15+F7</f>
        <v>2315150.5</v>
      </c>
    </row>
    <row r="23" spans="1:6">
      <c r="D23" s="136"/>
      <c r="E23" s="136"/>
      <c r="F23" s="136"/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="85" zoomScaleNormal="85" workbookViewId="0">
      <selection activeCell="C13" sqref="C13"/>
    </sheetView>
  </sheetViews>
  <sheetFormatPr defaultColWidth="9.140625" defaultRowHeight="12.75"/>
  <cols>
    <col min="1" max="1" width="35.140625" style="2" customWidth="1"/>
    <col min="2" max="2" width="45.85546875" style="2" customWidth="1"/>
    <col min="3" max="4" width="29.42578125" style="2" customWidth="1"/>
    <col min="5" max="5" width="28.42578125" style="2" customWidth="1"/>
    <col min="6" max="6" width="14" style="2" bestFit="1" customWidth="1"/>
    <col min="7" max="7" width="14.7109375" style="2" customWidth="1"/>
    <col min="8" max="8" width="26.42578125" style="2" customWidth="1"/>
    <col min="9" max="9" width="16.140625" style="2" bestFit="1" customWidth="1"/>
    <col min="10" max="10" width="14" style="2" bestFit="1" customWidth="1"/>
    <col min="11" max="11" width="14.7109375" style="2" customWidth="1"/>
    <col min="12" max="12" width="26.85546875" style="2" customWidth="1"/>
    <col min="13" max="16384" width="9.140625" style="2"/>
  </cols>
  <sheetData>
    <row r="1" spans="1:12">
      <c r="A1" s="2" t="s">
        <v>55</v>
      </c>
      <c r="B1" s="2" t="str">
        <f>'20. LI3'!B1</f>
        <v>სს "ტერა ბანკი"</v>
      </c>
    </row>
    <row r="2" spans="1:12" ht="15">
      <c r="A2" s="2" t="s">
        <v>56</v>
      </c>
      <c r="B2" s="133">
        <f>'20. LI3'!B2</f>
        <v>44926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3.5" thickBot="1">
      <c r="A4" s="107" t="s">
        <v>149</v>
      </c>
      <c r="B4" s="26" t="s">
        <v>115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8.5">
      <c r="A5" s="19"/>
      <c r="B5" s="49"/>
      <c r="C5" s="93" t="s">
        <v>139</v>
      </c>
      <c r="D5" s="93" t="s">
        <v>13</v>
      </c>
      <c r="E5" s="94" t="s">
        <v>118</v>
      </c>
      <c r="F5" s="26"/>
      <c r="G5" s="26"/>
      <c r="H5" s="26"/>
      <c r="I5" s="26"/>
      <c r="J5" s="26"/>
      <c r="K5" s="26"/>
      <c r="L5" s="26"/>
    </row>
    <row r="6" spans="1:12">
      <c r="A6" s="210" t="s">
        <v>18</v>
      </c>
      <c r="B6" s="96" t="s">
        <v>14</v>
      </c>
      <c r="C6" s="113">
        <v>5</v>
      </c>
      <c r="D6" s="113">
        <v>6</v>
      </c>
      <c r="E6" s="114">
        <v>17</v>
      </c>
      <c r="F6" s="26"/>
      <c r="G6" s="26"/>
      <c r="H6" s="26"/>
      <c r="I6" s="26"/>
      <c r="J6" s="26"/>
      <c r="K6" s="26"/>
      <c r="L6" s="26"/>
    </row>
    <row r="7" spans="1:12" ht="14.25">
      <c r="A7" s="210"/>
      <c r="B7" s="95" t="s">
        <v>110</v>
      </c>
      <c r="C7" s="113"/>
      <c r="D7" s="113"/>
      <c r="E7" s="114"/>
      <c r="F7" s="26"/>
      <c r="G7" s="26"/>
      <c r="H7" s="26"/>
      <c r="I7" s="26"/>
      <c r="J7" s="26"/>
      <c r="K7" s="26"/>
      <c r="L7" s="26"/>
    </row>
    <row r="8" spans="1:12" ht="14.25">
      <c r="A8" s="210" t="s">
        <v>70</v>
      </c>
      <c r="B8" s="95" t="s">
        <v>14</v>
      </c>
      <c r="C8" s="113"/>
      <c r="D8" s="113"/>
      <c r="E8" s="114"/>
      <c r="F8" s="26"/>
      <c r="G8" s="26"/>
      <c r="H8" s="26"/>
      <c r="I8" s="26"/>
      <c r="J8" s="26"/>
      <c r="K8" s="26"/>
      <c r="L8" s="26"/>
    </row>
    <row r="9" spans="1:12" ht="14.25">
      <c r="A9" s="210"/>
      <c r="B9" s="95" t="s">
        <v>12</v>
      </c>
      <c r="C9" s="117">
        <f>C10+C11+C12+C13</f>
        <v>0</v>
      </c>
      <c r="D9" s="117">
        <f>D10+D11+D12+D13</f>
        <v>0</v>
      </c>
      <c r="E9" s="117">
        <f>E10+E11+E12+E13</f>
        <v>0</v>
      </c>
      <c r="F9" s="26"/>
      <c r="G9" s="26"/>
      <c r="H9" s="26"/>
      <c r="I9" s="26"/>
      <c r="J9" s="26"/>
      <c r="K9" s="26"/>
      <c r="L9" s="26"/>
    </row>
    <row r="10" spans="1:12" ht="14.25">
      <c r="A10" s="210"/>
      <c r="B10" s="97" t="s">
        <v>19</v>
      </c>
      <c r="C10" s="113"/>
      <c r="D10" s="113"/>
      <c r="E10" s="140"/>
      <c r="F10" s="26"/>
      <c r="G10" s="26"/>
      <c r="H10" s="26"/>
      <c r="I10" s="26"/>
      <c r="J10" s="26"/>
      <c r="K10" s="26"/>
      <c r="L10" s="26"/>
    </row>
    <row r="11" spans="1:12" ht="14.25">
      <c r="A11" s="210"/>
      <c r="B11" s="97" t="s">
        <v>134</v>
      </c>
      <c r="C11" s="113"/>
      <c r="D11" s="113"/>
      <c r="E11" s="114"/>
      <c r="F11" s="26"/>
      <c r="G11" s="26"/>
      <c r="H11" s="26"/>
      <c r="I11" s="26"/>
      <c r="J11" s="26"/>
      <c r="K11" s="26"/>
      <c r="L11" s="26"/>
    </row>
    <row r="12" spans="1:12" ht="28.5">
      <c r="A12" s="210"/>
      <c r="B12" s="97" t="s">
        <v>135</v>
      </c>
      <c r="C12" s="113"/>
      <c r="D12" s="113"/>
      <c r="E12" s="114"/>
      <c r="F12" s="26"/>
      <c r="G12" s="26"/>
      <c r="H12" s="26"/>
      <c r="I12" s="26"/>
      <c r="J12" s="26"/>
      <c r="K12" s="26"/>
      <c r="L12" s="26"/>
    </row>
    <row r="13" spans="1:12" ht="14.25">
      <c r="A13" s="210"/>
      <c r="B13" s="97" t="s">
        <v>136</v>
      </c>
      <c r="C13" s="113"/>
      <c r="D13" s="113"/>
      <c r="E13" s="114"/>
      <c r="F13" s="26"/>
      <c r="G13" s="26"/>
      <c r="H13" s="26"/>
      <c r="I13" s="26"/>
      <c r="J13" s="26"/>
      <c r="K13" s="26"/>
      <c r="L13" s="26"/>
    </row>
    <row r="14" spans="1:12" ht="14.25">
      <c r="A14" s="210" t="s">
        <v>138</v>
      </c>
      <c r="B14" s="95" t="s">
        <v>14</v>
      </c>
      <c r="C14" s="113"/>
      <c r="D14" s="113"/>
      <c r="E14" s="114"/>
      <c r="F14" s="26"/>
      <c r="G14" s="26"/>
      <c r="H14" s="26"/>
      <c r="I14" s="26"/>
      <c r="J14" s="26"/>
      <c r="K14" s="26"/>
      <c r="L14" s="26"/>
    </row>
    <row r="15" spans="1:12" ht="14.25">
      <c r="A15" s="210"/>
      <c r="B15" s="95" t="s">
        <v>12</v>
      </c>
      <c r="C15" s="117">
        <f>C16+C17+C18+C19</f>
        <v>0</v>
      </c>
      <c r="D15" s="117">
        <f>D16+D17+D18+D19</f>
        <v>0</v>
      </c>
      <c r="E15" s="117">
        <f>E16+E17+E18+E19</f>
        <v>0</v>
      </c>
      <c r="F15" s="26"/>
      <c r="G15" s="26"/>
      <c r="H15" s="26"/>
      <c r="I15" s="26"/>
      <c r="J15" s="26"/>
      <c r="K15" s="26"/>
      <c r="L15" s="26"/>
    </row>
    <row r="16" spans="1:12" ht="14.25">
      <c r="A16" s="210"/>
      <c r="B16" s="97" t="s">
        <v>19</v>
      </c>
      <c r="C16" s="113"/>
      <c r="D16" s="113"/>
      <c r="E16" s="114"/>
      <c r="F16" s="26"/>
      <c r="G16" s="26"/>
      <c r="H16" s="26"/>
      <c r="I16" s="26"/>
      <c r="J16" s="26"/>
      <c r="K16" s="26"/>
      <c r="L16" s="26"/>
    </row>
    <row r="17" spans="1:12" ht="14.25">
      <c r="A17" s="211"/>
      <c r="B17" s="101" t="s">
        <v>134</v>
      </c>
      <c r="C17" s="118"/>
      <c r="D17" s="118"/>
      <c r="E17" s="119"/>
      <c r="F17" s="26"/>
      <c r="G17" s="26"/>
      <c r="H17" s="26"/>
      <c r="I17" s="26"/>
      <c r="J17" s="26"/>
      <c r="K17" s="26"/>
      <c r="L17" s="26"/>
    </row>
    <row r="18" spans="1:12" ht="28.5">
      <c r="A18" s="211"/>
      <c r="B18" s="101" t="s">
        <v>135</v>
      </c>
      <c r="C18" s="118"/>
      <c r="D18" s="118"/>
      <c r="E18" s="119"/>
      <c r="F18" s="26"/>
      <c r="G18" s="26"/>
      <c r="H18" s="26"/>
      <c r="I18" s="26"/>
      <c r="J18" s="26"/>
      <c r="K18" s="26"/>
      <c r="L18" s="26"/>
    </row>
    <row r="19" spans="1:12" ht="15" thickBot="1">
      <c r="A19" s="212"/>
      <c r="B19" s="98" t="s">
        <v>136</v>
      </c>
      <c r="C19" s="115"/>
      <c r="D19" s="115"/>
      <c r="E19" s="116"/>
      <c r="F19" s="26"/>
      <c r="G19" s="26"/>
      <c r="H19" s="26"/>
      <c r="I19" s="26"/>
      <c r="J19" s="26"/>
      <c r="K19" s="26"/>
      <c r="L19" s="26"/>
    </row>
    <row r="20" spans="1:1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O34"/>
  <sheetViews>
    <sheetView zoomScale="85" zoomScaleNormal="85" workbookViewId="0">
      <pane xSplit="2" ySplit="6" topLeftCell="C7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I11" sqref="I11"/>
    </sheetView>
  </sheetViews>
  <sheetFormatPr defaultColWidth="9.140625" defaultRowHeight="15"/>
  <cols>
    <col min="1" max="1" width="10.5703125" style="2" bestFit="1" customWidth="1"/>
    <col min="2" max="2" width="54.7109375" style="2" customWidth="1"/>
    <col min="3" max="3" width="26.7109375" style="2" customWidth="1"/>
    <col min="4" max="4" width="34.85546875" style="2" customWidth="1"/>
    <col min="5" max="5" width="26.7109375" style="2" customWidth="1"/>
    <col min="6" max="6" width="25.5703125" style="2" customWidth="1"/>
    <col min="7" max="7" width="25" style="2" customWidth="1"/>
    <col min="8" max="10" width="9.140625" style="2"/>
    <col min="11" max="11" width="26.7109375" customWidth="1"/>
    <col min="12" max="12" width="34.85546875" customWidth="1"/>
    <col min="13" max="13" width="26.7109375" customWidth="1"/>
    <col min="14" max="14" width="25.5703125" customWidth="1"/>
    <col min="15" max="15" width="25" customWidth="1"/>
    <col min="16" max="16384" width="9.140625" style="2"/>
  </cols>
  <sheetData>
    <row r="1" spans="1:15">
      <c r="A1" s="2" t="s">
        <v>55</v>
      </c>
      <c r="B1" s="2" t="str">
        <f>'20. LI3'!B1</f>
        <v>სს "ტერა ბანკი"</v>
      </c>
    </row>
    <row r="2" spans="1:15" ht="15.75">
      <c r="A2" s="2" t="s">
        <v>56</v>
      </c>
      <c r="B2" s="133">
        <f>'20. LI3'!B2</f>
        <v>44926</v>
      </c>
    </row>
    <row r="3" spans="1:15">
      <c r="B3" s="11"/>
    </row>
    <row r="4" spans="1:15" ht="15.75" thickBot="1">
      <c r="A4" s="107" t="s">
        <v>150</v>
      </c>
      <c r="B4" s="79" t="s">
        <v>117</v>
      </c>
    </row>
    <row r="5" spans="1:15" s="11" customFormat="1">
      <c r="A5" s="76"/>
      <c r="B5" s="51"/>
      <c r="C5" s="77" t="s">
        <v>0</v>
      </c>
      <c r="D5" s="31" t="s">
        <v>1</v>
      </c>
      <c r="E5" s="31" t="s">
        <v>2</v>
      </c>
      <c r="F5" s="31" t="s">
        <v>3</v>
      </c>
      <c r="G5" s="30" t="s">
        <v>4</v>
      </c>
      <c r="K5"/>
      <c r="L5"/>
      <c r="M5"/>
      <c r="N5"/>
      <c r="O5"/>
    </row>
    <row r="6" spans="1:15" ht="99.75">
      <c r="A6" s="78"/>
      <c r="B6" s="27"/>
      <c r="C6" s="99" t="s">
        <v>105</v>
      </c>
      <c r="D6" s="92" t="s">
        <v>103</v>
      </c>
      <c r="E6" s="92" t="s">
        <v>24</v>
      </c>
      <c r="F6" s="92" t="s">
        <v>23</v>
      </c>
      <c r="G6" s="100" t="s">
        <v>22</v>
      </c>
    </row>
    <row r="7" spans="1:15">
      <c r="A7" s="78">
        <v>1</v>
      </c>
      <c r="B7" s="102" t="s">
        <v>139</v>
      </c>
      <c r="C7" s="166">
        <v>852000</v>
      </c>
      <c r="D7" s="166">
        <v>0</v>
      </c>
      <c r="E7" s="166">
        <v>0</v>
      </c>
      <c r="F7" s="166">
        <v>0</v>
      </c>
      <c r="G7" s="166">
        <v>160988</v>
      </c>
    </row>
    <row r="8" spans="1:15">
      <c r="A8" s="78">
        <v>2</v>
      </c>
      <c r="B8" s="28" t="s">
        <v>20</v>
      </c>
      <c r="C8" s="167">
        <v>852000</v>
      </c>
      <c r="D8" s="168">
        <v>0</v>
      </c>
      <c r="E8" s="168"/>
      <c r="F8" s="168"/>
      <c r="G8" s="169">
        <v>160988</v>
      </c>
    </row>
    <row r="9" spans="1:15">
      <c r="A9" s="78">
        <v>3</v>
      </c>
      <c r="B9" s="28" t="s">
        <v>21</v>
      </c>
      <c r="C9" s="167"/>
      <c r="D9" s="168"/>
      <c r="E9" s="168"/>
      <c r="F9" s="168"/>
      <c r="G9" s="169"/>
    </row>
    <row r="10" spans="1:15">
      <c r="A10" s="78">
        <v>4</v>
      </c>
      <c r="B10" s="29" t="s">
        <v>132</v>
      </c>
      <c r="C10" s="167"/>
      <c r="D10" s="168"/>
      <c r="E10" s="168"/>
      <c r="F10" s="168"/>
      <c r="G10" s="169"/>
    </row>
    <row r="11" spans="1:15">
      <c r="A11" s="78">
        <v>5</v>
      </c>
      <c r="B11" s="28" t="s">
        <v>133</v>
      </c>
      <c r="C11" s="167"/>
      <c r="D11" s="168"/>
      <c r="E11" s="168"/>
      <c r="F11" s="168"/>
      <c r="G11" s="169"/>
    </row>
    <row r="12" spans="1:15">
      <c r="A12" s="78">
        <v>6</v>
      </c>
      <c r="B12" s="13" t="s">
        <v>140</v>
      </c>
      <c r="C12" s="160">
        <v>0</v>
      </c>
      <c r="D12" s="160">
        <v>0</v>
      </c>
      <c r="E12" s="160">
        <v>0</v>
      </c>
      <c r="F12" s="160">
        <v>0</v>
      </c>
      <c r="G12" s="161">
        <v>0</v>
      </c>
    </row>
    <row r="13" spans="1:15">
      <c r="A13" s="78">
        <v>7</v>
      </c>
      <c r="B13" s="28" t="s">
        <v>20</v>
      </c>
      <c r="C13" s="162"/>
      <c r="D13" s="162"/>
      <c r="E13" s="162"/>
      <c r="F13" s="162"/>
      <c r="G13" s="163"/>
    </row>
    <row r="14" spans="1:15">
      <c r="A14" s="78">
        <v>8</v>
      </c>
      <c r="B14" s="28" t="s">
        <v>21</v>
      </c>
      <c r="C14" s="162"/>
      <c r="D14" s="162"/>
      <c r="E14" s="162"/>
      <c r="F14" s="162"/>
      <c r="G14" s="163"/>
    </row>
    <row r="15" spans="1:15">
      <c r="A15" s="78">
        <v>9</v>
      </c>
      <c r="B15" s="29" t="s">
        <v>132</v>
      </c>
      <c r="C15" s="162"/>
      <c r="D15" s="162"/>
      <c r="E15" s="162"/>
      <c r="F15" s="162"/>
      <c r="G15" s="163"/>
    </row>
    <row r="16" spans="1:15">
      <c r="A16" s="78">
        <v>10</v>
      </c>
      <c r="B16" s="28" t="s">
        <v>133</v>
      </c>
      <c r="C16" s="162"/>
      <c r="D16" s="162"/>
      <c r="E16" s="162"/>
      <c r="F16" s="162"/>
      <c r="G16" s="163"/>
    </row>
    <row r="17" spans="1:7">
      <c r="A17" s="78">
        <v>11</v>
      </c>
      <c r="B17" s="13" t="s">
        <v>104</v>
      </c>
      <c r="C17" s="160">
        <v>682309</v>
      </c>
      <c r="D17" s="160">
        <v>0</v>
      </c>
      <c r="E17" s="160">
        <v>0</v>
      </c>
      <c r="F17" s="160">
        <v>0</v>
      </c>
      <c r="G17" s="161">
        <v>294146.14</v>
      </c>
    </row>
    <row r="18" spans="1:7">
      <c r="A18" s="78">
        <v>12</v>
      </c>
      <c r="B18" s="28" t="s">
        <v>20</v>
      </c>
      <c r="C18" s="162">
        <v>682309</v>
      </c>
      <c r="D18" s="162"/>
      <c r="E18" s="162" t="s">
        <v>168</v>
      </c>
      <c r="F18" s="162"/>
      <c r="G18" s="163">
        <v>294146.14</v>
      </c>
    </row>
    <row r="19" spans="1:7">
      <c r="A19" s="78">
        <v>13</v>
      </c>
      <c r="B19" s="28" t="s">
        <v>21</v>
      </c>
      <c r="C19" s="162"/>
      <c r="D19" s="162"/>
      <c r="E19" s="162"/>
      <c r="F19" s="162"/>
      <c r="G19" s="163"/>
    </row>
    <row r="20" spans="1:7">
      <c r="A20" s="78">
        <v>14</v>
      </c>
      <c r="B20" s="29" t="s">
        <v>132</v>
      </c>
      <c r="C20" s="162"/>
      <c r="D20" s="162"/>
      <c r="E20" s="162"/>
      <c r="F20" s="162"/>
      <c r="G20" s="163"/>
    </row>
    <row r="21" spans="1:7">
      <c r="A21" s="78">
        <v>15</v>
      </c>
      <c r="B21" s="28" t="s">
        <v>133</v>
      </c>
      <c r="C21" s="162"/>
      <c r="D21" s="162"/>
      <c r="E21" s="162"/>
      <c r="F21" s="162"/>
      <c r="G21" s="163"/>
    </row>
    <row r="22" spans="1:7" ht="15.75" thickBot="1">
      <c r="A22" s="78">
        <v>16</v>
      </c>
      <c r="B22" s="45" t="s">
        <v>7</v>
      </c>
      <c r="C22" s="164">
        <v>1534309</v>
      </c>
      <c r="D22" s="164">
        <v>0</v>
      </c>
      <c r="E22" s="164">
        <v>0</v>
      </c>
      <c r="F22" s="164">
        <v>0</v>
      </c>
      <c r="G22" s="165">
        <v>455134.14</v>
      </c>
    </row>
    <row r="24" spans="1:7">
      <c r="B24"/>
      <c r="C24"/>
      <c r="D24"/>
      <c r="E24"/>
      <c r="F24"/>
    </row>
    <row r="25" spans="1:7">
      <c r="B25"/>
      <c r="C25"/>
      <c r="D25"/>
      <c r="E25"/>
      <c r="F25"/>
    </row>
    <row r="26" spans="1:7">
      <c r="B26"/>
      <c r="C26"/>
      <c r="D26"/>
      <c r="E26"/>
      <c r="F26"/>
    </row>
    <row r="27" spans="1:7">
      <c r="B27"/>
      <c r="C27"/>
      <c r="D27"/>
      <c r="E27"/>
      <c r="F27"/>
    </row>
    <row r="28" spans="1:7">
      <c r="B28"/>
      <c r="C28"/>
      <c r="D28"/>
      <c r="E28"/>
      <c r="F28"/>
    </row>
    <row r="29" spans="1:7">
      <c r="B29"/>
      <c r="C29"/>
      <c r="D29"/>
      <c r="E29"/>
      <c r="F29"/>
    </row>
    <row r="30" spans="1:7">
      <c r="B30"/>
      <c r="C30"/>
      <c r="D30"/>
      <c r="E30"/>
      <c r="F30"/>
    </row>
    <row r="31" spans="1:7">
      <c r="B31"/>
      <c r="C31"/>
      <c r="D31"/>
      <c r="E31"/>
      <c r="F31"/>
    </row>
    <row r="32" spans="1:7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4"/>
  <sheetViews>
    <sheetView zoomScale="85" zoomScaleNormal="85" workbookViewId="0">
      <pane xSplit="2" ySplit="8" topLeftCell="C9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C29" sqref="C29"/>
    </sheetView>
  </sheetViews>
  <sheetFormatPr defaultColWidth="9.140625" defaultRowHeight="12.75"/>
  <cols>
    <col min="1" max="1" width="10.5703125" style="2" bestFit="1" customWidth="1"/>
    <col min="2" max="2" width="89.140625" style="2" bestFit="1" customWidth="1"/>
    <col min="3" max="3" width="15.140625" style="14" customWidth="1"/>
    <col min="4" max="5" width="13.7109375" style="14" customWidth="1"/>
    <col min="6" max="6" width="16.28515625" style="14" customWidth="1"/>
    <col min="7" max="8" width="13.7109375" style="14" customWidth="1"/>
    <col min="9" max="9" width="17.5703125" style="14" customWidth="1"/>
    <col min="10" max="10" width="14.5703125" style="14" customWidth="1"/>
    <col min="11" max="12" width="13.7109375" style="14" customWidth="1"/>
    <col min="13" max="13" width="15" style="14" customWidth="1"/>
    <col min="14" max="15" width="13.7109375" style="14" customWidth="1"/>
    <col min="16" max="17" width="15.7109375" style="14" customWidth="1"/>
    <col min="18" max="18" width="9.140625" style="14"/>
    <col min="19" max="16384" width="9.140625" style="2"/>
  </cols>
  <sheetData>
    <row r="1" spans="1:15">
      <c r="A1" s="2" t="s">
        <v>55</v>
      </c>
      <c r="B1" s="2" t="str">
        <f>'20. LI3'!B1</f>
        <v>სს "ტერა ბანკი"</v>
      </c>
    </row>
    <row r="2" spans="1:15" ht="15">
      <c r="A2" s="2" t="s">
        <v>56</v>
      </c>
      <c r="B2" s="133">
        <f>'20. LI3'!B2</f>
        <v>44926</v>
      </c>
    </row>
    <row r="4" spans="1:15" ht="13.5" thickBot="1">
      <c r="A4" s="107" t="s">
        <v>151</v>
      </c>
      <c r="B4" s="40" t="s">
        <v>116</v>
      </c>
    </row>
    <row r="5" spans="1:15">
      <c r="A5" s="44"/>
      <c r="B5" s="46"/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90</v>
      </c>
      <c r="J5" s="33" t="s">
        <v>91</v>
      </c>
      <c r="K5" s="33" t="s">
        <v>92</v>
      </c>
      <c r="L5" s="33" t="s">
        <v>93</v>
      </c>
      <c r="M5" s="33" t="s">
        <v>94</v>
      </c>
      <c r="N5" s="33" t="s">
        <v>95</v>
      </c>
      <c r="O5" s="34" t="s">
        <v>98</v>
      </c>
    </row>
    <row r="6" spans="1:15">
      <c r="A6" s="17"/>
      <c r="B6" s="4"/>
      <c r="C6" s="186" t="s">
        <v>59</v>
      </c>
      <c r="D6" s="186"/>
      <c r="E6" s="186"/>
      <c r="F6" s="213" t="s">
        <v>60</v>
      </c>
      <c r="G6" s="213"/>
      <c r="H6" s="213"/>
      <c r="I6" s="213"/>
      <c r="J6" s="213"/>
      <c r="K6" s="213"/>
      <c r="L6" s="213"/>
      <c r="M6" s="213" t="s">
        <v>61</v>
      </c>
      <c r="N6" s="213"/>
      <c r="O6" s="199"/>
    </row>
    <row r="7" spans="1:15" ht="15" customHeight="1">
      <c r="A7" s="17"/>
      <c r="B7" s="4"/>
      <c r="C7" s="213" t="s">
        <v>62</v>
      </c>
      <c r="D7" s="213" t="s">
        <v>63</v>
      </c>
      <c r="E7" s="213" t="s">
        <v>96</v>
      </c>
      <c r="F7" s="213" t="s">
        <v>64</v>
      </c>
      <c r="G7" s="213"/>
      <c r="H7" s="213" t="s">
        <v>65</v>
      </c>
      <c r="I7" s="213" t="s">
        <v>66</v>
      </c>
      <c r="J7" s="213"/>
      <c r="K7" s="214" t="s">
        <v>8</v>
      </c>
      <c r="L7" s="214"/>
      <c r="M7" s="186" t="s">
        <v>97</v>
      </c>
      <c r="N7" s="186" t="s">
        <v>101</v>
      </c>
      <c r="O7" s="199" t="s">
        <v>102</v>
      </c>
    </row>
    <row r="8" spans="1:15" ht="25.5">
      <c r="A8" s="17"/>
      <c r="B8" s="4"/>
      <c r="C8" s="213"/>
      <c r="D8" s="213"/>
      <c r="E8" s="213"/>
      <c r="F8" s="10" t="s">
        <v>15</v>
      </c>
      <c r="G8" s="10" t="s">
        <v>67</v>
      </c>
      <c r="H8" s="213"/>
      <c r="I8" s="10" t="s">
        <v>99</v>
      </c>
      <c r="J8" s="10" t="s">
        <v>100</v>
      </c>
      <c r="K8" s="41" t="s">
        <v>68</v>
      </c>
      <c r="L8" s="41" t="s">
        <v>69</v>
      </c>
      <c r="M8" s="186"/>
      <c r="N8" s="186"/>
      <c r="O8" s="199"/>
    </row>
    <row r="9" spans="1:15">
      <c r="A9" s="48"/>
      <c r="B9" s="43" t="s">
        <v>13</v>
      </c>
      <c r="C9" s="109"/>
      <c r="D9" s="109"/>
      <c r="E9" s="109"/>
      <c r="F9" s="120"/>
      <c r="G9" s="120"/>
      <c r="H9" s="109"/>
      <c r="I9" s="109"/>
      <c r="J9" s="109"/>
      <c r="K9" s="109"/>
      <c r="L9" s="109"/>
      <c r="M9" s="120"/>
      <c r="N9" s="120"/>
      <c r="O9" s="121"/>
    </row>
    <row r="10" spans="1:15">
      <c r="A10" s="17">
        <v>1</v>
      </c>
      <c r="B10" s="39" t="s">
        <v>87</v>
      </c>
      <c r="C10" s="122">
        <f>SUM(C11:C17)</f>
        <v>0</v>
      </c>
      <c r="D10" s="122">
        <f>SUM(D11:D17)</f>
        <v>0</v>
      </c>
      <c r="E10" s="122">
        <f>SUM(E11:E17)</f>
        <v>0</v>
      </c>
      <c r="F10" s="123">
        <f t="shared" ref="F10:O10" si="0">SUM(F11:F17)</f>
        <v>0</v>
      </c>
      <c r="G10" s="123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 t="shared" si="0"/>
        <v>0</v>
      </c>
      <c r="L10" s="122">
        <f t="shared" si="0"/>
        <v>0</v>
      </c>
      <c r="M10" s="123">
        <f>SUM(M11:M17)</f>
        <v>0</v>
      </c>
      <c r="N10" s="123">
        <f t="shared" si="0"/>
        <v>0</v>
      </c>
      <c r="O10" s="124">
        <f t="shared" si="0"/>
        <v>0</v>
      </c>
    </row>
    <row r="11" spans="1:15">
      <c r="A11" s="17">
        <v>1.1000000000000001</v>
      </c>
      <c r="B11" s="4"/>
      <c r="C11" s="112"/>
      <c r="D11" s="112"/>
      <c r="E11" s="122">
        <f t="shared" ref="E11:E23" si="1">C11+D11</f>
        <v>0</v>
      </c>
      <c r="F11" s="112"/>
      <c r="G11" s="112"/>
      <c r="H11" s="112"/>
      <c r="I11" s="112"/>
      <c r="J11" s="112"/>
      <c r="K11" s="129"/>
      <c r="L11" s="129"/>
      <c r="M11" s="122">
        <f>C11+F11-H11-I11</f>
        <v>0</v>
      </c>
      <c r="N11" s="122">
        <f>D11+G11+H11-J11+K11-L11</f>
        <v>0</v>
      </c>
      <c r="O11" s="124">
        <f t="shared" ref="O11:O23" si="2">M11+N11</f>
        <v>0</v>
      </c>
    </row>
    <row r="12" spans="1:15">
      <c r="A12" s="17">
        <v>1.2</v>
      </c>
      <c r="B12" s="4"/>
      <c r="C12" s="112"/>
      <c r="D12" s="112"/>
      <c r="E12" s="122">
        <f t="shared" si="1"/>
        <v>0</v>
      </c>
      <c r="F12" s="112"/>
      <c r="G12" s="112"/>
      <c r="H12" s="112"/>
      <c r="I12" s="112"/>
      <c r="J12" s="112"/>
      <c r="K12" s="129"/>
      <c r="L12" s="129"/>
      <c r="M12" s="122">
        <f t="shared" ref="M12:M17" si="3">C12+F12-H12-I12</f>
        <v>0</v>
      </c>
      <c r="N12" s="122">
        <f t="shared" ref="N12:N17" si="4">D12+G12+H12-J12+K12-L12</f>
        <v>0</v>
      </c>
      <c r="O12" s="124">
        <f t="shared" si="2"/>
        <v>0</v>
      </c>
    </row>
    <row r="13" spans="1:15">
      <c r="A13" s="17">
        <v>1.3</v>
      </c>
      <c r="B13" s="4"/>
      <c r="C13" s="112"/>
      <c r="D13" s="112"/>
      <c r="E13" s="122">
        <f t="shared" si="1"/>
        <v>0</v>
      </c>
      <c r="F13" s="112"/>
      <c r="G13" s="112"/>
      <c r="H13" s="112"/>
      <c r="I13" s="112"/>
      <c r="J13" s="112"/>
      <c r="K13" s="129"/>
      <c r="L13" s="129"/>
      <c r="M13" s="122">
        <f t="shared" si="3"/>
        <v>0</v>
      </c>
      <c r="N13" s="122">
        <f t="shared" si="4"/>
        <v>0</v>
      </c>
      <c r="O13" s="124">
        <f t="shared" si="2"/>
        <v>0</v>
      </c>
    </row>
    <row r="14" spans="1:15">
      <c r="A14" s="17">
        <v>1.4</v>
      </c>
      <c r="B14" s="4"/>
      <c r="C14" s="112"/>
      <c r="D14" s="112"/>
      <c r="E14" s="122">
        <f t="shared" si="1"/>
        <v>0</v>
      </c>
      <c r="F14" s="112"/>
      <c r="G14" s="112"/>
      <c r="H14" s="112"/>
      <c r="I14" s="112"/>
      <c r="J14" s="112"/>
      <c r="K14" s="129"/>
      <c r="L14" s="129"/>
      <c r="M14" s="122">
        <f t="shared" si="3"/>
        <v>0</v>
      </c>
      <c r="N14" s="122">
        <f t="shared" si="4"/>
        <v>0</v>
      </c>
      <c r="O14" s="124">
        <f t="shared" si="2"/>
        <v>0</v>
      </c>
    </row>
    <row r="15" spans="1:15">
      <c r="A15" s="17">
        <v>1.5</v>
      </c>
      <c r="B15" s="4"/>
      <c r="C15" s="112"/>
      <c r="D15" s="112"/>
      <c r="E15" s="122">
        <f t="shared" si="1"/>
        <v>0</v>
      </c>
      <c r="F15" s="112"/>
      <c r="G15" s="112"/>
      <c r="H15" s="112"/>
      <c r="I15" s="112"/>
      <c r="J15" s="112"/>
      <c r="K15" s="129"/>
      <c r="L15" s="129"/>
      <c r="M15" s="122">
        <f t="shared" si="3"/>
        <v>0</v>
      </c>
      <c r="N15" s="122">
        <f t="shared" si="4"/>
        <v>0</v>
      </c>
      <c r="O15" s="124">
        <f t="shared" si="2"/>
        <v>0</v>
      </c>
    </row>
    <row r="16" spans="1:15">
      <c r="A16" s="17">
        <v>1.6</v>
      </c>
      <c r="B16" s="4"/>
      <c r="C16" s="112"/>
      <c r="D16" s="112"/>
      <c r="E16" s="122">
        <f t="shared" si="1"/>
        <v>0</v>
      </c>
      <c r="F16" s="112"/>
      <c r="G16" s="112"/>
      <c r="H16" s="112"/>
      <c r="I16" s="112"/>
      <c r="J16" s="112"/>
      <c r="K16" s="129"/>
      <c r="L16" s="129"/>
      <c r="M16" s="122">
        <f>C16+F16-H16-I16</f>
        <v>0</v>
      </c>
      <c r="N16" s="122">
        <f t="shared" si="4"/>
        <v>0</v>
      </c>
      <c r="O16" s="124">
        <f t="shared" si="2"/>
        <v>0</v>
      </c>
    </row>
    <row r="17" spans="1:15">
      <c r="A17" s="17" t="s">
        <v>89</v>
      </c>
      <c r="B17" s="4"/>
      <c r="C17" s="112"/>
      <c r="D17" s="112"/>
      <c r="E17" s="122">
        <f t="shared" si="1"/>
        <v>0</v>
      </c>
      <c r="F17" s="112"/>
      <c r="G17" s="112"/>
      <c r="H17" s="112"/>
      <c r="I17" s="112"/>
      <c r="J17" s="112"/>
      <c r="K17" s="129"/>
      <c r="L17" s="129"/>
      <c r="M17" s="122">
        <f t="shared" si="3"/>
        <v>0</v>
      </c>
      <c r="N17" s="122">
        <f t="shared" si="4"/>
        <v>0</v>
      </c>
      <c r="O17" s="124">
        <f t="shared" si="2"/>
        <v>0</v>
      </c>
    </row>
    <row r="18" spans="1:15">
      <c r="A18" s="48"/>
      <c r="B18" s="2" t="s">
        <v>104</v>
      </c>
      <c r="C18" s="109"/>
      <c r="D18" s="109"/>
      <c r="E18" s="109"/>
      <c r="F18" s="109"/>
      <c r="G18" s="109"/>
      <c r="H18" s="109"/>
      <c r="I18" s="109"/>
      <c r="J18" s="109"/>
      <c r="K18" s="125"/>
      <c r="L18" s="125"/>
      <c r="M18" s="109"/>
      <c r="N18" s="109"/>
      <c r="O18" s="121"/>
    </row>
    <row r="19" spans="1:15">
      <c r="A19" s="17">
        <v>2</v>
      </c>
      <c r="B19" s="42" t="s">
        <v>87</v>
      </c>
      <c r="C19" s="122">
        <f>SUM(C20:C24)</f>
        <v>0</v>
      </c>
      <c r="D19" s="122">
        <f t="shared" ref="D19:O19" si="5">SUM(D20:D24)</f>
        <v>0</v>
      </c>
      <c r="E19" s="122">
        <f t="shared" si="5"/>
        <v>0</v>
      </c>
      <c r="F19" s="122">
        <f t="shared" si="5"/>
        <v>0</v>
      </c>
      <c r="G19" s="122">
        <f t="shared" si="5"/>
        <v>0</v>
      </c>
      <c r="H19" s="122">
        <f t="shared" si="5"/>
        <v>0</v>
      </c>
      <c r="I19" s="122">
        <f t="shared" si="5"/>
        <v>0</v>
      </c>
      <c r="J19" s="122">
        <f t="shared" si="5"/>
        <v>0</v>
      </c>
      <c r="K19" s="122">
        <f t="shared" si="5"/>
        <v>0</v>
      </c>
      <c r="L19" s="122">
        <f t="shared" si="5"/>
        <v>0</v>
      </c>
      <c r="M19" s="122">
        <f t="shared" si="5"/>
        <v>0</v>
      </c>
      <c r="N19" s="122">
        <f t="shared" si="5"/>
        <v>0</v>
      </c>
      <c r="O19" s="124">
        <f t="shared" si="5"/>
        <v>0</v>
      </c>
    </row>
    <row r="20" spans="1:15">
      <c r="A20" s="17">
        <v>2.1</v>
      </c>
      <c r="B20" s="4"/>
      <c r="C20" s="112"/>
      <c r="D20" s="112"/>
      <c r="E20" s="122">
        <f t="shared" si="1"/>
        <v>0</v>
      </c>
      <c r="F20" s="112"/>
      <c r="G20" s="112"/>
      <c r="H20" s="112"/>
      <c r="I20" s="112"/>
      <c r="J20" s="112"/>
      <c r="K20" s="129"/>
      <c r="L20" s="129"/>
      <c r="M20" s="122">
        <f>C20+F20-H20-I20</f>
        <v>0</v>
      </c>
      <c r="N20" s="122">
        <f>D20+G20+H20-J20+K20-L20</f>
        <v>0</v>
      </c>
      <c r="O20" s="124">
        <f>M20+N20</f>
        <v>0</v>
      </c>
    </row>
    <row r="21" spans="1:15">
      <c r="A21" s="17">
        <v>2.2000000000000002</v>
      </c>
      <c r="B21" s="4"/>
      <c r="C21" s="112"/>
      <c r="D21" s="112"/>
      <c r="E21" s="122">
        <f t="shared" si="1"/>
        <v>0</v>
      </c>
      <c r="F21" s="112"/>
      <c r="G21" s="112"/>
      <c r="H21" s="112"/>
      <c r="I21" s="112"/>
      <c r="J21" s="112"/>
      <c r="K21" s="129"/>
      <c r="L21" s="129"/>
      <c r="M21" s="122">
        <f>C21+F21-H21-I21</f>
        <v>0</v>
      </c>
      <c r="N21" s="122">
        <f>D21+G21+H21-J21+K21-L21</f>
        <v>0</v>
      </c>
      <c r="O21" s="124">
        <f t="shared" si="2"/>
        <v>0</v>
      </c>
    </row>
    <row r="22" spans="1:15">
      <c r="A22" s="17">
        <v>2.2999999999999998</v>
      </c>
      <c r="B22" s="4"/>
      <c r="C22" s="112"/>
      <c r="D22" s="112"/>
      <c r="E22" s="122">
        <f t="shared" si="1"/>
        <v>0</v>
      </c>
      <c r="F22" s="112"/>
      <c r="G22" s="112"/>
      <c r="H22" s="112"/>
      <c r="I22" s="112"/>
      <c r="J22" s="112"/>
      <c r="K22" s="129"/>
      <c r="L22" s="129"/>
      <c r="M22" s="122">
        <f>C22+F22-H22-I22</f>
        <v>0</v>
      </c>
      <c r="N22" s="122">
        <f>D22+G22+H22-J22+K22-L22</f>
        <v>0</v>
      </c>
      <c r="O22" s="124">
        <f t="shared" si="2"/>
        <v>0</v>
      </c>
    </row>
    <row r="23" spans="1:15">
      <c r="A23" s="17">
        <v>2.4</v>
      </c>
      <c r="B23" s="4"/>
      <c r="C23" s="112"/>
      <c r="D23" s="112"/>
      <c r="E23" s="122">
        <f t="shared" si="1"/>
        <v>0</v>
      </c>
      <c r="F23" s="112"/>
      <c r="G23" s="112"/>
      <c r="H23" s="112"/>
      <c r="I23" s="112"/>
      <c r="J23" s="112"/>
      <c r="K23" s="129"/>
      <c r="L23" s="129"/>
      <c r="M23" s="122">
        <f>C23+F23-H23-I23</f>
        <v>0</v>
      </c>
      <c r="N23" s="122">
        <f>D23+G23+H23-J23+K23-L23</f>
        <v>0</v>
      </c>
      <c r="O23" s="124">
        <f t="shared" si="2"/>
        <v>0</v>
      </c>
    </row>
    <row r="24" spans="1:15" ht="13.5" thickBot="1">
      <c r="A24" s="50" t="s">
        <v>88</v>
      </c>
      <c r="B24" s="47"/>
      <c r="C24" s="128"/>
      <c r="D24" s="128"/>
      <c r="E24" s="126"/>
      <c r="F24" s="128"/>
      <c r="G24" s="128"/>
      <c r="H24" s="128"/>
      <c r="I24" s="128"/>
      <c r="J24" s="128"/>
      <c r="K24" s="130"/>
      <c r="L24" s="130"/>
      <c r="M24" s="126"/>
      <c r="N24" s="126"/>
      <c r="O24" s="12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2023-05-31T16:50:19Z</dcterms:modified>
</cp:coreProperties>
</file>