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84C729E1-CB6E-45D0-9F70-6934F6FA3971}" xr6:coauthVersionLast="47" xr6:coauthVersionMax="47" xr10:uidLastSave="{00000000-0000-0000-0000-000000000000}"/>
  <bookViews>
    <workbookView xWindow="-108" yWindow="-108" windowWidth="23256" windowHeight="12576" tabRatio="801" activeTab="7"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50" l="1"/>
  <c r="C8" i="50"/>
  <c r="F16" i="48"/>
  <c r="D16" i="48" l="1"/>
  <c r="N30" i="67" l="1"/>
  <c r="O31" i="67"/>
  <c r="M11" i="67" l="1"/>
  <c r="B2" i="63" l="1"/>
  <c r="B2" i="50"/>
  <c r="B2" i="49"/>
  <c r="B2" i="48"/>
  <c r="B2" i="40"/>
  <c r="B2" i="39"/>
  <c r="B2" i="68"/>
  <c r="T18" i="67" l="1"/>
  <c r="N39" i="67" l="1"/>
  <c r="N40" i="67"/>
  <c r="E40" i="67" s="1"/>
  <c r="N41" i="67"/>
  <c r="N42" i="67"/>
  <c r="N43" i="67"/>
  <c r="N44" i="67"/>
  <c r="N11" i="67"/>
  <c r="T11" i="67" s="1"/>
  <c r="T12" i="67"/>
  <c r="E12" i="67" l="1"/>
  <c r="E18" i="67"/>
  <c r="P29" i="67" l="1"/>
  <c r="P28" i="67"/>
  <c r="E28" i="67" l="1"/>
  <c r="E29" i="67"/>
  <c r="T17" i="67"/>
  <c r="T16" i="67"/>
  <c r="T15" i="67"/>
  <c r="T14" i="67"/>
  <c r="T13" i="67"/>
  <c r="T10" i="67"/>
  <c r="E10" i="67" l="1"/>
  <c r="E17" i="67"/>
  <c r="E13" i="67"/>
  <c r="E14" i="67"/>
  <c r="E15" i="67"/>
  <c r="E16" i="67"/>
  <c r="C20" i="67"/>
  <c r="P26" i="67" l="1"/>
  <c r="P27" i="67"/>
  <c r="C10" i="40"/>
  <c r="D10" i="40"/>
  <c r="E10" i="40"/>
  <c r="S20" i="67"/>
  <c r="R20" i="67"/>
  <c r="Q20" i="67"/>
  <c r="P20" i="67"/>
  <c r="O20" i="67"/>
  <c r="M20" i="67"/>
  <c r="L20" i="67"/>
  <c r="K20" i="67"/>
  <c r="J20" i="67"/>
  <c r="I20" i="67"/>
  <c r="H20" i="67"/>
  <c r="G20" i="67"/>
  <c r="D20" i="67"/>
  <c r="P31" i="67"/>
  <c r="D7" i="48"/>
  <c r="M11" i="63"/>
  <c r="M12" i="63"/>
  <c r="M13" i="63"/>
  <c r="M14" i="63"/>
  <c r="M15" i="63"/>
  <c r="M16" i="63"/>
  <c r="M17" i="63"/>
  <c r="E11" i="63"/>
  <c r="E12" i="63"/>
  <c r="E13" i="63"/>
  <c r="E14" i="63"/>
  <c r="E15" i="63"/>
  <c r="E16" i="63"/>
  <c r="E17" i="63"/>
  <c r="M19" i="63"/>
  <c r="N19" i="63"/>
  <c r="C7" i="50"/>
  <c r="C15" i="49"/>
  <c r="F15" i="48"/>
  <c r="E15" i="48"/>
  <c r="D15" i="48"/>
  <c r="T9" i="67"/>
  <c r="D7" i="50"/>
  <c r="E7" i="50"/>
  <c r="F7" i="50"/>
  <c r="G7" i="50"/>
  <c r="C17" i="50"/>
  <c r="D9" i="49"/>
  <c r="D15" i="49"/>
  <c r="E7" i="48"/>
  <c r="E15" i="49"/>
  <c r="E9" i="49"/>
  <c r="C9" i="49"/>
  <c r="F7" i="48"/>
  <c r="D45" i="67"/>
  <c r="F45" i="67"/>
  <c r="G45" i="67"/>
  <c r="H45" i="67"/>
  <c r="I45" i="67"/>
  <c r="J45" i="67"/>
  <c r="K45" i="67"/>
  <c r="L45" i="67"/>
  <c r="M45" i="67"/>
  <c r="C33" i="67"/>
  <c r="D33" i="67"/>
  <c r="F33" i="67"/>
  <c r="G33" i="67"/>
  <c r="H33" i="67"/>
  <c r="I33" i="67"/>
  <c r="K33" i="67"/>
  <c r="L33" i="67"/>
  <c r="M33" i="67"/>
  <c r="O33" i="67"/>
  <c r="N12" i="63"/>
  <c r="N13" i="63"/>
  <c r="N14" i="63"/>
  <c r="N15" i="63"/>
  <c r="O15" i="63" s="1"/>
  <c r="N16" i="63"/>
  <c r="O16" i="63" s="1"/>
  <c r="N17" i="63"/>
  <c r="N11" i="63"/>
  <c r="D10" i="63"/>
  <c r="C10" i="63"/>
  <c r="F10" i="63"/>
  <c r="G10" i="63"/>
  <c r="H10" i="63"/>
  <c r="I10" i="63"/>
  <c r="J10" i="63"/>
  <c r="K10" i="63"/>
  <c r="L10" i="63"/>
  <c r="F12" i="50"/>
  <c r="G12" i="50"/>
  <c r="G22" i="50" s="1"/>
  <c r="D12" i="50"/>
  <c r="E12" i="50"/>
  <c r="C12" i="50"/>
  <c r="D17" i="50"/>
  <c r="E17" i="50"/>
  <c r="F17" i="50"/>
  <c r="G17" i="50"/>
  <c r="C45" i="67"/>
  <c r="N38" i="67"/>
  <c r="E38" i="67" s="1"/>
  <c r="P30" i="67"/>
  <c r="P25" i="67"/>
  <c r="F20" i="67"/>
  <c r="C22" i="50" l="1"/>
  <c r="O12" i="63"/>
  <c r="O14" i="63"/>
  <c r="D22" i="50"/>
  <c r="E10" i="63"/>
  <c r="O11" i="63"/>
  <c r="F22" i="50"/>
  <c r="E22" i="50"/>
  <c r="E45" i="67"/>
  <c r="E31" i="67"/>
  <c r="E30" i="67"/>
  <c r="E27" i="67"/>
  <c r="E26" i="67"/>
  <c r="E25" i="67"/>
  <c r="E9" i="67"/>
  <c r="O19" i="63"/>
  <c r="M10" i="63"/>
  <c r="N10" i="63"/>
  <c r="O17" i="63"/>
  <c r="F22" i="48"/>
  <c r="E22" i="48"/>
  <c r="D22" i="48"/>
  <c r="F10" i="40"/>
  <c r="G10" i="40" s="1"/>
  <c r="N20" i="67"/>
  <c r="N45" i="67"/>
  <c r="N33" i="67"/>
  <c r="O13" i="63"/>
  <c r="O10" i="63" l="1"/>
  <c r="E11" i="67"/>
  <c r="E20" i="67" s="1"/>
  <c r="T20" i="67"/>
  <c r="E33" i="67"/>
  <c r="P32" i="67"/>
  <c r="P33" i="67" s="1"/>
  <c r="J33" i="67"/>
</calcChain>
</file>

<file path=xl/sharedStrings.xml><?xml version="1.0" encoding="utf-8"?>
<sst xmlns="http://schemas.openxmlformats.org/spreadsheetml/2006/main" count="331" uniqueCount="222">
  <si>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</si>
  <si>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</si>
  <si>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</si>
  <si>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</si>
  <si>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</si>
  <si>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</si>
  <si>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</si>
  <si>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</si>
  <si>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</si>
  <si>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</si>
  <si>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</si>
  <si>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</si>
  <si>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</si>
  <si>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</si>
  <si>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</si>
  <si>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</si>
  <si>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</si>
  <si>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</si>
  <si>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</si>
  <si>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</si>
  <si>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</si>
  <si>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</si>
  <si>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</si>
  <si>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</si>
  <si>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</si>
  <si>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</si>
  <si>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</si>
  <si>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</si>
  <si>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</si>
  <si>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</si>
  <si>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</si>
  <si>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</si>
  <si>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</si>
  <si>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</si>
  <si>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</si>
  <si>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</si>
  <si>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</si>
  <si>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</si>
  <si>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</si>
  <si>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</si>
  <si>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</si>
  <si>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</si>
  <si>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</si>
  <si>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</si>
  <si>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</si>
  <si>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</si>
  <si>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</si>
  <si>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</si>
  <si>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</si>
  <si>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</si>
  <si>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</si>
  <si>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</si>
  <si>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</si>
  <si>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</si>
  <si>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</si>
  <si>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</si>
  <si>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</si>
  <si>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</si>
  <si>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</si>
  <si>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</si>
  <si>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</si>
  <si>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</si>
  <si>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</si>
  <si>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</si>
  <si>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</si>
  <si>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</si>
  <si>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</si>
  <si>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</si>
  <si>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</si>
  <si>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</si>
  <si>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</si>
  <si>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</si>
  <si>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</si>
  <si>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</si>
  <si>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</si>
  <si>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</si>
  <si>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</si>
  <si>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</si>
  <si>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</si>
  <si>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</si>
  <si>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</si>
  <si>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</si>
  <si>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</si>
  <si>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</si>
  <si>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</si>
  <si>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</si>
  <si>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</si>
  <si>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</si>
  <si>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</si>
  <si>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</si>
  <si>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</si>
  <si>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</si>
  <si>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</si>
  <si>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</si>
  <si>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</si>
  <si>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</si>
  <si>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</si>
  <si>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</si>
  <si>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</si>
  <si>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</si>
  <si>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</si>
  <si>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</si>
  <si>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</si>
  <si>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</si>
  <si>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</si>
  <si>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</si>
  <si>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</si>
  <si>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</si>
  <si>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</si>
  <si>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</si>
  <si>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</si>
  <si>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</si>
  <si>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</si>
  <si>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</si>
  <si>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</si>
  <si>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</si>
  <si>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</si>
  <si>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</si>
  <si>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</si>
  <si>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</si>
  <si>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</si>
  <si>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</si>
  <si>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</si>
  <si>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</si>
  <si>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</si>
  <si>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</si>
  <si>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</si>
  <si>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</si>
  <si>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</si>
  <si>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</si>
  <si>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</si>
  <si>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</si>
  <si>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</si>
  <si>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</si>
  <si>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</si>
  <si>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</si>
  <si>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</si>
  <si>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</si>
  <si>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</si>
  <si>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</si>
  <si>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</si>
  <si>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</si>
  <si>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</si>
  <si>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</si>
  <si>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</si>
  <si>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</si>
  <si>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</si>
  <si>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</si>
  <si>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</si>
  <si>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</si>
  <si>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</si>
  <si>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</si>
  <si>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</si>
  <si>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</si>
  <si>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</si>
  <si>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</si>
  <si>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</si>
  <si>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</si>
  <si>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</si>
  <si>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</si>
  <si>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</si>
  <si>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</si>
  <si>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</si>
  <si>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</si>
  <si>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</si>
  <si>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</si>
  <si>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</si>
  <si>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</si>
  <si>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</si>
  <si>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</si>
  <si>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</si>
  <si>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</si>
  <si>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</si>
  <si>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</si>
  <si>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</si>
  <si>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</si>
  <si>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</si>
  <si>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</si>
  <si>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</si>
  <si>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</si>
  <si>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</si>
  <si>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</si>
  <si>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</si>
  <si>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</si>
  <si>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</si>
  <si>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</si>
  <si>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</si>
  <si>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</si>
  <si>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</si>
  <si>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</si>
  <si>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</si>
  <si>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</si>
  <si>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</si>
  <si>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</si>
  <si>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ფულადი სახსრები და მათი ეკვივალენტები </t>
  </si>
  <si>
    <t>მოთხოვნები საკრედიტო დაწესებულებების მიმართ</t>
  </si>
  <si>
    <t>კლიენტებზე გაცემული სესხები</t>
  </si>
  <si>
    <t xml:space="preserve">ძირითადი საშუალებები </t>
  </si>
  <si>
    <t xml:space="preserve">არამატერიალური აქტივები </t>
  </si>
  <si>
    <t xml:space="preserve">მოგების გადავადებული საგადასახადო აქტივები </t>
  </si>
  <si>
    <t xml:space="preserve">სხვა აქტივები </t>
  </si>
  <si>
    <t xml:space="preserve">ვალდებულებები საკრედიტო დაწესებულებების წინაშე </t>
  </si>
  <si>
    <t xml:space="preserve">ვალდებულებები კლიენტების წინაშე </t>
  </si>
  <si>
    <t xml:space="preserve">სხვა ვალდებულებები </t>
  </si>
  <si>
    <t xml:space="preserve">საწესდებო კაპიტალი </t>
  </si>
  <si>
    <t xml:space="preserve">გაუნაწილებელი მოგება / (აკუმულირებული დანაკლისი) </t>
  </si>
  <si>
    <t xml:space="preserve">სხვა რეზერვები </t>
  </si>
  <si>
    <t xml:space="preserve">სულ კაპიტალი </t>
  </si>
  <si>
    <t xml:space="preserve">საინვესტიციო ფასიანი ქაღალდები </t>
  </si>
  <si>
    <t xml:space="preserve">სს " პაშა ბანკი საქართველო" ს/კ 404433671 </t>
  </si>
  <si>
    <t xml:space="preserve">ანარიცხები </t>
  </si>
  <si>
    <t>აქტივის გამოყენების უფლება</t>
  </si>
  <si>
    <t>მოგების გადავადებული საგადასახადო ვალდებულება</t>
  </si>
  <si>
    <t>მოგების გადასახადის აქტივი</t>
  </si>
  <si>
    <t>საიჯარო ვალდებულება</t>
  </si>
  <si>
    <t>სუბორდინირებული ვალდებულება</t>
  </si>
  <si>
    <t xml:space="preserve">დამატებითი კაპიტალი </t>
  </si>
  <si>
    <t>`</t>
  </si>
  <si>
    <t>T-2020</t>
  </si>
  <si>
    <t>T-2021</t>
  </si>
  <si>
    <t>T-2022</t>
  </si>
  <si>
    <t>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</si>
</sst>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0_);_(\(#,##0\);_(\ \-\ _);_(@_)"/>
    <numFmt numFmtId="195" formatCode="#,##0.00_ ;[Red]\-#,##0.00\ "/>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rgb="FF000000"/>
      <name val="Arial"/>
      <family val="2"/>
    </font>
    <font>
      <sz val="9"/>
      <color theme="1"/>
      <name val="Arial"/>
      <family val="2"/>
    </font>
    <font>
      <sz val="11"/>
      <color theme="1"/>
      <name val="Arial"/>
      <family val="2"/>
    </font>
    <font>
      <sz val="10"/>
      <name val="Geo_Arial"/>
      <family val="2"/>
    </font>
    <font>
      <b/>
      <sz val="9"/>
      <color theme="1"/>
      <name val="Arial"/>
      <family val="2"/>
    </font>
    <font>
      <sz val="9"/>
      <color rgb="FFFF0000"/>
      <name val="Arial"/>
      <family val="2"/>
    </font>
    <font>
      <sz val="9"/>
      <name val="Arial"/>
      <family val="2"/>
    </font>
    <font>
      <b/>
      <sz val="9"/>
      <color rgb="FFFF0000"/>
      <name val="Arial"/>
      <family val="2"/>
    </font>
    <font>
      <b/>
      <sz val="9"/>
      <color rgb="FF0000FF"/>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s>
  <cellStyleXfs count="209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12" fillId="0" borderId="0"/>
  </cellStyleXfs>
  <cellXfs count="284">
    <xf numFmtId="0" fontId="0" fillId="0" borderId="0" xfId="0"/>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wrapText="1"/>
    </xf>
    <xf numFmtId="0" fontId="6" fillId="0" borderId="14" xfId="8" applyFont="1" applyBorder="1"/>
    <xf numFmtId="0" fontId="6" fillId="0" borderId="17" xfId="8" applyFont="1" applyBorder="1"/>
    <xf numFmtId="0" fontId="3" fillId="0" borderId="18" xfId="0" applyFont="1" applyBorder="1" applyAlignment="1">
      <alignment horizontal="center"/>
    </xf>
    <xf numFmtId="0" fontId="3" fillId="0" borderId="19"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8"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xf numFmtId="49" fontId="97" fillId="0" borderId="2" xfId="0" applyNumberFormat="1" applyFont="1" applyBorder="1" applyAlignment="1">
      <alignment horizontal="right" vertical="center"/>
    </xf>
    <xf numFmtId="49" fontId="97" fillId="0" borderId="0" xfId="0" applyNumberFormat="1" applyFont="1" applyAlignment="1">
      <alignment horizontal="right" vertical="center"/>
    </xf>
    <xf numFmtId="0" fontId="97" fillId="0" borderId="0" xfId="0" applyFont="1" applyAlignment="1">
      <alignment vertical="center" wrapText="1"/>
    </xf>
    <xf numFmtId="0" fontId="97" fillId="0" borderId="0" xfId="0" applyFont="1" applyAlignment="1">
      <alignment horizontal="left" vertical="center" wrapText="1"/>
    </xf>
    <xf numFmtId="0" fontId="99" fillId="2" borderId="2" xfId="20955" applyFont="1" applyFill="1" applyBorder="1"/>
    <xf numFmtId="0" fontId="1" fillId="0" borderId="2" xfId="0" applyFont="1" applyBorder="1"/>
    <xf numFmtId="0" fontId="1" fillId="0" borderId="0" xfId="0" applyFont="1"/>
    <xf numFmtId="0" fontId="3" fillId="0" borderId="45" xfId="0" applyFont="1" applyBorder="1"/>
    <xf numFmtId="0" fontId="99" fillId="0" borderId="59" xfId="20955" applyFont="1" applyBorder="1"/>
    <xf numFmtId="0" fontId="99" fillId="0" borderId="4" xfId="20955" applyFont="1" applyBorder="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3" fontId="3" fillId="0" borderId="0" xfId="0" applyNumberFormat="1" applyFont="1"/>
    <xf numFmtId="169" fontId="13" fillId="36" borderId="0" xfId="15"/>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2" xfId="0" applyFont="1" applyBorder="1" applyAlignment="1">
      <alignment horizontal="left"/>
    </xf>
    <xf numFmtId="1" fontId="101" fillId="0" borderId="1" xfId="0" applyNumberFormat="1" applyFont="1" applyBorder="1"/>
    <xf numFmtId="4" fontId="102" fillId="0" borderId="0" xfId="0" applyNumberFormat="1" applyFont="1" applyAlignment="1">
      <alignment horizontal="right"/>
    </xf>
    <xf numFmtId="43" fontId="3" fillId="0" borderId="0" xfId="20956" applyFont="1"/>
    <xf numFmtId="0" fontId="103" fillId="0" borderId="0" xfId="20957" applyFont="1" applyAlignment="1" applyProtection="1">
      <alignment horizontal="left"/>
      <protection locked="0"/>
    </xf>
    <xf numFmtId="179" fontId="0" fillId="0" borderId="0" xfId="0" applyNumberFormat="1" applyAlignment="1">
      <alignment horizontal="left"/>
    </xf>
    <xf numFmtId="43" fontId="3" fillId="0" borderId="0" xfId="0" applyNumberFormat="1" applyFont="1"/>
    <xf numFmtId="0" fontId="104" fillId="0" borderId="0" xfId="9490" applyFont="1" applyAlignment="1">
      <alignment horizontal="justify"/>
    </xf>
    <xf numFmtId="193" fontId="10" fillId="0" borderId="2" xfId="0" applyNumberFormat="1" applyFont="1" applyBorder="1" applyAlignment="1" applyProtection="1">
      <alignment horizontal="right" vertical="center" wrapText="1"/>
      <protection locked="0"/>
    </xf>
    <xf numFmtId="194" fontId="100" fillId="0" borderId="2" xfId="0" applyNumberFormat="1" applyFont="1" applyBorder="1"/>
    <xf numFmtId="3" fontId="100" fillId="0" borderId="2" xfId="0" applyNumberFormat="1" applyFont="1" applyBorder="1"/>
    <xf numFmtId="3" fontId="101" fillId="0" borderId="2" xfId="0" applyNumberFormat="1" applyFont="1" applyBorder="1"/>
    <xf numFmtId="43" fontId="101" fillId="0" borderId="2" xfId="20956" applyFont="1" applyFill="1" applyBorder="1"/>
    <xf numFmtId="194" fontId="101" fillId="0" borderId="2" xfId="0" applyNumberFormat="1" applyFont="1" applyBorder="1"/>
    <xf numFmtId="3" fontId="105" fillId="0" borderId="2" xfId="0" applyNumberFormat="1" applyFont="1" applyBorder="1"/>
    <xf numFmtId="3" fontId="106" fillId="0" borderId="2" xfId="0" applyNumberFormat="1" applyFont="1" applyBorder="1"/>
    <xf numFmtId="0" fontId="106" fillId="0" borderId="0" xfId="8" applyFont="1"/>
    <xf numFmtId="0" fontId="106" fillId="0" borderId="0" xfId="20957" applyFont="1" applyAlignment="1" applyProtection="1">
      <alignment horizontal="left"/>
      <protection locked="0"/>
    </xf>
    <xf numFmtId="0" fontId="101" fillId="0" borderId="0" xfId="0" applyFont="1"/>
    <xf numFmtId="43" fontId="101" fillId="0" borderId="0" xfId="20956" applyFont="1"/>
    <xf numFmtId="43" fontId="101" fillId="0" borderId="0" xfId="0" applyNumberFormat="1" applyFont="1"/>
    <xf numFmtId="193" fontId="101" fillId="0" borderId="0" xfId="0" applyNumberFormat="1" applyFont="1"/>
    <xf numFmtId="179" fontId="101" fillId="0" borderId="0" xfId="0" applyNumberFormat="1" applyFont="1" applyAlignment="1">
      <alignment horizontal="left"/>
    </xf>
    <xf numFmtId="43" fontId="101" fillId="0" borderId="0" xfId="20956" applyFont="1" applyAlignment="1">
      <alignment horizontal="left"/>
    </xf>
    <xf numFmtId="43" fontId="106" fillId="0" borderId="0" xfId="20956" applyFont="1" applyFill="1" applyBorder="1" applyAlignment="1" applyProtection="1"/>
    <xf numFmtId="43" fontId="106" fillId="0" borderId="0" xfId="8" applyNumberFormat="1" applyFont="1"/>
    <xf numFmtId="193" fontId="106" fillId="0" borderId="0" xfId="8" applyNumberFormat="1" applyFont="1"/>
    <xf numFmtId="0" fontId="101" fillId="0" borderId="0" xfId="0" applyFont="1" applyAlignment="1">
      <alignment horizontal="center" vertical="center" wrapText="1"/>
    </xf>
    <xf numFmtId="43" fontId="101" fillId="0" borderId="0" xfId="20956" applyFont="1" applyAlignment="1">
      <alignment wrapText="1"/>
    </xf>
    <xf numFmtId="193" fontId="101" fillId="0" borderId="0" xfId="0" applyNumberFormat="1" applyFont="1" applyAlignment="1">
      <alignment vertical="center" wrapText="1"/>
    </xf>
    <xf numFmtId="0" fontId="106" fillId="0" borderId="4" xfId="20955" applyFont="1" applyBorder="1"/>
    <xf numFmtId="0" fontId="104" fillId="0" borderId="0" xfId="0" applyFont="1"/>
    <xf numFmtId="43" fontId="101" fillId="0" borderId="0" xfId="0" applyNumberFormat="1" applyFont="1" applyAlignment="1">
      <alignment wrapText="1"/>
    </xf>
    <xf numFmtId="0" fontId="101" fillId="0" borderId="0" xfId="0" applyFont="1" applyAlignment="1">
      <alignment vertical="center" wrapText="1"/>
    </xf>
    <xf numFmtId="0" fontId="101" fillId="0" borderId="11" xfId="0" applyFont="1" applyBorder="1"/>
    <xf numFmtId="0" fontId="101" fillId="0" borderId="48" xfId="0" applyFont="1" applyBorder="1" applyAlignment="1">
      <alignment horizontal="center"/>
    </xf>
    <xf numFmtId="0" fontId="101" fillId="0" borderId="48" xfId="0" applyFont="1" applyBorder="1" applyAlignment="1">
      <alignment horizontal="center" wrapText="1"/>
    </xf>
    <xf numFmtId="0" fontId="101" fillId="0" borderId="48" xfId="0" applyFont="1" applyBorder="1" applyAlignment="1">
      <alignment horizontal="center" vertical="center" wrapText="1"/>
    </xf>
    <xf numFmtId="0" fontId="101" fillId="0" borderId="8" xfId="0" applyFont="1" applyBorder="1" applyAlignment="1">
      <alignment horizontal="center"/>
    </xf>
    <xf numFmtId="0" fontId="101" fillId="0" borderId="2" xfId="0" applyFont="1" applyBorder="1" applyAlignment="1">
      <alignment horizontal="center"/>
    </xf>
    <xf numFmtId="0" fontId="101" fillId="0" borderId="15" xfId="0" applyFont="1" applyBorder="1" applyAlignment="1">
      <alignment horizontal="center"/>
    </xf>
    <xf numFmtId="167" fontId="101" fillId="0" borderId="8" xfId="0" applyNumberFormat="1" applyFont="1" applyBorder="1" applyAlignment="1">
      <alignment horizontal="center" vertical="center" textRotation="90" wrapText="1"/>
    </xf>
    <xf numFmtId="167" fontId="101" fillId="0" borderId="2" xfId="0" applyNumberFormat="1" applyFont="1" applyBorder="1" applyAlignment="1">
      <alignment horizontal="center" vertical="center" textRotation="90" wrapText="1"/>
    </xf>
    <xf numFmtId="167" fontId="101" fillId="0" borderId="15" xfId="0" applyNumberFormat="1" applyFont="1" applyBorder="1" applyAlignment="1">
      <alignment horizontal="center" vertical="center" textRotation="90" wrapText="1"/>
    </xf>
    <xf numFmtId="0" fontId="101" fillId="0" borderId="0" xfId="0" applyFont="1" applyAlignment="1">
      <alignment wrapText="1"/>
    </xf>
    <xf numFmtId="0" fontId="101" fillId="0" borderId="14" xfId="0" applyFont="1" applyBorder="1" applyProtection="1">
      <protection locked="0"/>
    </xf>
    <xf numFmtId="0" fontId="101" fillId="0" borderId="8" xfId="0" applyFont="1" applyBorder="1" applyAlignment="1" applyProtection="1">
      <alignment horizontal="left" vertical="top" wrapText="1"/>
      <protection locked="0"/>
    </xf>
    <xf numFmtId="43" fontId="101" fillId="0" borderId="2" xfId="20956" applyFont="1" applyFill="1" applyBorder="1" applyAlignment="1" applyProtection="1">
      <alignment horizontal="center" vertical="center"/>
      <protection locked="0"/>
    </xf>
    <xf numFmtId="193" fontId="101" fillId="0" borderId="2" xfId="0" applyNumberFormat="1" applyFont="1" applyBorder="1" applyProtection="1">
      <protection locked="0"/>
    </xf>
    <xf numFmtId="193" fontId="104" fillId="35" borderId="15" xfId="0" applyNumberFormat="1" applyFont="1" applyFill="1" applyBorder="1" applyAlignment="1">
      <alignment horizontal="center" vertical="center"/>
    </xf>
    <xf numFmtId="1" fontId="101" fillId="0" borderId="0" xfId="0" applyNumberFormat="1" applyFont="1"/>
    <xf numFmtId="0" fontId="101" fillId="0" borderId="52" xfId="0" applyFont="1" applyBorder="1" applyProtection="1">
      <protection locked="0"/>
    </xf>
    <xf numFmtId="43" fontId="101" fillId="0" borderId="1" xfId="20956" applyFont="1" applyFill="1" applyBorder="1" applyAlignment="1" applyProtection="1">
      <alignment horizontal="center" vertical="center"/>
      <protection locked="0"/>
    </xf>
    <xf numFmtId="43" fontId="105" fillId="0" borderId="0" xfId="0" applyNumberFormat="1" applyFont="1"/>
    <xf numFmtId="0" fontId="101" fillId="0" borderId="60" xfId="0" applyFont="1" applyBorder="1" applyAlignment="1" applyProtection="1">
      <alignment horizontal="left" vertical="top" wrapText="1"/>
      <protection locked="0"/>
    </xf>
    <xf numFmtId="193" fontId="101" fillId="0" borderId="1" xfId="0" applyNumberFormat="1" applyFont="1" applyBorder="1" applyAlignment="1" applyProtection="1">
      <alignment horizontal="center" vertical="center"/>
      <protection locked="0"/>
    </xf>
    <xf numFmtId="193" fontId="101" fillId="0" borderId="1" xfId="0" applyNumberFormat="1" applyFont="1" applyBorder="1" applyProtection="1">
      <protection locked="0"/>
    </xf>
    <xf numFmtId="0" fontId="101" fillId="0" borderId="17" xfId="0" applyFont="1" applyBorder="1"/>
    <xf numFmtId="0" fontId="104" fillId="35" borderId="20" xfId="0" applyFont="1" applyFill="1" applyBorder="1"/>
    <xf numFmtId="193" fontId="104" fillId="35" borderId="18" xfId="0" applyNumberFormat="1" applyFont="1" applyFill="1" applyBorder="1" applyAlignment="1">
      <alignment horizontal="center" vertical="center"/>
    </xf>
    <xf numFmtId="193" fontId="104" fillId="35" borderId="19" xfId="0" applyNumberFormat="1" applyFont="1" applyFill="1" applyBorder="1" applyAlignment="1">
      <alignment horizontal="center" vertical="center"/>
    </xf>
    <xf numFmtId="0" fontId="101" fillId="0" borderId="47" xfId="0" applyFont="1" applyBorder="1"/>
    <xf numFmtId="43" fontId="107" fillId="0" borderId="0" xfId="0" applyNumberFormat="1" applyFont="1"/>
    <xf numFmtId="0" fontId="101" fillId="0" borderId="8" xfId="0" applyFont="1" applyBorder="1" applyAlignment="1">
      <alignment horizontal="center" wrapText="1"/>
    </xf>
    <xf numFmtId="0" fontId="101" fillId="0" borderId="2" xfId="0" applyFont="1" applyBorder="1" applyAlignment="1">
      <alignment horizontal="center" wrapText="1"/>
    </xf>
    <xf numFmtId="0" fontId="101" fillId="0" borderId="15" xfId="0" applyFont="1" applyBorder="1" applyAlignment="1">
      <alignment horizontal="center" wrapText="1"/>
    </xf>
    <xf numFmtId="0" fontId="101" fillId="0" borderId="14" xfId="0" applyFont="1" applyBorder="1"/>
    <xf numFmtId="0" fontId="101" fillId="0" borderId="4" xfId="0" applyFont="1" applyBorder="1" applyAlignment="1">
      <alignment horizontal="left" vertical="center"/>
    </xf>
    <xf numFmtId="193" fontId="104" fillId="0" borderId="4" xfId="0" applyNumberFormat="1" applyFont="1" applyBorder="1" applyAlignment="1" applyProtection="1">
      <alignment horizontal="center" vertical="center" wrapText="1"/>
      <protection locked="0"/>
    </xf>
    <xf numFmtId="193" fontId="101" fillId="0" borderId="2" xfId="0" applyNumberFormat="1" applyFont="1" applyBorder="1" applyAlignment="1" applyProtection="1">
      <alignment horizontal="center" vertical="center"/>
      <protection locked="0"/>
    </xf>
    <xf numFmtId="193" fontId="104" fillId="0" borderId="2" xfId="0" applyNumberFormat="1" applyFont="1" applyBorder="1" applyAlignment="1" applyProtection="1">
      <alignment horizontal="center" vertical="center" textRotation="90" wrapText="1"/>
      <protection locked="0"/>
    </xf>
    <xf numFmtId="3" fontId="101" fillId="0" borderId="0" xfId="0" applyNumberFormat="1" applyFont="1"/>
    <xf numFmtId="0" fontId="101" fillId="0" borderId="2" xfId="0" applyFont="1" applyBorder="1" applyAlignment="1">
      <alignment wrapText="1"/>
    </xf>
    <xf numFmtId="43" fontId="106" fillId="0" borderId="0" xfId="20956" applyFont="1" applyAlignment="1">
      <alignment horizontal="left" vertical="center"/>
    </xf>
    <xf numFmtId="43" fontId="105" fillId="0" borderId="0" xfId="0" applyNumberFormat="1" applyFont="1" applyAlignment="1">
      <alignment horizontal="left" vertical="center"/>
    </xf>
    <xf numFmtId="193" fontId="101" fillId="0" borderId="2" xfId="0" applyNumberFormat="1" applyFont="1" applyBorder="1" applyAlignment="1" applyProtection="1">
      <alignment horizontal="center"/>
      <protection locked="0"/>
    </xf>
    <xf numFmtId="193" fontId="105" fillId="0" borderId="2" xfId="0" applyNumberFormat="1" applyFont="1" applyBorder="1" applyProtection="1">
      <protection locked="0"/>
    </xf>
    <xf numFmtId="0" fontId="104" fillId="35" borderId="18" xfId="0" applyFont="1" applyFill="1" applyBorder="1"/>
    <xf numFmtId="0" fontId="101" fillId="0" borderId="2" xfId="0" applyFont="1" applyBorder="1" applyAlignment="1">
      <alignment horizontal="center" vertical="center"/>
    </xf>
    <xf numFmtId="0" fontId="101" fillId="0" borderId="15" xfId="0" applyFont="1" applyBorder="1" applyAlignment="1">
      <alignment horizontal="center" vertical="center"/>
    </xf>
    <xf numFmtId="193" fontId="104" fillId="0" borderId="0" xfId="0" applyNumberFormat="1" applyFont="1"/>
    <xf numFmtId="0" fontId="101" fillId="0" borderId="2" xfId="0" applyFont="1" applyBorder="1"/>
    <xf numFmtId="193" fontId="101" fillId="0" borderId="4" xfId="0" applyNumberFormat="1" applyFont="1" applyBorder="1" applyProtection="1">
      <protection locked="0"/>
    </xf>
    <xf numFmtId="43" fontId="101" fillId="0" borderId="0" xfId="20956" applyFont="1" applyFill="1"/>
    <xf numFmtId="43" fontId="108" fillId="0" borderId="0" xfId="0" applyNumberFormat="1" applyFont="1"/>
    <xf numFmtId="193" fontId="101" fillId="0" borderId="0" xfId="0" applyNumberFormat="1" applyFont="1" applyAlignment="1">
      <alignment wrapText="1"/>
    </xf>
    <xf numFmtId="167" fontId="101" fillId="0" borderId="0" xfId="0" applyNumberFormat="1" applyFont="1" applyAlignment="1">
      <alignment textRotation="90" wrapText="1"/>
    </xf>
    <xf numFmtId="194" fontId="101" fillId="0" borderId="0" xfId="0" applyNumberFormat="1" applyFont="1"/>
    <xf numFmtId="194" fontId="107" fillId="0" borderId="0" xfId="0" applyNumberFormat="1" applyFont="1"/>
    <xf numFmtId="43" fontId="106" fillId="0" borderId="0" xfId="20956" applyFont="1"/>
    <xf numFmtId="43" fontId="108" fillId="0" borderId="0" xfId="20956" applyFont="1"/>
    <xf numFmtId="43" fontId="106" fillId="0" borderId="1" xfId="20956" applyFont="1" applyFill="1" applyBorder="1" applyAlignment="1" applyProtection="1">
      <alignment horizontal="center" vertical="center"/>
      <protection locked="0"/>
    </xf>
    <xf numFmtId="195" fontId="3" fillId="0" borderId="0" xfId="0" applyNumberFormat="1" applyFont="1"/>
    <xf numFmtId="0" fontId="101" fillId="0" borderId="14" xfId="0" applyFont="1" applyBorder="1" applyAlignment="1">
      <alignment horizontal="center"/>
    </xf>
    <xf numFmtId="0" fontId="101" fillId="0" borderId="21" xfId="0" applyFont="1" applyBorder="1" applyAlignment="1">
      <alignment horizontal="center"/>
    </xf>
    <xf numFmtId="0" fontId="101" fillId="0" borderId="22" xfId="0" applyFont="1" applyBorder="1" applyAlignment="1">
      <alignment horizontal="center"/>
    </xf>
    <xf numFmtId="0" fontId="101" fillId="0" borderId="8"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6" xfId="0" applyFont="1" applyBorder="1" applyAlignment="1">
      <alignment horizontal="center" vertical="center"/>
    </xf>
    <xf numFmtId="0" fontId="101" fillId="0" borderId="7" xfId="0" applyFont="1" applyBorder="1" applyAlignment="1">
      <alignment horizontal="center" vertical="center"/>
    </xf>
    <xf numFmtId="0" fontId="101" fillId="0" borderId="16" xfId="0" applyFont="1" applyBorder="1" applyAlignment="1">
      <alignment horizontal="center" vertical="center"/>
    </xf>
    <xf numFmtId="0" fontId="101" fillId="0" borderId="1" xfId="0" applyFont="1" applyBorder="1" applyAlignment="1">
      <alignment horizontal="center" vertical="center" wrapText="1"/>
    </xf>
    <xf numFmtId="0" fontId="101" fillId="0" borderId="5" xfId="0" applyFont="1" applyBorder="1" applyAlignment="1">
      <alignment horizontal="center" vertical="center" wrapText="1"/>
    </xf>
    <xf numFmtId="0" fontId="101" fillId="0" borderId="4" xfId="0" applyFont="1" applyBorder="1" applyAlignment="1">
      <alignment horizontal="center" vertical="center" wrapText="1"/>
    </xf>
    <xf numFmtId="0" fontId="105" fillId="0" borderId="0" xfId="0" applyFont="1" applyAlignment="1">
      <alignment horizontal="center" wrapText="1"/>
    </xf>
    <xf numFmtId="0" fontId="101" fillId="0" borderId="2" xfId="0" applyFont="1" applyBorder="1" applyAlignment="1">
      <alignment horizontal="center"/>
    </xf>
    <xf numFmtId="0" fontId="101" fillId="0" borderId="15" xfId="0" applyFont="1" applyBorder="1" applyAlignment="1">
      <alignment horizontal="center"/>
    </xf>
    <xf numFmtId="0" fontId="101" fillId="0" borderId="6" xfId="0" applyFont="1" applyBorder="1" applyAlignment="1">
      <alignment horizontal="center" vertical="center" wrapText="1"/>
    </xf>
    <xf numFmtId="0" fontId="101" fillId="0" borderId="7" xfId="0" applyFont="1" applyBorder="1" applyAlignment="1">
      <alignment horizontal="center" vertical="center" wrapText="1"/>
    </xf>
    <xf numFmtId="0" fontId="101" fillId="0" borderId="16" xfId="0" applyFont="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5" xfId="8" applyFont="1" applyBorder="1" applyAlignment="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Border="1" applyAlignment="1">
      <alignment horizontal="left" vertical="center" wrapText="1"/>
    </xf>
    <xf numFmtId="0" fontId="97" fillId="0" borderId="8" xfId="0" applyFont="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Border="1" applyAlignment="1">
      <alignment horizontal="center" vertical="center"/>
    </xf>
    <xf numFmtId="0" fontId="96" fillId="0" borderId="55" xfId="0" applyFont="1" applyBorder="1" applyAlignment="1">
      <alignment horizontal="center" vertical="center"/>
    </xf>
    <xf numFmtId="0" fontId="96" fillId="0" borderId="56" xfId="0" applyFont="1" applyBorder="1" applyAlignment="1">
      <alignment horizontal="center" vertical="center"/>
    </xf>
    <xf numFmtId="0" fontId="97" fillId="0" borderId="2" xfId="0" applyFont="1" applyBorder="1" applyAlignment="1">
      <alignment horizontal="left" vertical="center" wrapText="1"/>
    </xf>
    <xf numFmtId="0" fontId="97" fillId="0" borderId="6" xfId="0" applyFont="1" applyBorder="1" applyAlignment="1">
      <alignment horizontal="left" vertical="center" wrapText="1" indent="1"/>
    </xf>
    <xf numFmtId="0" fontId="97" fillId="0" borderId="8" xfId="0" applyFont="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165" fontId="10" fillId="0" borderId="2" xfId="20956" applyNumberFormat="1" applyFont="1" applyFill="1" applyBorder="1" applyAlignment="1" applyProtection="1">
      <alignment vertical="center" wrapText="1"/>
      <protection locked="0"/>
    </xf>
    <xf numFmtId="193" fontId="10" fillId="0" borderId="2" xfId="0" applyNumberFormat="1" applyFont="1" applyFill="1" applyBorder="1" applyAlignment="1" applyProtection="1">
      <alignment vertical="center" wrapText="1"/>
      <protection locked="0"/>
    </xf>
    <xf numFmtId="193" fontId="10" fillId="0" borderId="2" xfId="0" applyNumberFormat="1" applyFont="1" applyFill="1" applyBorder="1" applyAlignment="1" applyProtection="1">
      <alignment horizontal="center" vertical="center" wrapText="1"/>
      <protection locked="0"/>
    </xf>
    <xf numFmtId="193" fontId="10" fillId="0" borderId="15" xfId="0" applyNumberFormat="1" applyFont="1" applyFill="1" applyBorder="1" applyAlignment="1" applyProtection="1">
      <alignment vertical="center" wrapText="1"/>
      <protection locked="0"/>
    </xf>
    <xf numFmtId="193" fontId="10" fillId="0" borderId="15" xfId="0" applyNumberFormat="1" applyFont="1" applyFill="1" applyBorder="1" applyAlignment="1" applyProtection="1">
      <alignment horizontal="center" vertical="center" wrapText="1"/>
      <protection locked="0"/>
    </xf>
  </cellXfs>
  <cellStyles count="20958">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_RC VALUTEBIS WRILSI " xfId="20957" xr:uid="{00000000-0005-0000-0000-0000994F0000}"/>
    <cellStyle name="Normalny_Eksport 2000 - F" xfId="20377" xr:uid="{00000000-0005-0000-0000-00009A4F0000}"/>
    <cellStyle name="Note 2" xfId="20378" xr:uid="{00000000-0005-0000-0000-00009B4F0000}"/>
    <cellStyle name="Note 2 10" xfId="20379" xr:uid="{00000000-0005-0000-0000-00009C4F0000}"/>
    <cellStyle name="Note 2 10 2" xfId="20380" xr:uid="{00000000-0005-0000-0000-00009D4F0000}"/>
    <cellStyle name="Note 2 10 3" xfId="20381" xr:uid="{00000000-0005-0000-0000-00009E4F0000}"/>
    <cellStyle name="Note 2 10 4" xfId="20382" xr:uid="{00000000-0005-0000-0000-00009F4F0000}"/>
    <cellStyle name="Note 2 10 5" xfId="20383" xr:uid="{00000000-0005-0000-0000-0000A04F0000}"/>
    <cellStyle name="Note 2 11" xfId="20384" xr:uid="{00000000-0005-0000-0000-0000A14F0000}"/>
    <cellStyle name="Note 2 11 2" xfId="20385" xr:uid="{00000000-0005-0000-0000-0000A24F0000}"/>
    <cellStyle name="Note 2 11 3" xfId="20386" xr:uid="{00000000-0005-0000-0000-0000A34F0000}"/>
    <cellStyle name="Note 2 11 4" xfId="20387" xr:uid="{00000000-0005-0000-0000-0000A44F0000}"/>
    <cellStyle name="Note 2 11 5" xfId="20388" xr:uid="{00000000-0005-0000-0000-0000A54F0000}"/>
    <cellStyle name="Note 2 12" xfId="20389" xr:uid="{00000000-0005-0000-0000-0000A64F0000}"/>
    <cellStyle name="Note 2 12 2" xfId="20390" xr:uid="{00000000-0005-0000-0000-0000A74F0000}"/>
    <cellStyle name="Note 2 12 3" xfId="20391" xr:uid="{00000000-0005-0000-0000-0000A84F0000}"/>
    <cellStyle name="Note 2 12 4" xfId="20392" xr:uid="{00000000-0005-0000-0000-0000A94F0000}"/>
    <cellStyle name="Note 2 12 5" xfId="20393" xr:uid="{00000000-0005-0000-0000-0000AA4F0000}"/>
    <cellStyle name="Note 2 13" xfId="20394" xr:uid="{00000000-0005-0000-0000-0000AB4F0000}"/>
    <cellStyle name="Note 2 13 2" xfId="20395" xr:uid="{00000000-0005-0000-0000-0000AC4F0000}"/>
    <cellStyle name="Note 2 13 3" xfId="20396" xr:uid="{00000000-0005-0000-0000-0000AD4F0000}"/>
    <cellStyle name="Note 2 13 4" xfId="20397" xr:uid="{00000000-0005-0000-0000-0000AE4F0000}"/>
    <cellStyle name="Note 2 13 5" xfId="20398" xr:uid="{00000000-0005-0000-0000-0000AF4F0000}"/>
    <cellStyle name="Note 2 14" xfId="20399" xr:uid="{00000000-0005-0000-0000-0000B04F0000}"/>
    <cellStyle name="Note 2 14 2" xfId="20400" xr:uid="{00000000-0005-0000-0000-0000B14F0000}"/>
    <cellStyle name="Note 2 15" xfId="20401" xr:uid="{00000000-0005-0000-0000-0000B24F0000}"/>
    <cellStyle name="Note 2 15 2" xfId="20402" xr:uid="{00000000-0005-0000-0000-0000B34F0000}"/>
    <cellStyle name="Note 2 16" xfId="20403" xr:uid="{00000000-0005-0000-0000-0000B44F0000}"/>
    <cellStyle name="Note 2 17" xfId="20404" xr:uid="{00000000-0005-0000-0000-0000B54F0000}"/>
    <cellStyle name="Note 2 2" xfId="20405" xr:uid="{00000000-0005-0000-0000-0000B64F0000}"/>
    <cellStyle name="Note 2 2 10" xfId="20406" xr:uid="{00000000-0005-0000-0000-0000B74F0000}"/>
    <cellStyle name="Note 2 2 2" xfId="20407" xr:uid="{00000000-0005-0000-0000-0000B84F0000}"/>
    <cellStyle name="Note 2 2 2 2" xfId="20408" xr:uid="{00000000-0005-0000-0000-0000B94F0000}"/>
    <cellStyle name="Note 2 2 2 3" xfId="20409" xr:uid="{00000000-0005-0000-0000-0000BA4F0000}"/>
    <cellStyle name="Note 2 2 2 4" xfId="20410" xr:uid="{00000000-0005-0000-0000-0000BB4F0000}"/>
    <cellStyle name="Note 2 2 2 5" xfId="20411" xr:uid="{00000000-0005-0000-0000-0000BC4F0000}"/>
    <cellStyle name="Note 2 2 3" xfId="20412" xr:uid="{00000000-0005-0000-0000-0000BD4F0000}"/>
    <cellStyle name="Note 2 2 3 2" xfId="20413" xr:uid="{00000000-0005-0000-0000-0000BE4F0000}"/>
    <cellStyle name="Note 2 2 3 3" xfId="20414" xr:uid="{00000000-0005-0000-0000-0000BF4F0000}"/>
    <cellStyle name="Note 2 2 3 4" xfId="20415" xr:uid="{00000000-0005-0000-0000-0000C04F0000}"/>
    <cellStyle name="Note 2 2 3 5" xfId="20416" xr:uid="{00000000-0005-0000-0000-0000C14F0000}"/>
    <cellStyle name="Note 2 2 4" xfId="20417" xr:uid="{00000000-0005-0000-0000-0000C24F0000}"/>
    <cellStyle name="Note 2 2 4 2" xfId="20418" xr:uid="{00000000-0005-0000-0000-0000C34F0000}"/>
    <cellStyle name="Note 2 2 4 3" xfId="20419" xr:uid="{00000000-0005-0000-0000-0000C44F0000}"/>
    <cellStyle name="Note 2 2 4 4" xfId="20420" xr:uid="{00000000-0005-0000-0000-0000C54F0000}"/>
    <cellStyle name="Note 2 2 5" xfId="20421" xr:uid="{00000000-0005-0000-0000-0000C64F0000}"/>
    <cellStyle name="Note 2 2 5 2" xfId="20422" xr:uid="{00000000-0005-0000-0000-0000C74F0000}"/>
    <cellStyle name="Note 2 2 5 3" xfId="20423" xr:uid="{00000000-0005-0000-0000-0000C84F0000}"/>
    <cellStyle name="Note 2 2 5 4" xfId="20424" xr:uid="{00000000-0005-0000-0000-0000C94F0000}"/>
    <cellStyle name="Note 2 2 6" xfId="20425" xr:uid="{00000000-0005-0000-0000-0000CA4F0000}"/>
    <cellStyle name="Note 2 2 7" xfId="20426" xr:uid="{00000000-0005-0000-0000-0000CB4F0000}"/>
    <cellStyle name="Note 2 2 8" xfId="20427" xr:uid="{00000000-0005-0000-0000-0000CC4F0000}"/>
    <cellStyle name="Note 2 2 9" xfId="20428" xr:uid="{00000000-0005-0000-0000-0000CD4F0000}"/>
    <cellStyle name="Note 2 3" xfId="20429" xr:uid="{00000000-0005-0000-0000-0000CE4F0000}"/>
    <cellStyle name="Note 2 3 2" xfId="20430" xr:uid="{00000000-0005-0000-0000-0000CF4F0000}"/>
    <cellStyle name="Note 2 3 3" xfId="20431" xr:uid="{00000000-0005-0000-0000-0000D04F0000}"/>
    <cellStyle name="Note 2 3 4" xfId="20432" xr:uid="{00000000-0005-0000-0000-0000D14F0000}"/>
    <cellStyle name="Note 2 3 5" xfId="20433" xr:uid="{00000000-0005-0000-0000-0000D24F0000}"/>
    <cellStyle name="Note 2 4" xfId="20434" xr:uid="{00000000-0005-0000-0000-0000D34F0000}"/>
    <cellStyle name="Note 2 4 2" xfId="20435" xr:uid="{00000000-0005-0000-0000-0000D44F0000}"/>
    <cellStyle name="Note 2 4 2 2" xfId="20436" xr:uid="{00000000-0005-0000-0000-0000D54F0000}"/>
    <cellStyle name="Note 2 4 3" xfId="20437" xr:uid="{00000000-0005-0000-0000-0000D64F0000}"/>
    <cellStyle name="Note 2 4 3 2" xfId="20438" xr:uid="{00000000-0005-0000-0000-0000D74F0000}"/>
    <cellStyle name="Note 2 4 4" xfId="20439" xr:uid="{00000000-0005-0000-0000-0000D84F0000}"/>
    <cellStyle name="Note 2 4 4 2" xfId="20440" xr:uid="{00000000-0005-0000-0000-0000D94F0000}"/>
    <cellStyle name="Note 2 4 5" xfId="20441" xr:uid="{00000000-0005-0000-0000-0000DA4F0000}"/>
    <cellStyle name="Note 2 4 6" xfId="20442" xr:uid="{00000000-0005-0000-0000-0000DB4F0000}"/>
    <cellStyle name="Note 2 4 7" xfId="20443" xr:uid="{00000000-0005-0000-0000-0000DC4F0000}"/>
    <cellStyle name="Note 2 5" xfId="20444" xr:uid="{00000000-0005-0000-0000-0000DD4F0000}"/>
    <cellStyle name="Note 2 5 2" xfId="20445" xr:uid="{00000000-0005-0000-0000-0000DE4F0000}"/>
    <cellStyle name="Note 2 5 2 2" xfId="20446" xr:uid="{00000000-0005-0000-0000-0000DF4F0000}"/>
    <cellStyle name="Note 2 5 3" xfId="20447" xr:uid="{00000000-0005-0000-0000-0000E04F0000}"/>
    <cellStyle name="Note 2 5 3 2" xfId="20448" xr:uid="{00000000-0005-0000-0000-0000E14F0000}"/>
    <cellStyle name="Note 2 5 4" xfId="20449" xr:uid="{00000000-0005-0000-0000-0000E24F0000}"/>
    <cellStyle name="Note 2 5 4 2" xfId="20450" xr:uid="{00000000-0005-0000-0000-0000E34F0000}"/>
    <cellStyle name="Note 2 5 5" xfId="20451" xr:uid="{00000000-0005-0000-0000-0000E44F0000}"/>
    <cellStyle name="Note 2 5 6" xfId="20452" xr:uid="{00000000-0005-0000-0000-0000E54F0000}"/>
    <cellStyle name="Note 2 5 7" xfId="20453" xr:uid="{00000000-0005-0000-0000-0000E64F0000}"/>
    <cellStyle name="Note 2 6" xfId="20454" xr:uid="{00000000-0005-0000-0000-0000E74F0000}"/>
    <cellStyle name="Note 2 6 2" xfId="20455" xr:uid="{00000000-0005-0000-0000-0000E84F0000}"/>
    <cellStyle name="Note 2 6 2 2" xfId="20456" xr:uid="{00000000-0005-0000-0000-0000E94F0000}"/>
    <cellStyle name="Note 2 6 3" xfId="20457" xr:uid="{00000000-0005-0000-0000-0000EA4F0000}"/>
    <cellStyle name="Note 2 6 3 2" xfId="20458" xr:uid="{00000000-0005-0000-0000-0000EB4F0000}"/>
    <cellStyle name="Note 2 6 4" xfId="20459" xr:uid="{00000000-0005-0000-0000-0000EC4F0000}"/>
    <cellStyle name="Note 2 6 4 2" xfId="20460" xr:uid="{00000000-0005-0000-0000-0000ED4F0000}"/>
    <cellStyle name="Note 2 6 5" xfId="20461" xr:uid="{00000000-0005-0000-0000-0000EE4F0000}"/>
    <cellStyle name="Note 2 6 6" xfId="20462" xr:uid="{00000000-0005-0000-0000-0000EF4F0000}"/>
    <cellStyle name="Note 2 6 7" xfId="20463" xr:uid="{00000000-0005-0000-0000-0000F04F0000}"/>
    <cellStyle name="Note 2 7" xfId="20464" xr:uid="{00000000-0005-0000-0000-0000F14F0000}"/>
    <cellStyle name="Note 2 7 2" xfId="20465" xr:uid="{00000000-0005-0000-0000-0000F24F0000}"/>
    <cellStyle name="Note 2 7 2 2" xfId="20466" xr:uid="{00000000-0005-0000-0000-0000F34F0000}"/>
    <cellStyle name="Note 2 7 3" xfId="20467" xr:uid="{00000000-0005-0000-0000-0000F44F0000}"/>
    <cellStyle name="Note 2 7 3 2" xfId="20468" xr:uid="{00000000-0005-0000-0000-0000F54F0000}"/>
    <cellStyle name="Note 2 7 4" xfId="20469" xr:uid="{00000000-0005-0000-0000-0000F64F0000}"/>
    <cellStyle name="Note 2 7 4 2" xfId="20470" xr:uid="{00000000-0005-0000-0000-0000F74F0000}"/>
    <cellStyle name="Note 2 7 5" xfId="20471" xr:uid="{00000000-0005-0000-0000-0000F84F0000}"/>
    <cellStyle name="Note 2 7 6" xfId="20472" xr:uid="{00000000-0005-0000-0000-0000F94F0000}"/>
    <cellStyle name="Note 2 7 7" xfId="20473" xr:uid="{00000000-0005-0000-0000-0000FA4F0000}"/>
    <cellStyle name="Note 2 8" xfId="20474" xr:uid="{00000000-0005-0000-0000-0000FB4F0000}"/>
    <cellStyle name="Note 2 8 2" xfId="20475" xr:uid="{00000000-0005-0000-0000-0000FC4F0000}"/>
    <cellStyle name="Note 2 8 3" xfId="20476" xr:uid="{00000000-0005-0000-0000-0000FD4F0000}"/>
    <cellStyle name="Note 2 8 4" xfId="20477" xr:uid="{00000000-0005-0000-0000-0000FE4F0000}"/>
    <cellStyle name="Note 2 8 5" xfId="20478" xr:uid="{00000000-0005-0000-0000-0000FF4F0000}"/>
    <cellStyle name="Note 2 9" xfId="20479" xr:uid="{00000000-0005-0000-0000-000000500000}"/>
    <cellStyle name="Note 2 9 2" xfId="20480" xr:uid="{00000000-0005-0000-0000-000001500000}"/>
    <cellStyle name="Note 2 9 3" xfId="20481" xr:uid="{00000000-0005-0000-0000-000002500000}"/>
    <cellStyle name="Note 2 9 4" xfId="20482" xr:uid="{00000000-0005-0000-0000-000003500000}"/>
    <cellStyle name="Note 2 9 5" xfId="20483" xr:uid="{00000000-0005-0000-0000-000004500000}"/>
    <cellStyle name="Note 3 2" xfId="20484" xr:uid="{00000000-0005-0000-0000-000005500000}"/>
    <cellStyle name="Note 3 2 2" xfId="20485" xr:uid="{00000000-0005-0000-0000-000006500000}"/>
    <cellStyle name="Note 3 2 3" xfId="20486" xr:uid="{00000000-0005-0000-0000-000007500000}"/>
    <cellStyle name="Note 3 3" xfId="20487" xr:uid="{00000000-0005-0000-0000-000008500000}"/>
    <cellStyle name="Note 3 3 2" xfId="20488" xr:uid="{00000000-0005-0000-0000-000009500000}"/>
    <cellStyle name="Note 3 4" xfId="20489" xr:uid="{00000000-0005-0000-0000-00000A500000}"/>
    <cellStyle name="Note 3 5" xfId="20490" xr:uid="{00000000-0005-0000-0000-00000B500000}"/>
    <cellStyle name="Note 4 2" xfId="20491" xr:uid="{00000000-0005-0000-0000-00000C500000}"/>
    <cellStyle name="Note 4 2 2" xfId="20492" xr:uid="{00000000-0005-0000-0000-00000D500000}"/>
    <cellStyle name="Note 4 2 3" xfId="20493" xr:uid="{00000000-0005-0000-0000-00000E500000}"/>
    <cellStyle name="Note 4 3" xfId="20494" xr:uid="{00000000-0005-0000-0000-00000F500000}"/>
    <cellStyle name="Note 4 4" xfId="20495" xr:uid="{00000000-0005-0000-0000-000010500000}"/>
    <cellStyle name="Note 4 5" xfId="20496" xr:uid="{00000000-0005-0000-0000-000011500000}"/>
    <cellStyle name="Note 5" xfId="20497" xr:uid="{00000000-0005-0000-0000-000012500000}"/>
    <cellStyle name="Note 5 2" xfId="20498" xr:uid="{00000000-0005-0000-0000-000013500000}"/>
    <cellStyle name="Note 5 2 2" xfId="20499" xr:uid="{00000000-0005-0000-0000-000014500000}"/>
    <cellStyle name="Note 5 3" xfId="20500" xr:uid="{00000000-0005-0000-0000-000015500000}"/>
    <cellStyle name="Note 5 3 2" xfId="20501" xr:uid="{00000000-0005-0000-0000-000016500000}"/>
    <cellStyle name="Note 5 4" xfId="20502" xr:uid="{00000000-0005-0000-0000-000017500000}"/>
    <cellStyle name="Note 5 5" xfId="20503" xr:uid="{00000000-0005-0000-0000-000018500000}"/>
    <cellStyle name="Note 6" xfId="20504" xr:uid="{00000000-0005-0000-0000-000019500000}"/>
    <cellStyle name="Note 6 2" xfId="20505" xr:uid="{00000000-0005-0000-0000-00001A500000}"/>
    <cellStyle name="Note 6 2 2" xfId="20506" xr:uid="{00000000-0005-0000-0000-00001B500000}"/>
    <cellStyle name="Note 6 3" xfId="20507" xr:uid="{00000000-0005-0000-0000-00001C500000}"/>
    <cellStyle name="Note 6 4" xfId="20508" xr:uid="{00000000-0005-0000-0000-00001D500000}"/>
    <cellStyle name="Note 7" xfId="20509" xr:uid="{00000000-0005-0000-0000-00001E500000}"/>
    <cellStyle name="Note 8" xfId="20510" xr:uid="{00000000-0005-0000-0000-00001F500000}"/>
    <cellStyle name="Note 8 2" xfId="20511" xr:uid="{00000000-0005-0000-0000-000020500000}"/>
    <cellStyle name="Note 9" xfId="20512" xr:uid="{00000000-0005-0000-0000-000021500000}"/>
    <cellStyle name="Ôèíàíñîâûé [0]_Ëèñò1" xfId="20513" xr:uid="{00000000-0005-0000-0000-000022500000}"/>
    <cellStyle name="Ôèíàíñîâûé_Ëèñò1" xfId="20514" xr:uid="{00000000-0005-0000-0000-000023500000}"/>
    <cellStyle name="Option" xfId="20515" xr:uid="{00000000-0005-0000-0000-000024500000}"/>
    <cellStyle name="Option 2" xfId="20516" xr:uid="{00000000-0005-0000-0000-000025500000}"/>
    <cellStyle name="Option 3" xfId="20517" xr:uid="{00000000-0005-0000-0000-000026500000}"/>
    <cellStyle name="Option 4" xfId="20518" xr:uid="{00000000-0005-0000-0000-000027500000}"/>
    <cellStyle name="optionalExposure" xfId="20519" xr:uid="{00000000-0005-0000-0000-000028500000}"/>
    <cellStyle name="OptionHeading" xfId="20520" xr:uid="{00000000-0005-0000-0000-000029500000}"/>
    <cellStyle name="OptionHeading 2" xfId="20521" xr:uid="{00000000-0005-0000-0000-00002A500000}"/>
    <cellStyle name="OptionHeading 3" xfId="20522" xr:uid="{00000000-0005-0000-0000-00002B500000}"/>
    <cellStyle name="Output 2" xfId="20523" xr:uid="{00000000-0005-0000-0000-00002C500000}"/>
    <cellStyle name="Output 2 10" xfId="20524" xr:uid="{00000000-0005-0000-0000-00002D500000}"/>
    <cellStyle name="Output 2 10 2" xfId="20525" xr:uid="{00000000-0005-0000-0000-00002E500000}"/>
    <cellStyle name="Output 2 10 3" xfId="20526" xr:uid="{00000000-0005-0000-0000-00002F500000}"/>
    <cellStyle name="Output 2 10 4" xfId="20527" xr:uid="{00000000-0005-0000-0000-000030500000}"/>
    <cellStyle name="Output 2 10 5" xfId="20528" xr:uid="{00000000-0005-0000-0000-000031500000}"/>
    <cellStyle name="Output 2 11" xfId="20529" xr:uid="{00000000-0005-0000-0000-000032500000}"/>
    <cellStyle name="Output 2 11 2" xfId="20530" xr:uid="{00000000-0005-0000-0000-000033500000}"/>
    <cellStyle name="Output 2 11 3" xfId="20531" xr:uid="{00000000-0005-0000-0000-000034500000}"/>
    <cellStyle name="Output 2 11 4" xfId="20532" xr:uid="{00000000-0005-0000-0000-000035500000}"/>
    <cellStyle name="Output 2 11 5" xfId="20533" xr:uid="{00000000-0005-0000-0000-000036500000}"/>
    <cellStyle name="Output 2 12" xfId="20534" xr:uid="{00000000-0005-0000-0000-000037500000}"/>
    <cellStyle name="Output 2 12 2" xfId="20535" xr:uid="{00000000-0005-0000-0000-000038500000}"/>
    <cellStyle name="Output 2 12 3" xfId="20536" xr:uid="{00000000-0005-0000-0000-000039500000}"/>
    <cellStyle name="Output 2 12 4" xfId="20537" xr:uid="{00000000-0005-0000-0000-00003A500000}"/>
    <cellStyle name="Output 2 12 5" xfId="20538" xr:uid="{00000000-0005-0000-0000-00003B500000}"/>
    <cellStyle name="Output 2 13" xfId="20539" xr:uid="{00000000-0005-0000-0000-00003C500000}"/>
    <cellStyle name="Output 2 13 2" xfId="20540" xr:uid="{00000000-0005-0000-0000-00003D500000}"/>
    <cellStyle name="Output 2 13 3" xfId="20541" xr:uid="{00000000-0005-0000-0000-00003E500000}"/>
    <cellStyle name="Output 2 13 4" xfId="20542" xr:uid="{00000000-0005-0000-0000-00003F500000}"/>
    <cellStyle name="Output 2 14" xfId="20543" xr:uid="{00000000-0005-0000-0000-000040500000}"/>
    <cellStyle name="Output 2 15" xfId="20544" xr:uid="{00000000-0005-0000-0000-000041500000}"/>
    <cellStyle name="Output 2 16" xfId="20545" xr:uid="{00000000-0005-0000-0000-000042500000}"/>
    <cellStyle name="Output 2 2" xfId="20546" xr:uid="{00000000-0005-0000-0000-000043500000}"/>
    <cellStyle name="Output 2 2 2" xfId="20547" xr:uid="{00000000-0005-0000-0000-000044500000}"/>
    <cellStyle name="Output 2 2 2 2" xfId="20548" xr:uid="{00000000-0005-0000-0000-000045500000}"/>
    <cellStyle name="Output 2 2 2 3" xfId="20549" xr:uid="{00000000-0005-0000-0000-000046500000}"/>
    <cellStyle name="Output 2 2 2 4" xfId="20550" xr:uid="{00000000-0005-0000-0000-000047500000}"/>
    <cellStyle name="Output 2 2 3" xfId="20551" xr:uid="{00000000-0005-0000-0000-000048500000}"/>
    <cellStyle name="Output 2 2 3 2" xfId="20552" xr:uid="{00000000-0005-0000-0000-000049500000}"/>
    <cellStyle name="Output 2 2 3 3" xfId="20553" xr:uid="{00000000-0005-0000-0000-00004A500000}"/>
    <cellStyle name="Output 2 2 3 4" xfId="20554" xr:uid="{00000000-0005-0000-0000-00004B500000}"/>
    <cellStyle name="Output 2 2 4" xfId="20555" xr:uid="{00000000-0005-0000-0000-00004C500000}"/>
    <cellStyle name="Output 2 2 4 2" xfId="20556" xr:uid="{00000000-0005-0000-0000-00004D500000}"/>
    <cellStyle name="Output 2 2 4 3" xfId="20557" xr:uid="{00000000-0005-0000-0000-00004E500000}"/>
    <cellStyle name="Output 2 2 4 4" xfId="20558" xr:uid="{00000000-0005-0000-0000-00004F500000}"/>
    <cellStyle name="Output 2 2 5" xfId="20559" xr:uid="{00000000-0005-0000-0000-000050500000}"/>
    <cellStyle name="Output 2 2 5 2" xfId="20560" xr:uid="{00000000-0005-0000-0000-000051500000}"/>
    <cellStyle name="Output 2 2 5 3" xfId="20561" xr:uid="{00000000-0005-0000-0000-000052500000}"/>
    <cellStyle name="Output 2 2 5 4" xfId="20562" xr:uid="{00000000-0005-0000-0000-000053500000}"/>
    <cellStyle name="Output 2 2 6" xfId="20563" xr:uid="{00000000-0005-0000-0000-000054500000}"/>
    <cellStyle name="Output 2 2 7" xfId="20564" xr:uid="{00000000-0005-0000-0000-000055500000}"/>
    <cellStyle name="Output 2 2 8" xfId="20565" xr:uid="{00000000-0005-0000-0000-000056500000}"/>
    <cellStyle name="Output 2 2 9" xfId="20566" xr:uid="{00000000-0005-0000-0000-000057500000}"/>
    <cellStyle name="Output 2 3" xfId="20567" xr:uid="{00000000-0005-0000-0000-000058500000}"/>
    <cellStyle name="Output 2 3 2" xfId="20568" xr:uid="{00000000-0005-0000-0000-000059500000}"/>
    <cellStyle name="Output 2 3 3" xfId="20569" xr:uid="{00000000-0005-0000-0000-00005A500000}"/>
    <cellStyle name="Output 2 3 4" xfId="20570" xr:uid="{00000000-0005-0000-0000-00005B500000}"/>
    <cellStyle name="Output 2 3 5" xfId="20571" xr:uid="{00000000-0005-0000-0000-00005C500000}"/>
    <cellStyle name="Output 2 4" xfId="20572" xr:uid="{00000000-0005-0000-0000-00005D500000}"/>
    <cellStyle name="Output 2 4 2" xfId="20573" xr:uid="{00000000-0005-0000-0000-00005E500000}"/>
    <cellStyle name="Output 2 4 3" xfId="20574" xr:uid="{00000000-0005-0000-0000-00005F500000}"/>
    <cellStyle name="Output 2 4 4" xfId="20575" xr:uid="{00000000-0005-0000-0000-000060500000}"/>
    <cellStyle name="Output 2 4 5" xfId="20576" xr:uid="{00000000-0005-0000-0000-000061500000}"/>
    <cellStyle name="Output 2 5" xfId="20577" xr:uid="{00000000-0005-0000-0000-000062500000}"/>
    <cellStyle name="Output 2 5 2" xfId="20578" xr:uid="{00000000-0005-0000-0000-000063500000}"/>
    <cellStyle name="Output 2 5 3" xfId="20579" xr:uid="{00000000-0005-0000-0000-000064500000}"/>
    <cellStyle name="Output 2 5 4" xfId="20580" xr:uid="{00000000-0005-0000-0000-000065500000}"/>
    <cellStyle name="Output 2 5 5" xfId="20581" xr:uid="{00000000-0005-0000-0000-000066500000}"/>
    <cellStyle name="Output 2 6" xfId="20582" xr:uid="{00000000-0005-0000-0000-000067500000}"/>
    <cellStyle name="Output 2 6 2" xfId="20583" xr:uid="{00000000-0005-0000-0000-000068500000}"/>
    <cellStyle name="Output 2 6 3" xfId="20584" xr:uid="{00000000-0005-0000-0000-000069500000}"/>
    <cellStyle name="Output 2 6 4" xfId="20585" xr:uid="{00000000-0005-0000-0000-00006A500000}"/>
    <cellStyle name="Output 2 6 5" xfId="20586" xr:uid="{00000000-0005-0000-0000-00006B500000}"/>
    <cellStyle name="Output 2 7" xfId="20587" xr:uid="{00000000-0005-0000-0000-00006C500000}"/>
    <cellStyle name="Output 2 7 2" xfId="20588" xr:uid="{00000000-0005-0000-0000-00006D500000}"/>
    <cellStyle name="Output 2 7 3" xfId="20589" xr:uid="{00000000-0005-0000-0000-00006E500000}"/>
    <cellStyle name="Output 2 7 4" xfId="20590" xr:uid="{00000000-0005-0000-0000-00006F500000}"/>
    <cellStyle name="Output 2 7 5" xfId="20591" xr:uid="{00000000-0005-0000-0000-000070500000}"/>
    <cellStyle name="Output 2 8" xfId="20592" xr:uid="{00000000-0005-0000-0000-000071500000}"/>
    <cellStyle name="Output 2 8 2" xfId="20593" xr:uid="{00000000-0005-0000-0000-000072500000}"/>
    <cellStyle name="Output 2 8 3" xfId="20594" xr:uid="{00000000-0005-0000-0000-000073500000}"/>
    <cellStyle name="Output 2 8 4" xfId="20595" xr:uid="{00000000-0005-0000-0000-000074500000}"/>
    <cellStyle name="Output 2 8 5" xfId="20596" xr:uid="{00000000-0005-0000-0000-000075500000}"/>
    <cellStyle name="Output 2 9" xfId="20597" xr:uid="{00000000-0005-0000-0000-000076500000}"/>
    <cellStyle name="Output 2 9 2" xfId="20598" xr:uid="{00000000-0005-0000-0000-000077500000}"/>
    <cellStyle name="Output 2 9 3" xfId="20599" xr:uid="{00000000-0005-0000-0000-000078500000}"/>
    <cellStyle name="Output 2 9 4" xfId="20600" xr:uid="{00000000-0005-0000-0000-000079500000}"/>
    <cellStyle name="Output 2 9 5" xfId="20601" xr:uid="{00000000-0005-0000-0000-00007A500000}"/>
    <cellStyle name="Output 3" xfId="20602" xr:uid="{00000000-0005-0000-0000-00007B500000}"/>
    <cellStyle name="Output 3 2" xfId="20603" xr:uid="{00000000-0005-0000-0000-00007C500000}"/>
    <cellStyle name="Output 3 3" xfId="20604" xr:uid="{00000000-0005-0000-0000-00007D500000}"/>
    <cellStyle name="Output 4" xfId="20605" xr:uid="{00000000-0005-0000-0000-00007E500000}"/>
    <cellStyle name="Output 4 2" xfId="20606" xr:uid="{00000000-0005-0000-0000-00007F500000}"/>
    <cellStyle name="Output 4 3" xfId="20607" xr:uid="{00000000-0005-0000-0000-000080500000}"/>
    <cellStyle name="Output 5" xfId="20608" xr:uid="{00000000-0005-0000-0000-000081500000}"/>
    <cellStyle name="Output 5 2" xfId="20609" xr:uid="{00000000-0005-0000-0000-000082500000}"/>
    <cellStyle name="Output 5 3" xfId="20610" xr:uid="{00000000-0005-0000-0000-000083500000}"/>
    <cellStyle name="Output 6" xfId="20611" xr:uid="{00000000-0005-0000-0000-000084500000}"/>
    <cellStyle name="Output 6 2" xfId="20612" xr:uid="{00000000-0005-0000-0000-000085500000}"/>
    <cellStyle name="Output 6 3" xfId="20613" xr:uid="{00000000-0005-0000-0000-000086500000}"/>
    <cellStyle name="Output 7" xfId="20614" xr:uid="{00000000-0005-0000-0000-000087500000}"/>
    <cellStyle name="Percen - Style1" xfId="20615" xr:uid="{00000000-0005-0000-0000-000088500000}"/>
    <cellStyle name="Percent [0]" xfId="20616" xr:uid="{00000000-0005-0000-0000-000089500000}"/>
    <cellStyle name="Percent [00]" xfId="20617" xr:uid="{00000000-0005-0000-0000-00008A500000}"/>
    <cellStyle name="Percent 10" xfId="20618" xr:uid="{00000000-0005-0000-0000-00008B500000}"/>
    <cellStyle name="Percent 10 2" xfId="20619" xr:uid="{00000000-0005-0000-0000-00008C500000}"/>
    <cellStyle name="Percent 10 2 2" xfId="20620" xr:uid="{00000000-0005-0000-0000-00008D500000}"/>
    <cellStyle name="Percent 10 3" xfId="20621" xr:uid="{00000000-0005-0000-0000-00008E500000}"/>
    <cellStyle name="Percent 10 4" xfId="20622" xr:uid="{00000000-0005-0000-0000-00008F500000}"/>
    <cellStyle name="Percent 11" xfId="20623" xr:uid="{00000000-0005-0000-0000-000090500000}"/>
    <cellStyle name="Percent 11 2" xfId="20624" xr:uid="{00000000-0005-0000-0000-000091500000}"/>
    <cellStyle name="Percent 12" xfId="20625" xr:uid="{00000000-0005-0000-0000-000092500000}"/>
    <cellStyle name="Percent 12 2" xfId="20626" xr:uid="{00000000-0005-0000-0000-000093500000}"/>
    <cellStyle name="Percent 13" xfId="20627" xr:uid="{00000000-0005-0000-0000-000094500000}"/>
    <cellStyle name="Percent 13 2" xfId="20628" xr:uid="{00000000-0005-0000-0000-000095500000}"/>
    <cellStyle name="Percent 14" xfId="20629" xr:uid="{00000000-0005-0000-0000-000096500000}"/>
    <cellStyle name="Percent 15" xfId="20630" xr:uid="{00000000-0005-0000-0000-000097500000}"/>
    <cellStyle name="Percent 15 2" xfId="20631" xr:uid="{00000000-0005-0000-0000-000098500000}"/>
    <cellStyle name="Percent 16" xfId="20632" xr:uid="{00000000-0005-0000-0000-000099500000}"/>
    <cellStyle name="Percent 17" xfId="20633" xr:uid="{00000000-0005-0000-0000-00009A500000}"/>
    <cellStyle name="Percent 18" xfId="20634" xr:uid="{00000000-0005-0000-0000-00009B500000}"/>
    <cellStyle name="Percent 19" xfId="20635" xr:uid="{00000000-0005-0000-0000-00009C500000}"/>
    <cellStyle name="Percent 2" xfId="6" xr:uid="{00000000-0005-0000-0000-00009D500000}"/>
    <cellStyle name="Percent 2 2" xfId="20636" xr:uid="{00000000-0005-0000-0000-00009E500000}"/>
    <cellStyle name="Percent 2 2 2" xfId="20637" xr:uid="{00000000-0005-0000-0000-00009F500000}"/>
    <cellStyle name="Percent 2 2 3" xfId="20638" xr:uid="{00000000-0005-0000-0000-0000A0500000}"/>
    <cellStyle name="Percent 2 2 4" xfId="20639" xr:uid="{00000000-0005-0000-0000-0000A1500000}"/>
    <cellStyle name="Percent 2 2 4 2" xfId="20640" xr:uid="{00000000-0005-0000-0000-0000A2500000}"/>
    <cellStyle name="Percent 2 2 4 2 2" xfId="20641" xr:uid="{00000000-0005-0000-0000-0000A3500000}"/>
    <cellStyle name="Percent 2 2 4 2 2 2" xfId="20642" xr:uid="{00000000-0005-0000-0000-0000A4500000}"/>
    <cellStyle name="Percent 2 2 4 2 2 3" xfId="20643" xr:uid="{00000000-0005-0000-0000-0000A5500000}"/>
    <cellStyle name="Percent 2 2 4 2 2 4" xfId="20644" xr:uid="{00000000-0005-0000-0000-0000A6500000}"/>
    <cellStyle name="Percent 2 2 4 2 3" xfId="20645" xr:uid="{00000000-0005-0000-0000-0000A7500000}"/>
    <cellStyle name="Percent 2 2 4 2 4" xfId="20646" xr:uid="{00000000-0005-0000-0000-0000A8500000}"/>
    <cellStyle name="Percent 2 2 4 2 5" xfId="20647" xr:uid="{00000000-0005-0000-0000-0000A9500000}"/>
    <cellStyle name="Percent 2 2 4 3" xfId="20648" xr:uid="{00000000-0005-0000-0000-0000AA500000}"/>
    <cellStyle name="Percent 2 2 4 3 2" xfId="20649" xr:uid="{00000000-0005-0000-0000-0000AB500000}"/>
    <cellStyle name="Percent 2 2 4 3 3" xfId="20650" xr:uid="{00000000-0005-0000-0000-0000AC500000}"/>
    <cellStyle name="Percent 2 2 4 3 4" xfId="20651" xr:uid="{00000000-0005-0000-0000-0000AD500000}"/>
    <cellStyle name="Percent 2 2 4 4" xfId="20652" xr:uid="{00000000-0005-0000-0000-0000AE500000}"/>
    <cellStyle name="Percent 2 2 4 5" xfId="20653" xr:uid="{00000000-0005-0000-0000-0000AF500000}"/>
    <cellStyle name="Percent 2 2 4 6" xfId="20654" xr:uid="{00000000-0005-0000-0000-0000B0500000}"/>
    <cellStyle name="Percent 2 2 5" xfId="20655" xr:uid="{00000000-0005-0000-0000-0000B1500000}"/>
    <cellStyle name="Percent 2 3" xfId="20656" xr:uid="{00000000-0005-0000-0000-0000B2500000}"/>
    <cellStyle name="Percent 2 4" xfId="20657" xr:uid="{00000000-0005-0000-0000-0000B3500000}"/>
    <cellStyle name="Percent 2 5" xfId="20658" xr:uid="{00000000-0005-0000-0000-0000B4500000}"/>
    <cellStyle name="Percent 2 6" xfId="20659" xr:uid="{00000000-0005-0000-0000-0000B5500000}"/>
    <cellStyle name="Percent 2 7" xfId="20660" xr:uid="{00000000-0005-0000-0000-0000B6500000}"/>
    <cellStyle name="Percent 2 8" xfId="20661" xr:uid="{00000000-0005-0000-0000-0000B7500000}"/>
    <cellStyle name="Percent 2 8 2" xfId="20662" xr:uid="{00000000-0005-0000-0000-0000B8500000}"/>
    <cellStyle name="Percent 2 9" xfId="20663" xr:uid="{00000000-0005-0000-0000-0000B9500000}"/>
    <cellStyle name="Percent 2 9 2" xfId="20664" xr:uid="{00000000-0005-0000-0000-0000BA500000}"/>
    <cellStyle name="Percent 2 9 2 2" xfId="20665" xr:uid="{00000000-0005-0000-0000-0000BB500000}"/>
    <cellStyle name="Percent 2 9 2 2 2" xfId="20666" xr:uid="{00000000-0005-0000-0000-0000BC500000}"/>
    <cellStyle name="Percent 2 9 2 2 3" xfId="20667" xr:uid="{00000000-0005-0000-0000-0000BD500000}"/>
    <cellStyle name="Percent 2 9 2 2 4" xfId="20668" xr:uid="{00000000-0005-0000-0000-0000BE500000}"/>
    <cellStyle name="Percent 2 9 2 3" xfId="20669" xr:uid="{00000000-0005-0000-0000-0000BF500000}"/>
    <cellStyle name="Percent 2 9 2 4" xfId="20670" xr:uid="{00000000-0005-0000-0000-0000C0500000}"/>
    <cellStyle name="Percent 2 9 2 5" xfId="20671" xr:uid="{00000000-0005-0000-0000-0000C1500000}"/>
    <cellStyle name="Percent 2 9 3" xfId="20672" xr:uid="{00000000-0005-0000-0000-0000C2500000}"/>
    <cellStyle name="Percent 2 9 3 2" xfId="20673" xr:uid="{00000000-0005-0000-0000-0000C3500000}"/>
    <cellStyle name="Percent 2 9 3 3" xfId="20674" xr:uid="{00000000-0005-0000-0000-0000C4500000}"/>
    <cellStyle name="Percent 2 9 3 4" xfId="20675" xr:uid="{00000000-0005-0000-0000-0000C5500000}"/>
    <cellStyle name="Percent 2 9 4" xfId="20676" xr:uid="{00000000-0005-0000-0000-0000C6500000}"/>
    <cellStyle name="Percent 2 9 5" xfId="20677" xr:uid="{00000000-0005-0000-0000-0000C7500000}"/>
    <cellStyle name="Percent 2 9 6" xfId="20678" xr:uid="{00000000-0005-0000-0000-0000C8500000}"/>
    <cellStyle name="Percent 20" xfId="20679" xr:uid="{00000000-0005-0000-0000-0000C9500000}"/>
    <cellStyle name="Percent 21" xfId="20680" xr:uid="{00000000-0005-0000-0000-0000CA500000}"/>
    <cellStyle name="Percent 21 2" xfId="20681" xr:uid="{00000000-0005-0000-0000-0000CB500000}"/>
    <cellStyle name="Percent 21 3" xfId="20682" xr:uid="{00000000-0005-0000-0000-0000CC500000}"/>
    <cellStyle name="Percent 21 4" xfId="20683" xr:uid="{00000000-0005-0000-0000-0000CD500000}"/>
    <cellStyle name="Percent 3" xfId="11" xr:uid="{00000000-0005-0000-0000-0000CE500000}"/>
    <cellStyle name="Percent 3 2" xfId="20684" xr:uid="{00000000-0005-0000-0000-0000CF500000}"/>
    <cellStyle name="Percent 3 2 2" xfId="20685" xr:uid="{00000000-0005-0000-0000-0000D0500000}"/>
    <cellStyle name="Percent 3 2 2 2" xfId="20686" xr:uid="{00000000-0005-0000-0000-0000D1500000}"/>
    <cellStyle name="Percent 3 2 2 3" xfId="20687" xr:uid="{00000000-0005-0000-0000-0000D2500000}"/>
    <cellStyle name="Percent 3 2 3" xfId="20688" xr:uid="{00000000-0005-0000-0000-0000D3500000}"/>
    <cellStyle name="Percent 3 2 4" xfId="20689" xr:uid="{00000000-0005-0000-0000-0000D4500000}"/>
    <cellStyle name="Percent 3 3" xfId="20690" xr:uid="{00000000-0005-0000-0000-0000D5500000}"/>
    <cellStyle name="Percent 3 3 2" xfId="20691" xr:uid="{00000000-0005-0000-0000-0000D6500000}"/>
    <cellStyle name="Percent 3 4" xfId="20692" xr:uid="{00000000-0005-0000-0000-0000D7500000}"/>
    <cellStyle name="Percent 3 4 2" xfId="20693" xr:uid="{00000000-0005-0000-0000-0000D8500000}"/>
    <cellStyle name="Percent 3 4 3" xfId="20694" xr:uid="{00000000-0005-0000-0000-0000D9500000}"/>
    <cellStyle name="Percent 4" xfId="20695" xr:uid="{00000000-0005-0000-0000-0000DA500000}"/>
    <cellStyle name="Percent 4 2" xfId="20696" xr:uid="{00000000-0005-0000-0000-0000DB500000}"/>
    <cellStyle name="Percent 4 2 2" xfId="20697" xr:uid="{00000000-0005-0000-0000-0000DC500000}"/>
    <cellStyle name="Percent 4 2 2 2" xfId="20698" xr:uid="{00000000-0005-0000-0000-0000DD500000}"/>
    <cellStyle name="Percent 4 3" xfId="20699" xr:uid="{00000000-0005-0000-0000-0000DE500000}"/>
    <cellStyle name="Percent 4 3 2" xfId="20700" xr:uid="{00000000-0005-0000-0000-0000DF500000}"/>
    <cellStyle name="Percent 4 4" xfId="20701" xr:uid="{00000000-0005-0000-0000-0000E0500000}"/>
    <cellStyle name="Percent 5" xfId="20702" xr:uid="{00000000-0005-0000-0000-0000E1500000}"/>
    <cellStyle name="Percent 5 2" xfId="20703" xr:uid="{00000000-0005-0000-0000-0000E2500000}"/>
    <cellStyle name="Percent 5 2 2" xfId="20704" xr:uid="{00000000-0005-0000-0000-0000E3500000}"/>
    <cellStyle name="Percent 5 2 2 2" xfId="20705" xr:uid="{00000000-0005-0000-0000-0000E4500000}"/>
    <cellStyle name="Percent 5 2 3" xfId="20706" xr:uid="{00000000-0005-0000-0000-0000E5500000}"/>
    <cellStyle name="Percent 5 2 4" xfId="20707" xr:uid="{00000000-0005-0000-0000-0000E6500000}"/>
    <cellStyle name="Percent 5 2 4 2" xfId="20708" xr:uid="{00000000-0005-0000-0000-0000E7500000}"/>
    <cellStyle name="Percent 5 2 4 2 2" xfId="20709" xr:uid="{00000000-0005-0000-0000-0000E8500000}"/>
    <cellStyle name="Percent 5 2 4 2 3" xfId="20710" xr:uid="{00000000-0005-0000-0000-0000E9500000}"/>
    <cellStyle name="Percent 5 2 4 2 4" xfId="20711" xr:uid="{00000000-0005-0000-0000-0000EA500000}"/>
    <cellStyle name="Percent 5 2 4 3" xfId="20712" xr:uid="{00000000-0005-0000-0000-0000EB500000}"/>
    <cellStyle name="Percent 5 2 4 4" xfId="20713" xr:uid="{00000000-0005-0000-0000-0000EC500000}"/>
    <cellStyle name="Percent 5 2 4 5" xfId="20714" xr:uid="{00000000-0005-0000-0000-0000ED500000}"/>
    <cellStyle name="Percent 5 2 5" xfId="20715" xr:uid="{00000000-0005-0000-0000-0000EE500000}"/>
    <cellStyle name="Percent 5 2 5 2" xfId="20716" xr:uid="{00000000-0005-0000-0000-0000EF500000}"/>
    <cellStyle name="Percent 5 2 5 3" xfId="20717" xr:uid="{00000000-0005-0000-0000-0000F0500000}"/>
    <cellStyle name="Percent 5 2 5 4" xfId="20718" xr:uid="{00000000-0005-0000-0000-0000F1500000}"/>
    <cellStyle name="Percent 5 2 6" xfId="20719" xr:uid="{00000000-0005-0000-0000-0000F2500000}"/>
    <cellStyle name="Percent 5 2 7" xfId="20720" xr:uid="{00000000-0005-0000-0000-0000F3500000}"/>
    <cellStyle name="Percent 5 2 8" xfId="20721" xr:uid="{00000000-0005-0000-0000-0000F4500000}"/>
    <cellStyle name="Percent 5 3" xfId="20722" xr:uid="{00000000-0005-0000-0000-0000F5500000}"/>
    <cellStyle name="Percent 5 3 2" xfId="20723" xr:uid="{00000000-0005-0000-0000-0000F6500000}"/>
    <cellStyle name="Percent 5 4" xfId="20724" xr:uid="{00000000-0005-0000-0000-0000F7500000}"/>
    <cellStyle name="Percent 5 4 2" xfId="20725" xr:uid="{00000000-0005-0000-0000-0000F8500000}"/>
    <cellStyle name="Percent 5 4 2 2" xfId="20726" xr:uid="{00000000-0005-0000-0000-0000F9500000}"/>
    <cellStyle name="Percent 5 4 2 3" xfId="20727" xr:uid="{00000000-0005-0000-0000-0000FA500000}"/>
    <cellStyle name="Percent 5 4 2 4" xfId="20728" xr:uid="{00000000-0005-0000-0000-0000FB500000}"/>
    <cellStyle name="Percent 5 4 3" xfId="20729" xr:uid="{00000000-0005-0000-0000-0000FC500000}"/>
    <cellStyle name="Percent 5 4 4" xfId="20730" xr:uid="{00000000-0005-0000-0000-0000FD500000}"/>
    <cellStyle name="Percent 5 4 5" xfId="20731" xr:uid="{00000000-0005-0000-0000-0000FE500000}"/>
    <cellStyle name="Percent 5 5" xfId="20732" xr:uid="{00000000-0005-0000-0000-0000FF500000}"/>
    <cellStyle name="Percent 5 5 2" xfId="20733" xr:uid="{00000000-0005-0000-0000-000000510000}"/>
    <cellStyle name="Percent 5 5 3" xfId="20734" xr:uid="{00000000-0005-0000-0000-000001510000}"/>
    <cellStyle name="Percent 5 5 4" xfId="20735" xr:uid="{00000000-0005-0000-0000-000002510000}"/>
    <cellStyle name="Percent 5 6" xfId="20736" xr:uid="{00000000-0005-0000-0000-000003510000}"/>
    <cellStyle name="Percent 5 7" xfId="20737" xr:uid="{00000000-0005-0000-0000-000004510000}"/>
    <cellStyle name="Percent 5 8" xfId="20738" xr:uid="{00000000-0005-0000-0000-000005510000}"/>
    <cellStyle name="Percent 6" xfId="20739" xr:uid="{00000000-0005-0000-0000-000006510000}"/>
    <cellStyle name="Percent 6 2" xfId="20740" xr:uid="{00000000-0005-0000-0000-000007510000}"/>
    <cellStyle name="Percent 6 2 2" xfId="20741" xr:uid="{00000000-0005-0000-0000-000008510000}"/>
    <cellStyle name="Percent 6 3" xfId="20742" xr:uid="{00000000-0005-0000-0000-000009510000}"/>
    <cellStyle name="Percent 6 3 2" xfId="20743" xr:uid="{00000000-0005-0000-0000-00000A510000}"/>
    <cellStyle name="Percent 7" xfId="20744" xr:uid="{00000000-0005-0000-0000-00000B510000}"/>
    <cellStyle name="Percent 7 2" xfId="20745" xr:uid="{00000000-0005-0000-0000-00000C510000}"/>
    <cellStyle name="Percent 7 2 2" xfId="20746" xr:uid="{00000000-0005-0000-0000-00000D510000}"/>
    <cellStyle name="Percent 7 3" xfId="20747" xr:uid="{00000000-0005-0000-0000-00000E510000}"/>
    <cellStyle name="Percent 8" xfId="20748" xr:uid="{00000000-0005-0000-0000-00000F510000}"/>
    <cellStyle name="Percent 8 10" xfId="20749" xr:uid="{00000000-0005-0000-0000-000010510000}"/>
    <cellStyle name="Percent 8 11" xfId="20750" xr:uid="{00000000-0005-0000-0000-000011510000}"/>
    <cellStyle name="Percent 8 12" xfId="20751" xr:uid="{00000000-0005-0000-0000-000012510000}"/>
    <cellStyle name="Percent 8 2" xfId="20752" xr:uid="{00000000-0005-0000-0000-000013510000}"/>
    <cellStyle name="Percent 8 3" xfId="20753" xr:uid="{00000000-0005-0000-0000-000014510000}"/>
    <cellStyle name="Percent 8 4" xfId="20754" xr:uid="{00000000-0005-0000-0000-000015510000}"/>
    <cellStyle name="Percent 8 5" xfId="20755" xr:uid="{00000000-0005-0000-0000-000016510000}"/>
    <cellStyle name="Percent 8 6" xfId="20756" xr:uid="{00000000-0005-0000-0000-000017510000}"/>
    <cellStyle name="Percent 8 7" xfId="20757" xr:uid="{00000000-0005-0000-0000-000018510000}"/>
    <cellStyle name="Percent 8 8" xfId="20758" xr:uid="{00000000-0005-0000-0000-000019510000}"/>
    <cellStyle name="Percent 8 9" xfId="20759" xr:uid="{00000000-0005-0000-0000-00001A510000}"/>
    <cellStyle name="Percent 9" xfId="20760" xr:uid="{00000000-0005-0000-0000-00001B510000}"/>
    <cellStyle name="Percent 9 10" xfId="20761" xr:uid="{00000000-0005-0000-0000-00001C510000}"/>
    <cellStyle name="Percent 9 11" xfId="20762" xr:uid="{00000000-0005-0000-0000-00001D510000}"/>
    <cellStyle name="Percent 9 2" xfId="20763" xr:uid="{00000000-0005-0000-0000-00001E510000}"/>
    <cellStyle name="Percent 9 3" xfId="20764" xr:uid="{00000000-0005-0000-0000-00001F510000}"/>
    <cellStyle name="Percent 9 4" xfId="20765" xr:uid="{00000000-0005-0000-0000-000020510000}"/>
    <cellStyle name="Percent 9 5" xfId="20766" xr:uid="{00000000-0005-0000-0000-000021510000}"/>
    <cellStyle name="Percent 9 6" xfId="20767" xr:uid="{00000000-0005-0000-0000-000022510000}"/>
    <cellStyle name="Percent 9 7" xfId="20768" xr:uid="{00000000-0005-0000-0000-000023510000}"/>
    <cellStyle name="Percent 9 8" xfId="20769" xr:uid="{00000000-0005-0000-0000-000024510000}"/>
    <cellStyle name="Percent 9 9" xfId="20770" xr:uid="{00000000-0005-0000-0000-000025510000}"/>
    <cellStyle name="PrePop Currency (0)" xfId="20771" xr:uid="{00000000-0005-0000-0000-000026510000}"/>
    <cellStyle name="PrePop Currency (2)" xfId="20772" xr:uid="{00000000-0005-0000-0000-000027510000}"/>
    <cellStyle name="PrePop Units (0)" xfId="20773" xr:uid="{00000000-0005-0000-0000-000028510000}"/>
    <cellStyle name="PrePop Units (1)" xfId="20774" xr:uid="{00000000-0005-0000-0000-000029510000}"/>
    <cellStyle name="PrePop Units (2)" xfId="20775" xr:uid="{00000000-0005-0000-0000-00002A510000}"/>
    <cellStyle name="Price" xfId="20776" xr:uid="{00000000-0005-0000-0000-00002B510000}"/>
    <cellStyle name="Price 2" xfId="20777" xr:uid="{00000000-0005-0000-0000-00002C510000}"/>
    <cellStyle name="Price 3" xfId="20778" xr:uid="{00000000-0005-0000-0000-00002D510000}"/>
    <cellStyle name="RunRep_Header" xfId="20779" xr:uid="{00000000-0005-0000-0000-00002E510000}"/>
    <cellStyle name="Sheet Title" xfId="20780" xr:uid="{00000000-0005-0000-0000-00002F510000}"/>
    <cellStyle name="showExposure" xfId="20781" xr:uid="{00000000-0005-0000-0000-000030510000}"/>
    <cellStyle name="showParameterE" xfId="20782" xr:uid="{00000000-0005-0000-0000-000031510000}"/>
    <cellStyle name="Standard_AX-4-4-Profit-Loss-310899" xfId="20783" xr:uid="{00000000-0005-0000-0000-000032510000}"/>
    <cellStyle name="Style 1" xfId="20784" xr:uid="{00000000-0005-0000-0000-000033510000}"/>
    <cellStyle name="Style 1 2" xfId="20785" xr:uid="{00000000-0005-0000-0000-000034510000}"/>
    <cellStyle name="Style 1 2 2" xfId="20786" xr:uid="{00000000-0005-0000-0000-000035510000}"/>
    <cellStyle name="Style 1 3" xfId="20787" xr:uid="{00000000-0005-0000-0000-000036510000}"/>
    <cellStyle name="Style 1 4" xfId="20788" xr:uid="{00000000-0005-0000-0000-000037510000}"/>
    <cellStyle name="Style 2" xfId="20789" xr:uid="{00000000-0005-0000-0000-000038510000}"/>
    <cellStyle name="Style 3" xfId="20790" xr:uid="{00000000-0005-0000-0000-000039510000}"/>
    <cellStyle name="Style 4" xfId="20791" xr:uid="{00000000-0005-0000-0000-00003A510000}"/>
    <cellStyle name="Style 5" xfId="20792" xr:uid="{00000000-0005-0000-0000-00003B510000}"/>
    <cellStyle name="Style 6" xfId="20793" xr:uid="{00000000-0005-0000-0000-00003C510000}"/>
    <cellStyle name="Style 7" xfId="20794" xr:uid="{00000000-0005-0000-0000-00003D510000}"/>
    <cellStyle name="Style 8" xfId="20795" xr:uid="{00000000-0005-0000-0000-00003E510000}"/>
    <cellStyle name="Text Indent A" xfId="20796" xr:uid="{00000000-0005-0000-0000-00003F510000}"/>
    <cellStyle name="Text Indent B" xfId="20797" xr:uid="{00000000-0005-0000-0000-000040510000}"/>
    <cellStyle name="Text Indent C" xfId="20798" xr:uid="{00000000-0005-0000-0000-000041510000}"/>
    <cellStyle name="Tickmark" xfId="20799" xr:uid="{00000000-0005-0000-0000-000042510000}"/>
    <cellStyle name="Title 2" xfId="20800" xr:uid="{00000000-0005-0000-0000-000043510000}"/>
    <cellStyle name="Title 2 2" xfId="20801" xr:uid="{00000000-0005-0000-0000-000044510000}"/>
    <cellStyle name="Title 2 2 2" xfId="20802" xr:uid="{00000000-0005-0000-0000-000045510000}"/>
    <cellStyle name="Title 2 3" xfId="20803" xr:uid="{00000000-0005-0000-0000-000046510000}"/>
    <cellStyle name="Title 2 4" xfId="20804" xr:uid="{00000000-0005-0000-0000-000047510000}"/>
    <cellStyle name="Title 3" xfId="20805" xr:uid="{00000000-0005-0000-0000-000048510000}"/>
    <cellStyle name="Title 3 2" xfId="20806" xr:uid="{00000000-0005-0000-0000-000049510000}"/>
    <cellStyle name="Title 3 3" xfId="20807" xr:uid="{00000000-0005-0000-0000-00004A510000}"/>
    <cellStyle name="Title 4" xfId="20808" xr:uid="{00000000-0005-0000-0000-00004B510000}"/>
    <cellStyle name="Title 4 2" xfId="20809" xr:uid="{00000000-0005-0000-0000-00004C510000}"/>
    <cellStyle name="Title 4 3" xfId="20810" xr:uid="{00000000-0005-0000-0000-00004D510000}"/>
    <cellStyle name="Title 5" xfId="20811" xr:uid="{00000000-0005-0000-0000-00004E510000}"/>
    <cellStyle name="Title 5 2" xfId="20812" xr:uid="{00000000-0005-0000-0000-00004F510000}"/>
    <cellStyle name="Title 5 3" xfId="20813" xr:uid="{00000000-0005-0000-0000-000050510000}"/>
    <cellStyle name="Title 6" xfId="20814" xr:uid="{00000000-0005-0000-0000-000051510000}"/>
    <cellStyle name="Title 6 2" xfId="20815" xr:uid="{00000000-0005-0000-0000-000052510000}"/>
    <cellStyle name="Title 6 3" xfId="20816" xr:uid="{00000000-0005-0000-0000-000053510000}"/>
    <cellStyle name="Title 7" xfId="20817" xr:uid="{00000000-0005-0000-0000-000054510000}"/>
    <cellStyle name="Total 2" xfId="20818" xr:uid="{00000000-0005-0000-0000-000055510000}"/>
    <cellStyle name="Total 2 10" xfId="20819" xr:uid="{00000000-0005-0000-0000-000056510000}"/>
    <cellStyle name="Total 2 10 2" xfId="20820" xr:uid="{00000000-0005-0000-0000-000057510000}"/>
    <cellStyle name="Total 2 10 3" xfId="20821" xr:uid="{00000000-0005-0000-0000-000058510000}"/>
    <cellStyle name="Total 2 10 4" xfId="20822" xr:uid="{00000000-0005-0000-0000-000059510000}"/>
    <cellStyle name="Total 2 10 5" xfId="20823" xr:uid="{00000000-0005-0000-0000-00005A510000}"/>
    <cellStyle name="Total 2 11" xfId="20824" xr:uid="{00000000-0005-0000-0000-00005B510000}"/>
    <cellStyle name="Total 2 11 2" xfId="20825" xr:uid="{00000000-0005-0000-0000-00005C510000}"/>
    <cellStyle name="Total 2 11 3" xfId="20826" xr:uid="{00000000-0005-0000-0000-00005D510000}"/>
    <cellStyle name="Total 2 11 4" xfId="20827" xr:uid="{00000000-0005-0000-0000-00005E510000}"/>
    <cellStyle name="Total 2 11 5" xfId="20828" xr:uid="{00000000-0005-0000-0000-00005F510000}"/>
    <cellStyle name="Total 2 12" xfId="20829" xr:uid="{00000000-0005-0000-0000-000060510000}"/>
    <cellStyle name="Total 2 12 2" xfId="20830" xr:uid="{00000000-0005-0000-0000-000061510000}"/>
    <cellStyle name="Total 2 12 3" xfId="20831" xr:uid="{00000000-0005-0000-0000-000062510000}"/>
    <cellStyle name="Total 2 12 4" xfId="20832" xr:uid="{00000000-0005-0000-0000-000063510000}"/>
    <cellStyle name="Total 2 12 5" xfId="20833" xr:uid="{00000000-0005-0000-0000-000064510000}"/>
    <cellStyle name="Total 2 13" xfId="20834" xr:uid="{00000000-0005-0000-0000-000065510000}"/>
    <cellStyle name="Total 2 13 2" xfId="20835" xr:uid="{00000000-0005-0000-0000-000066510000}"/>
    <cellStyle name="Total 2 13 3" xfId="20836" xr:uid="{00000000-0005-0000-0000-000067510000}"/>
    <cellStyle name="Total 2 13 4" xfId="20837" xr:uid="{00000000-0005-0000-0000-000068510000}"/>
    <cellStyle name="Total 2 14" xfId="20838" xr:uid="{00000000-0005-0000-0000-000069510000}"/>
    <cellStyle name="Total 2 15" xfId="20839" xr:uid="{00000000-0005-0000-0000-00006A510000}"/>
    <cellStyle name="Total 2 16" xfId="20840" xr:uid="{00000000-0005-0000-0000-00006B510000}"/>
    <cellStyle name="Total 2 2" xfId="20841" xr:uid="{00000000-0005-0000-0000-00006C510000}"/>
    <cellStyle name="Total 2 2 2" xfId="20842" xr:uid="{00000000-0005-0000-0000-00006D510000}"/>
    <cellStyle name="Total 2 2 2 2" xfId="20843" xr:uid="{00000000-0005-0000-0000-00006E510000}"/>
    <cellStyle name="Total 2 2 2 3" xfId="20844" xr:uid="{00000000-0005-0000-0000-00006F510000}"/>
    <cellStyle name="Total 2 2 2 4" xfId="20845" xr:uid="{00000000-0005-0000-0000-000070510000}"/>
    <cellStyle name="Total 2 2 3" xfId="20846" xr:uid="{00000000-0005-0000-0000-000071510000}"/>
    <cellStyle name="Total 2 2 3 2" xfId="20847" xr:uid="{00000000-0005-0000-0000-000072510000}"/>
    <cellStyle name="Total 2 2 3 3" xfId="20848" xr:uid="{00000000-0005-0000-0000-000073510000}"/>
    <cellStyle name="Total 2 2 3 4" xfId="20849" xr:uid="{00000000-0005-0000-0000-000074510000}"/>
    <cellStyle name="Total 2 2 4" xfId="20850" xr:uid="{00000000-0005-0000-0000-000075510000}"/>
    <cellStyle name="Total 2 2 4 2" xfId="20851" xr:uid="{00000000-0005-0000-0000-000076510000}"/>
    <cellStyle name="Total 2 2 4 3" xfId="20852" xr:uid="{00000000-0005-0000-0000-000077510000}"/>
    <cellStyle name="Total 2 2 4 4" xfId="20853" xr:uid="{00000000-0005-0000-0000-000078510000}"/>
    <cellStyle name="Total 2 2 5" xfId="20854" xr:uid="{00000000-0005-0000-0000-000079510000}"/>
    <cellStyle name="Total 2 2 5 2" xfId="20855" xr:uid="{00000000-0005-0000-0000-00007A510000}"/>
    <cellStyle name="Total 2 2 5 3" xfId="20856" xr:uid="{00000000-0005-0000-0000-00007B510000}"/>
    <cellStyle name="Total 2 2 5 4" xfId="20857" xr:uid="{00000000-0005-0000-0000-00007C510000}"/>
    <cellStyle name="Total 2 2 6" xfId="20858" xr:uid="{00000000-0005-0000-0000-00007D510000}"/>
    <cellStyle name="Total 2 2 7" xfId="20859" xr:uid="{00000000-0005-0000-0000-00007E510000}"/>
    <cellStyle name="Total 2 2 8" xfId="20860" xr:uid="{00000000-0005-0000-0000-00007F510000}"/>
    <cellStyle name="Total 2 2 9" xfId="20861" xr:uid="{00000000-0005-0000-0000-000080510000}"/>
    <cellStyle name="Total 2 3" xfId="20862" xr:uid="{00000000-0005-0000-0000-000081510000}"/>
    <cellStyle name="Total 2 3 2" xfId="20863" xr:uid="{00000000-0005-0000-0000-000082510000}"/>
    <cellStyle name="Total 2 3 3" xfId="20864" xr:uid="{00000000-0005-0000-0000-000083510000}"/>
    <cellStyle name="Total 2 3 4" xfId="20865" xr:uid="{00000000-0005-0000-0000-000084510000}"/>
    <cellStyle name="Total 2 3 5" xfId="20866" xr:uid="{00000000-0005-0000-0000-000085510000}"/>
    <cellStyle name="Total 2 4" xfId="20867" xr:uid="{00000000-0005-0000-0000-000086510000}"/>
    <cellStyle name="Total 2 4 2" xfId="20868" xr:uid="{00000000-0005-0000-0000-000087510000}"/>
    <cellStyle name="Total 2 4 3" xfId="20869" xr:uid="{00000000-0005-0000-0000-000088510000}"/>
    <cellStyle name="Total 2 4 4" xfId="20870" xr:uid="{00000000-0005-0000-0000-000089510000}"/>
    <cellStyle name="Total 2 4 5" xfId="20871" xr:uid="{00000000-0005-0000-0000-00008A510000}"/>
    <cellStyle name="Total 2 5" xfId="20872" xr:uid="{00000000-0005-0000-0000-00008B510000}"/>
    <cellStyle name="Total 2 5 2" xfId="20873" xr:uid="{00000000-0005-0000-0000-00008C510000}"/>
    <cellStyle name="Total 2 5 3" xfId="20874" xr:uid="{00000000-0005-0000-0000-00008D510000}"/>
    <cellStyle name="Total 2 5 4" xfId="20875" xr:uid="{00000000-0005-0000-0000-00008E510000}"/>
    <cellStyle name="Total 2 5 5" xfId="20876" xr:uid="{00000000-0005-0000-0000-00008F510000}"/>
    <cellStyle name="Total 2 6" xfId="20877" xr:uid="{00000000-0005-0000-0000-000090510000}"/>
    <cellStyle name="Total 2 6 2" xfId="20878" xr:uid="{00000000-0005-0000-0000-000091510000}"/>
    <cellStyle name="Total 2 6 3" xfId="20879" xr:uid="{00000000-0005-0000-0000-000092510000}"/>
    <cellStyle name="Total 2 6 4" xfId="20880" xr:uid="{00000000-0005-0000-0000-000093510000}"/>
    <cellStyle name="Total 2 6 5" xfId="20881" xr:uid="{00000000-0005-0000-0000-000094510000}"/>
    <cellStyle name="Total 2 7" xfId="20882" xr:uid="{00000000-0005-0000-0000-000095510000}"/>
    <cellStyle name="Total 2 7 2" xfId="20883" xr:uid="{00000000-0005-0000-0000-000096510000}"/>
    <cellStyle name="Total 2 7 3" xfId="20884" xr:uid="{00000000-0005-0000-0000-000097510000}"/>
    <cellStyle name="Total 2 7 4" xfId="20885" xr:uid="{00000000-0005-0000-0000-000098510000}"/>
    <cellStyle name="Total 2 7 5" xfId="20886" xr:uid="{00000000-0005-0000-0000-000099510000}"/>
    <cellStyle name="Total 2 8" xfId="20887" xr:uid="{00000000-0005-0000-0000-00009A510000}"/>
    <cellStyle name="Total 2 8 2" xfId="20888" xr:uid="{00000000-0005-0000-0000-00009B510000}"/>
    <cellStyle name="Total 2 8 3" xfId="20889" xr:uid="{00000000-0005-0000-0000-00009C510000}"/>
    <cellStyle name="Total 2 8 4" xfId="20890" xr:uid="{00000000-0005-0000-0000-00009D510000}"/>
    <cellStyle name="Total 2 8 5" xfId="20891" xr:uid="{00000000-0005-0000-0000-00009E510000}"/>
    <cellStyle name="Total 2 9" xfId="20892" xr:uid="{00000000-0005-0000-0000-00009F510000}"/>
    <cellStyle name="Total 2 9 2" xfId="20893" xr:uid="{00000000-0005-0000-0000-0000A0510000}"/>
    <cellStyle name="Total 2 9 3" xfId="20894" xr:uid="{00000000-0005-0000-0000-0000A1510000}"/>
    <cellStyle name="Total 2 9 4" xfId="20895" xr:uid="{00000000-0005-0000-0000-0000A2510000}"/>
    <cellStyle name="Total 2 9 5" xfId="20896" xr:uid="{00000000-0005-0000-0000-0000A3510000}"/>
    <cellStyle name="Total 3" xfId="20897" xr:uid="{00000000-0005-0000-0000-0000A4510000}"/>
    <cellStyle name="Total 3 2" xfId="20898" xr:uid="{00000000-0005-0000-0000-0000A5510000}"/>
    <cellStyle name="Total 3 3" xfId="20899" xr:uid="{00000000-0005-0000-0000-0000A6510000}"/>
    <cellStyle name="Total 4" xfId="20900" xr:uid="{00000000-0005-0000-0000-0000A7510000}"/>
    <cellStyle name="Total 4 2" xfId="20901" xr:uid="{00000000-0005-0000-0000-0000A8510000}"/>
    <cellStyle name="Total 4 3" xfId="20902" xr:uid="{00000000-0005-0000-0000-0000A9510000}"/>
    <cellStyle name="Total 5" xfId="20903" xr:uid="{00000000-0005-0000-0000-0000AA510000}"/>
    <cellStyle name="Total 5 2" xfId="20904" xr:uid="{00000000-0005-0000-0000-0000AB510000}"/>
    <cellStyle name="Total 5 3" xfId="20905" xr:uid="{00000000-0005-0000-0000-0000AC510000}"/>
    <cellStyle name="Total 6" xfId="20906" xr:uid="{00000000-0005-0000-0000-0000AD510000}"/>
    <cellStyle name="Total 6 2" xfId="20907" xr:uid="{00000000-0005-0000-0000-0000AE510000}"/>
    <cellStyle name="Total 6 3" xfId="20908" xr:uid="{00000000-0005-0000-0000-0000AF510000}"/>
    <cellStyle name="Total 7" xfId="20909" xr:uid="{00000000-0005-0000-0000-0000B0510000}"/>
    <cellStyle name="Total2 - Style2" xfId="20910" xr:uid="{00000000-0005-0000-0000-0000B1510000}"/>
    <cellStyle name="Unit" xfId="20911" xr:uid="{00000000-0005-0000-0000-0000B2510000}"/>
    <cellStyle name="Unit 2" xfId="20912" xr:uid="{00000000-0005-0000-0000-0000B3510000}"/>
    <cellStyle name="Unit 3" xfId="20913" xr:uid="{00000000-0005-0000-0000-0000B4510000}"/>
    <cellStyle name="Unit 4" xfId="20914" xr:uid="{00000000-0005-0000-0000-0000B5510000}"/>
    <cellStyle name="Vertical" xfId="20915" xr:uid="{00000000-0005-0000-0000-0000B6510000}"/>
    <cellStyle name="Vertical 2" xfId="20916" xr:uid="{00000000-0005-0000-0000-0000B7510000}"/>
    <cellStyle name="Vertical 3" xfId="20917" xr:uid="{00000000-0005-0000-0000-0000B8510000}"/>
    <cellStyle name="Währung [0]" xfId="20918" xr:uid="{00000000-0005-0000-0000-0000B9510000}"/>
    <cellStyle name="Währung_AX-3-4-Balance-Sheet-310899" xfId="20919" xr:uid="{00000000-0005-0000-0000-0000BA510000}"/>
    <cellStyle name="Warning Text 2" xfId="20920" xr:uid="{00000000-0005-0000-0000-0000BB510000}"/>
    <cellStyle name="Warning Text 2 10" xfId="20921" xr:uid="{00000000-0005-0000-0000-0000BC510000}"/>
    <cellStyle name="Warning Text 2 11" xfId="20922" xr:uid="{00000000-0005-0000-0000-0000BD510000}"/>
    <cellStyle name="Warning Text 2 12" xfId="20923" xr:uid="{00000000-0005-0000-0000-0000BE510000}"/>
    <cellStyle name="Warning Text 2 2" xfId="20924" xr:uid="{00000000-0005-0000-0000-0000BF510000}"/>
    <cellStyle name="Warning Text 2 2 2" xfId="20925" xr:uid="{00000000-0005-0000-0000-0000C0510000}"/>
    <cellStyle name="Warning Text 2 3" xfId="20926" xr:uid="{00000000-0005-0000-0000-0000C1510000}"/>
    <cellStyle name="Warning Text 2 4" xfId="20927" xr:uid="{00000000-0005-0000-0000-0000C2510000}"/>
    <cellStyle name="Warning Text 2 5" xfId="20928" xr:uid="{00000000-0005-0000-0000-0000C3510000}"/>
    <cellStyle name="Warning Text 2 6" xfId="20929" xr:uid="{00000000-0005-0000-0000-0000C4510000}"/>
    <cellStyle name="Warning Text 2 7" xfId="20930" xr:uid="{00000000-0005-0000-0000-0000C5510000}"/>
    <cellStyle name="Warning Text 2 8" xfId="20931" xr:uid="{00000000-0005-0000-0000-0000C6510000}"/>
    <cellStyle name="Warning Text 2 9" xfId="20932" xr:uid="{00000000-0005-0000-0000-0000C7510000}"/>
    <cellStyle name="Warning Text 3" xfId="20933" xr:uid="{00000000-0005-0000-0000-0000C8510000}"/>
    <cellStyle name="Warning Text 3 2" xfId="20934" xr:uid="{00000000-0005-0000-0000-0000C9510000}"/>
    <cellStyle name="Warning Text 3 3" xfId="20935" xr:uid="{00000000-0005-0000-0000-0000CA510000}"/>
    <cellStyle name="Warning Text 4" xfId="20936" xr:uid="{00000000-0005-0000-0000-0000CB510000}"/>
    <cellStyle name="Warning Text 4 2" xfId="20937" xr:uid="{00000000-0005-0000-0000-0000CC510000}"/>
    <cellStyle name="Warning Text 4 3" xfId="20938" xr:uid="{00000000-0005-0000-0000-0000CD510000}"/>
    <cellStyle name="Warning Text 5" xfId="20939" xr:uid="{00000000-0005-0000-0000-0000CE510000}"/>
    <cellStyle name="Warning Text 5 2" xfId="20940" xr:uid="{00000000-0005-0000-0000-0000CF510000}"/>
    <cellStyle name="Warning Text 5 3" xfId="20941" xr:uid="{00000000-0005-0000-0000-0000D0510000}"/>
    <cellStyle name="Warning Text 6" xfId="20942" xr:uid="{00000000-0005-0000-0000-0000D1510000}"/>
    <cellStyle name="Warning Text 6 2" xfId="20943" xr:uid="{00000000-0005-0000-0000-0000D2510000}"/>
    <cellStyle name="Warning Text 6 3" xfId="20944" xr:uid="{00000000-0005-0000-0000-0000D3510000}"/>
    <cellStyle name="Warning Text 7" xfId="20945" xr:uid="{00000000-0005-0000-0000-0000D4510000}"/>
    <cellStyle name="Years" xfId="20946" xr:uid="{00000000-0005-0000-0000-0000D5510000}"/>
    <cellStyle name="Денежный [0]_Capex" xfId="20947" xr:uid="{00000000-0005-0000-0000-0000D6510000}"/>
    <cellStyle name="Денежный_Capex" xfId="20948" xr:uid="{00000000-0005-0000-0000-0000D7510000}"/>
    <cellStyle name="Обычный_7.1" xfId="20949" xr:uid="{00000000-0005-0000-0000-0000D8510000}"/>
    <cellStyle name="ТЕКСТ" xfId="20950" xr:uid="{00000000-0005-0000-0000-0000D9510000}"/>
    <cellStyle name="Тысячи [0]_Chart1 (Sales &amp; Costs)" xfId="20951" xr:uid="{00000000-0005-0000-0000-0000DA510000}"/>
    <cellStyle name="Тысячи_Chart1 (Sales &amp; Costs)" xfId="20952" xr:uid="{00000000-0005-0000-0000-0000DB510000}"/>
    <cellStyle name="Финансовый [0]_Capex" xfId="20953" xr:uid="{00000000-0005-0000-0000-0000DC510000}"/>
    <cellStyle name="Финансовый_Capex" xfId="20954" xr:uid="{00000000-0005-0000-0000-0000DD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shbgeo.local\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0" zoomScaleNormal="80" workbookViewId="0">
      <selection activeCell="B11" sqref="B11"/>
    </sheetView>
  </sheetViews>
  <sheetFormatPr defaultRowHeight="14.4"/>
  <cols>
    <col min="1" max="1" width="9.6640625" style="93" bestFit="1" customWidth="1"/>
    <col min="2" max="2" width="128.6640625" bestFit="1" customWidth="1"/>
    <col min="3" max="3" width="39.44140625" customWidth="1"/>
  </cols>
  <sheetData>
    <row r="1" spans="1:3">
      <c r="A1" s="91" t="s">
        <v>169</v>
      </c>
      <c r="B1" s="69" t="s">
        <v>130</v>
      </c>
      <c r="C1" s="67"/>
    </row>
    <row r="2" spans="1:3">
      <c r="A2" s="92">
        <v>20</v>
      </c>
      <c r="B2" s="68" t="s">
        <v>133</v>
      </c>
    </row>
    <row r="3" spans="1:3">
      <c r="A3" s="92">
        <v>21</v>
      </c>
      <c r="B3" s="68" t="s">
        <v>93</v>
      </c>
    </row>
    <row r="4" spans="1:3">
      <c r="A4" s="92">
        <v>22</v>
      </c>
      <c r="B4" s="71" t="s">
        <v>149</v>
      </c>
    </row>
    <row r="5" spans="1:3">
      <c r="A5" s="92">
        <v>23</v>
      </c>
      <c r="B5" s="71" t="s">
        <v>124</v>
      </c>
    </row>
    <row r="6" spans="1:3">
      <c r="A6" s="92">
        <v>24</v>
      </c>
      <c r="B6" s="68" t="s">
        <v>147</v>
      </c>
    </row>
    <row r="7" spans="1:3">
      <c r="A7" s="92">
        <v>25</v>
      </c>
      <c r="B7" s="70" t="s">
        <v>126</v>
      </c>
    </row>
    <row r="8" spans="1:3">
      <c r="A8" s="92">
        <v>26</v>
      </c>
      <c r="B8" s="70" t="s">
        <v>128</v>
      </c>
    </row>
    <row r="9" spans="1:3">
      <c r="A9" s="92">
        <v>27</v>
      </c>
      <c r="B9" s="70" t="s">
        <v>127</v>
      </c>
    </row>
    <row r="10" spans="1:3">
      <c r="C10" s="67"/>
    </row>
    <row r="11" spans="1:3" ht="43.2">
      <c r="B11" s="74" t="s">
        <v>190</v>
      </c>
      <c r="C11" s="67"/>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headerFooter>
    <oddFooter>&amp;C_x000D_&amp;1#&amp;"Calibri"&amp;10&amp;K000000 C1 - FOR INTERNAL USE ONLY</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80" zoomScaleNormal="80" workbookViewId="0">
      <selection activeCell="B27" sqref="B27:C27"/>
    </sheetView>
  </sheetViews>
  <sheetFormatPr defaultColWidth="43.5546875" defaultRowHeight="12"/>
  <cols>
    <col min="1" max="1" width="5.33203125" style="88" customWidth="1"/>
    <col min="2" max="2" width="73.88671875" style="89" customWidth="1"/>
    <col min="3" max="3" width="131.44140625" style="90" customWidth="1"/>
    <col min="4" max="5" width="10.33203125" style="86" customWidth="1"/>
    <col min="6" max="16384" width="43.5546875" style="86"/>
  </cols>
  <sheetData>
    <row r="1" spans="1:3" ht="13.2" thickTop="1" thickBot="1">
      <c r="A1" s="271" t="s">
        <v>161</v>
      </c>
      <c r="B1" s="272"/>
      <c r="C1" s="273"/>
    </row>
    <row r="2" spans="1:3" ht="26.25" customHeight="1">
      <c r="A2" s="87"/>
      <c r="B2" s="274" t="s">
        <v>162</v>
      </c>
      <c r="C2" s="274"/>
    </row>
    <row r="3" spans="1:3">
      <c r="A3" s="268" t="s">
        <v>178</v>
      </c>
      <c r="B3" s="269"/>
      <c r="C3" s="270"/>
    </row>
    <row r="4" spans="1:3">
      <c r="A4" s="87"/>
      <c r="B4" s="265" t="s">
        <v>131</v>
      </c>
      <c r="C4" s="266" t="s">
        <v>131</v>
      </c>
    </row>
    <row r="5" spans="1:3">
      <c r="A5" s="87"/>
      <c r="B5" s="265" t="s">
        <v>120</v>
      </c>
      <c r="C5" s="266" t="s">
        <v>120</v>
      </c>
    </row>
    <row r="6" spans="1:3">
      <c r="A6" s="87"/>
      <c r="B6" s="265" t="s">
        <v>141</v>
      </c>
      <c r="C6" s="266" t="s">
        <v>141</v>
      </c>
    </row>
    <row r="7" spans="1:3">
      <c r="A7" s="87"/>
      <c r="B7" s="265" t="s">
        <v>121</v>
      </c>
      <c r="C7" s="266" t="s">
        <v>121</v>
      </c>
    </row>
    <row r="8" spans="1:3">
      <c r="A8" s="87"/>
      <c r="B8" s="265" t="s">
        <v>122</v>
      </c>
      <c r="C8" s="266" t="s">
        <v>122</v>
      </c>
    </row>
    <row r="9" spans="1:3">
      <c r="A9" s="87"/>
      <c r="B9" s="265" t="s">
        <v>142</v>
      </c>
      <c r="C9" s="266" t="s">
        <v>142</v>
      </c>
    </row>
    <row r="10" spans="1:3">
      <c r="A10" s="268" t="s">
        <v>179</v>
      </c>
      <c r="B10" s="269"/>
      <c r="C10" s="270"/>
    </row>
    <row r="11" spans="1:3">
      <c r="A11" s="87"/>
      <c r="B11" s="265" t="s">
        <v>134</v>
      </c>
      <c r="C11" s="266" t="s">
        <v>134</v>
      </c>
    </row>
    <row r="12" spans="1:3">
      <c r="A12" s="87"/>
      <c r="B12" s="265" t="s">
        <v>143</v>
      </c>
      <c r="C12" s="266" t="s">
        <v>143</v>
      </c>
    </row>
    <row r="13" spans="1:3">
      <c r="A13" s="87"/>
      <c r="B13" s="265" t="s">
        <v>144</v>
      </c>
      <c r="C13" s="266" t="s">
        <v>144</v>
      </c>
    </row>
    <row r="14" spans="1:3">
      <c r="A14" s="87"/>
      <c r="B14" s="265" t="s">
        <v>135</v>
      </c>
      <c r="C14" s="266" t="s">
        <v>135</v>
      </c>
    </row>
    <row r="15" spans="1:3" ht="11.25" customHeight="1">
      <c r="A15" s="267" t="s">
        <v>181</v>
      </c>
      <c r="B15" s="267"/>
      <c r="C15" s="267"/>
    </row>
    <row r="16" spans="1:3">
      <c r="A16" s="87"/>
      <c r="B16" s="265" t="s">
        <v>125</v>
      </c>
      <c r="C16" s="266"/>
    </row>
    <row r="17" spans="1:3">
      <c r="A17" s="87"/>
      <c r="B17" s="275" t="s">
        <v>60</v>
      </c>
      <c r="C17" s="276"/>
    </row>
    <row r="18" spans="1:3">
      <c r="A18" s="87"/>
      <c r="B18" s="275" t="s">
        <v>59</v>
      </c>
      <c r="C18" s="276"/>
    </row>
    <row r="19" spans="1:3">
      <c r="A19" s="87"/>
      <c r="B19" s="275" t="s">
        <v>58</v>
      </c>
      <c r="C19" s="276"/>
    </row>
    <row r="20" spans="1:3">
      <c r="A20" s="87"/>
      <c r="B20" s="265" t="s">
        <v>61</v>
      </c>
      <c r="C20" s="266"/>
    </row>
    <row r="21" spans="1:3">
      <c r="A21" s="87"/>
      <c r="B21" s="265" t="s">
        <v>105</v>
      </c>
      <c r="C21" s="266"/>
    </row>
    <row r="22" spans="1:3">
      <c r="A22" s="87"/>
      <c r="B22" s="265" t="s">
        <v>192</v>
      </c>
      <c r="C22" s="266"/>
    </row>
    <row r="23" spans="1:3" ht="11.25" customHeight="1">
      <c r="A23" s="267" t="s">
        <v>182</v>
      </c>
      <c r="B23" s="267"/>
      <c r="C23" s="267"/>
    </row>
    <row r="24" spans="1:3" ht="33.75" customHeight="1">
      <c r="A24" s="87"/>
      <c r="B24" s="265" t="s">
        <v>163</v>
      </c>
      <c r="C24" s="266"/>
    </row>
    <row r="25" spans="1:3" ht="14.25" customHeight="1">
      <c r="A25" s="87"/>
      <c r="B25" s="265" t="s">
        <v>164</v>
      </c>
      <c r="C25" s="266"/>
    </row>
    <row r="26" spans="1:3">
      <c r="A26" s="267" t="s">
        <v>180</v>
      </c>
      <c r="B26" s="267"/>
      <c r="C26" s="267"/>
    </row>
    <row r="27" spans="1:3">
      <c r="A27" s="87"/>
      <c r="B27" s="265" t="s">
        <v>150</v>
      </c>
      <c r="C27" s="266"/>
    </row>
    <row r="28" spans="1:3">
      <c r="A28" s="87"/>
      <c r="B28" s="265" t="s">
        <v>151</v>
      </c>
      <c r="C28" s="266"/>
    </row>
    <row r="29" spans="1:3">
      <c r="A29" s="87"/>
      <c r="B29" s="265" t="s">
        <v>165</v>
      </c>
      <c r="C29" s="266"/>
    </row>
    <row r="30" spans="1:3" ht="11.25" customHeight="1">
      <c r="A30" s="267" t="s">
        <v>183</v>
      </c>
      <c r="B30" s="267"/>
      <c r="C30" s="267"/>
    </row>
    <row r="31" spans="1:3">
      <c r="A31" s="87"/>
      <c r="B31" s="265" t="s">
        <v>116</v>
      </c>
      <c r="C31" s="266"/>
    </row>
    <row r="32" spans="1:3" ht="21.75" customHeight="1">
      <c r="A32" s="87"/>
      <c r="B32" s="265" t="s">
        <v>111</v>
      </c>
      <c r="C32" s="266"/>
    </row>
    <row r="33" spans="1:3">
      <c r="A33" s="267" t="s">
        <v>184</v>
      </c>
      <c r="B33" s="267"/>
      <c r="C33" s="267"/>
    </row>
    <row r="34" spans="1:3">
      <c r="A34" s="87"/>
      <c r="B34" s="265" t="s">
        <v>166</v>
      </c>
      <c r="C34" s="266"/>
    </row>
    <row r="35" spans="1:3" ht="12.6">
      <c r="A35" s="87"/>
      <c r="B35" s="277" t="s">
        <v>191</v>
      </c>
      <c r="C35" s="27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headerFooter>
    <oddFooter>&amp;C_x000D_&amp;1#&amp;"Calibri"&amp;10&amp;K000000 C1 - FOR INTERNAL USE ONLY</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53"/>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Q37" sqref="Q37"/>
    </sheetView>
  </sheetViews>
  <sheetFormatPr defaultColWidth="8.6640625" defaultRowHeight="11.4"/>
  <cols>
    <col min="1" max="1" width="10.5546875" style="151" bestFit="1" customWidth="1"/>
    <col min="2" max="2" width="32.5546875" style="151" customWidth="1"/>
    <col min="3" max="5" width="14.44140625" style="151" customWidth="1"/>
    <col min="6" max="6" width="15.6640625" style="151" customWidth="1"/>
    <col min="7" max="7" width="12.6640625" style="151" bestFit="1" customWidth="1"/>
    <col min="8" max="8" width="13.6640625" style="151" bestFit="1" customWidth="1"/>
    <col min="9" max="9" width="15.109375" style="151" bestFit="1" customWidth="1"/>
    <col min="10" max="10" width="12" style="151" customWidth="1"/>
    <col min="11" max="11" width="13.6640625" style="151" bestFit="1" customWidth="1"/>
    <col min="12" max="12" width="14.6640625" style="151" bestFit="1" customWidth="1"/>
    <col min="13" max="13" width="14.44140625" style="151" bestFit="1" customWidth="1"/>
    <col min="14" max="14" width="14.6640625" style="151" bestFit="1" customWidth="1"/>
    <col min="15" max="15" width="12.6640625" style="151" bestFit="1" customWidth="1"/>
    <col min="16" max="16" width="13.33203125" style="151" bestFit="1" customWidth="1"/>
    <col min="17" max="17" width="13.33203125" style="151" customWidth="1"/>
    <col min="18" max="18" width="33.6640625" style="151" customWidth="1"/>
    <col min="19" max="19" width="15.88671875" style="151" customWidth="1"/>
    <col min="20" max="20" width="19.33203125" style="151" customWidth="1"/>
    <col min="21" max="21" width="29.6640625" style="151" bestFit="1" customWidth="1"/>
    <col min="22" max="22" width="18.6640625" style="151" customWidth="1"/>
    <col min="23" max="23" width="14.5546875" style="151" bestFit="1" customWidth="1"/>
    <col min="24" max="24" width="14.5546875" style="151" customWidth="1"/>
    <col min="25" max="25" width="14.44140625" style="151" bestFit="1" customWidth="1"/>
    <col min="26" max="27" width="14.5546875" style="151" bestFit="1" customWidth="1"/>
    <col min="28" max="28" width="8.6640625" style="151"/>
    <col min="29" max="29" width="13.88671875" style="151" bestFit="1" customWidth="1"/>
    <col min="30" max="16384" width="8.6640625" style="151"/>
  </cols>
  <sheetData>
    <row r="1" spans="1:29">
      <c r="A1" s="149" t="s">
        <v>54</v>
      </c>
      <c r="B1" s="150" t="s">
        <v>209</v>
      </c>
      <c r="D1" s="150"/>
      <c r="E1" s="152"/>
      <c r="F1" s="153"/>
      <c r="G1" s="153"/>
      <c r="H1" s="153"/>
      <c r="I1" s="153"/>
      <c r="K1" s="153"/>
      <c r="L1" s="153"/>
      <c r="M1" s="153"/>
      <c r="O1" s="153"/>
      <c r="P1" s="153"/>
      <c r="R1" s="153"/>
      <c r="S1" s="153"/>
    </row>
    <row r="2" spans="1:29" s="149" customFormat="1" ht="15.75" customHeight="1">
      <c r="A2" s="149" t="s">
        <v>55</v>
      </c>
      <c r="B2" s="155">
        <v>44926</v>
      </c>
      <c r="C2" s="140"/>
      <c r="D2" s="156"/>
      <c r="E2" s="157"/>
      <c r="F2" s="157"/>
      <c r="G2" s="158"/>
      <c r="I2" s="159"/>
      <c r="J2" s="159"/>
      <c r="M2" s="222"/>
      <c r="V2" s="222"/>
    </row>
    <row r="3" spans="1:29">
      <c r="C3" s="160"/>
      <c r="D3" s="160"/>
      <c r="E3" s="161"/>
      <c r="F3" s="162"/>
      <c r="Q3" s="154"/>
      <c r="S3" s="152"/>
    </row>
    <row r="4" spans="1:29" ht="12.6" thickBot="1">
      <c r="A4" s="163" t="s">
        <v>170</v>
      </c>
      <c r="B4" s="164" t="s">
        <v>132</v>
      </c>
      <c r="C4" s="160"/>
      <c r="D4" s="160"/>
      <c r="E4" s="165"/>
      <c r="F4" s="166"/>
    </row>
    <row r="5" spans="1:29">
      <c r="A5" s="167"/>
      <c r="B5" s="168" t="s">
        <v>0</v>
      </c>
      <c r="C5" s="169" t="s">
        <v>1</v>
      </c>
      <c r="D5" s="170" t="s">
        <v>2</v>
      </c>
      <c r="E5" s="168" t="s">
        <v>3</v>
      </c>
      <c r="F5" s="168" t="s">
        <v>4</v>
      </c>
      <c r="G5" s="227" t="s">
        <v>5</v>
      </c>
      <c r="H5" s="227"/>
      <c r="I5" s="227"/>
      <c r="J5" s="227"/>
      <c r="K5" s="227"/>
      <c r="L5" s="227"/>
      <c r="M5" s="227"/>
      <c r="N5" s="227"/>
      <c r="O5" s="227"/>
      <c r="P5" s="227"/>
      <c r="Q5" s="227"/>
      <c r="R5" s="227"/>
      <c r="S5" s="227"/>
      <c r="T5" s="228"/>
    </row>
    <row r="6" spans="1:29" ht="16.95" customHeight="1">
      <c r="A6" s="226"/>
      <c r="B6" s="229" t="s">
        <v>82</v>
      </c>
      <c r="C6" s="230" t="s">
        <v>81</v>
      </c>
      <c r="D6" s="230" t="s">
        <v>139</v>
      </c>
      <c r="E6" s="230" t="s">
        <v>74</v>
      </c>
      <c r="F6" s="230" t="s">
        <v>78</v>
      </c>
      <c r="G6" s="231" t="s">
        <v>77</v>
      </c>
      <c r="H6" s="232"/>
      <c r="I6" s="232"/>
      <c r="J6" s="232"/>
      <c r="K6" s="232"/>
      <c r="L6" s="232"/>
      <c r="M6" s="232"/>
      <c r="N6" s="232"/>
      <c r="O6" s="232"/>
      <c r="P6" s="232"/>
      <c r="Q6" s="232"/>
      <c r="R6" s="232"/>
      <c r="S6" s="232"/>
      <c r="T6" s="233"/>
    </row>
    <row r="7" spans="1:29" ht="14.4" customHeight="1">
      <c r="A7" s="226"/>
      <c r="B7" s="229"/>
      <c r="C7" s="230"/>
      <c r="D7" s="230"/>
      <c r="E7" s="230"/>
      <c r="F7" s="230"/>
      <c r="G7" s="171">
        <v>1</v>
      </c>
      <c r="H7" s="172">
        <v>2</v>
      </c>
      <c r="I7" s="172">
        <v>3</v>
      </c>
      <c r="J7" s="172">
        <v>4</v>
      </c>
      <c r="K7" s="172">
        <v>5</v>
      </c>
      <c r="L7" s="172">
        <v>6.1</v>
      </c>
      <c r="M7" s="172">
        <v>6.2</v>
      </c>
      <c r="N7" s="172">
        <v>6</v>
      </c>
      <c r="O7" s="172">
        <v>7</v>
      </c>
      <c r="P7" s="172">
        <v>8</v>
      </c>
      <c r="Q7" s="172">
        <v>9</v>
      </c>
      <c r="R7" s="172">
        <v>10</v>
      </c>
      <c r="S7" s="172">
        <v>11</v>
      </c>
      <c r="T7" s="173">
        <v>12</v>
      </c>
      <c r="Y7" s="237"/>
      <c r="Z7" s="237"/>
      <c r="AA7" s="237"/>
    </row>
    <row r="8" spans="1:29" ht="83.4">
      <c r="A8" s="226"/>
      <c r="B8" s="229"/>
      <c r="C8" s="230"/>
      <c r="D8" s="230"/>
      <c r="E8" s="230"/>
      <c r="F8" s="230"/>
      <c r="G8" s="174" t="s">
        <v>24</v>
      </c>
      <c r="H8" s="175" t="s">
        <v>25</v>
      </c>
      <c r="I8" s="175" t="s">
        <v>26</v>
      </c>
      <c r="J8" s="175" t="s">
        <v>27</v>
      </c>
      <c r="K8" s="175" t="s">
        <v>28</v>
      </c>
      <c r="L8" s="175" t="s">
        <v>29</v>
      </c>
      <c r="M8" s="175" t="s">
        <v>30</v>
      </c>
      <c r="N8" s="175" t="s">
        <v>31</v>
      </c>
      <c r="O8" s="175" t="s">
        <v>32</v>
      </c>
      <c r="P8" s="175" t="s">
        <v>33</v>
      </c>
      <c r="Q8" s="175" t="s">
        <v>34</v>
      </c>
      <c r="R8" s="175" t="s">
        <v>35</v>
      </c>
      <c r="S8" s="175" t="s">
        <v>36</v>
      </c>
      <c r="T8" s="176" t="s">
        <v>37</v>
      </c>
      <c r="V8" s="154"/>
      <c r="W8" s="154"/>
      <c r="X8" s="154"/>
      <c r="AA8" s="177"/>
    </row>
    <row r="9" spans="1:29" ht="22.8">
      <c r="A9" s="178"/>
      <c r="B9" s="179" t="s">
        <v>194</v>
      </c>
      <c r="C9" s="142">
        <v>62542245.175604686</v>
      </c>
      <c r="D9" s="142">
        <v>62542245.175604686</v>
      </c>
      <c r="E9" s="180">
        <f>T9</f>
        <v>62547063.828499988</v>
      </c>
      <c r="F9" s="181"/>
      <c r="G9" s="180">
        <v>4328411.1900000004</v>
      </c>
      <c r="H9" s="180">
        <v>287139.16769999999</v>
      </c>
      <c r="I9" s="180">
        <v>57893209.360799991</v>
      </c>
      <c r="J9" s="180"/>
      <c r="K9" s="180"/>
      <c r="L9" s="180"/>
      <c r="M9" s="180"/>
      <c r="N9" s="180"/>
      <c r="O9" s="180">
        <v>38304.11</v>
      </c>
      <c r="P9" s="180"/>
      <c r="Q9" s="180"/>
      <c r="R9" s="180"/>
      <c r="S9" s="180"/>
      <c r="T9" s="182">
        <f t="shared" ref="T9:T17" si="0">SUM(G9:K9,N9:S9)</f>
        <v>62547063.828499988</v>
      </c>
      <c r="U9" s="152"/>
    </row>
    <row r="10" spans="1:29" ht="22.8">
      <c r="A10" s="178"/>
      <c r="B10" s="179" t="s">
        <v>195</v>
      </c>
      <c r="C10" s="143">
        <v>46926501.855817817</v>
      </c>
      <c r="D10" s="143">
        <v>46926501.855817817</v>
      </c>
      <c r="E10" s="180">
        <f t="shared" ref="E10:E18" si="1">T10</f>
        <v>46926655.468400002</v>
      </c>
      <c r="F10" s="181"/>
      <c r="G10" s="180"/>
      <c r="H10" s="180">
        <v>43450945.9384</v>
      </c>
      <c r="I10" s="180">
        <v>3461280</v>
      </c>
      <c r="J10" s="180"/>
      <c r="K10" s="180"/>
      <c r="L10" s="180"/>
      <c r="M10" s="180"/>
      <c r="N10" s="180"/>
      <c r="O10" s="180">
        <v>14429.53</v>
      </c>
      <c r="P10" s="180"/>
      <c r="Q10" s="180"/>
      <c r="R10" s="180"/>
      <c r="S10" s="180"/>
      <c r="T10" s="182">
        <f t="shared" si="0"/>
        <v>46926655.468400002</v>
      </c>
      <c r="U10" s="152"/>
    </row>
    <row r="11" spans="1:29" ht="12">
      <c r="A11" s="178"/>
      <c r="B11" s="179" t="s">
        <v>196</v>
      </c>
      <c r="C11" s="144">
        <v>350885352.19613677</v>
      </c>
      <c r="D11" s="144">
        <v>350885352.19613677</v>
      </c>
      <c r="E11" s="180">
        <f t="shared" si="1"/>
        <v>345037476.04763281</v>
      </c>
      <c r="F11" s="181"/>
      <c r="G11" s="180"/>
      <c r="H11" s="180"/>
      <c r="I11" s="180"/>
      <c r="J11" s="180"/>
      <c r="K11" s="180"/>
      <c r="L11" s="180">
        <v>364572546.27573282</v>
      </c>
      <c r="M11" s="180">
        <f>-21315362.0697</f>
        <v>-21315362.069699999</v>
      </c>
      <c r="N11" s="180">
        <f>L11+M11</f>
        <v>343257184.20603281</v>
      </c>
      <c r="O11" s="180">
        <v>1780291.841599996</v>
      </c>
      <c r="P11" s="180"/>
      <c r="Q11" s="180"/>
      <c r="R11" s="180"/>
      <c r="S11" s="180"/>
      <c r="T11" s="182">
        <f>SUM(G11:K11,N11:S11)</f>
        <v>345037476.04763281</v>
      </c>
      <c r="U11" s="152"/>
      <c r="V11" s="177"/>
      <c r="W11" s="152"/>
      <c r="X11" s="153"/>
      <c r="Y11" s="153"/>
      <c r="Z11" s="152"/>
      <c r="AA11" s="183"/>
      <c r="AC11" s="153"/>
    </row>
    <row r="12" spans="1:29" ht="12">
      <c r="A12" s="178"/>
      <c r="B12" s="179" t="s">
        <v>208</v>
      </c>
      <c r="C12" s="144">
        <v>43861221.667219296</v>
      </c>
      <c r="D12" s="144">
        <v>43861221.667219296</v>
      </c>
      <c r="E12" s="180">
        <f t="shared" si="1"/>
        <v>43431193.637499996</v>
      </c>
      <c r="F12" s="181"/>
      <c r="G12" s="180"/>
      <c r="H12" s="180"/>
      <c r="I12" s="180"/>
      <c r="J12" s="180"/>
      <c r="K12" s="180">
        <v>42891997.882699996</v>
      </c>
      <c r="L12" s="180"/>
      <c r="M12" s="180"/>
      <c r="N12" s="180"/>
      <c r="O12" s="180">
        <v>539195.7548</v>
      </c>
      <c r="P12" s="180"/>
      <c r="Q12" s="180"/>
      <c r="R12" s="180"/>
      <c r="S12" s="180"/>
      <c r="T12" s="182">
        <f>SUM(G12:K12,N12:S12)</f>
        <v>43431193.637499996</v>
      </c>
      <c r="U12" s="152"/>
    </row>
    <row r="13" spans="1:29" ht="12">
      <c r="A13" s="178"/>
      <c r="B13" s="179" t="s">
        <v>197</v>
      </c>
      <c r="C13" s="145">
        <v>2420191.7700000014</v>
      </c>
      <c r="D13" s="145">
        <v>2420191.7700000014</v>
      </c>
      <c r="E13" s="180">
        <f t="shared" si="1"/>
        <v>2420191.7700000014</v>
      </c>
      <c r="F13" s="181"/>
      <c r="G13" s="180"/>
      <c r="H13" s="180"/>
      <c r="I13" s="180"/>
      <c r="J13" s="180"/>
      <c r="K13" s="180"/>
      <c r="L13" s="180"/>
      <c r="M13" s="180"/>
      <c r="N13" s="180"/>
      <c r="O13" s="180"/>
      <c r="P13" s="180"/>
      <c r="Q13" s="180"/>
      <c r="R13" s="180">
        <v>2420191.7700000014</v>
      </c>
      <c r="S13" s="180"/>
      <c r="T13" s="182">
        <f t="shared" si="0"/>
        <v>2420191.7700000014</v>
      </c>
      <c r="U13" s="152"/>
    </row>
    <row r="14" spans="1:29" ht="12">
      <c r="A14" s="178"/>
      <c r="B14" s="179" t="s">
        <v>211</v>
      </c>
      <c r="C14" s="145">
        <v>3766367.8599999994</v>
      </c>
      <c r="D14" s="145">
        <v>3766367.8599999994</v>
      </c>
      <c r="E14" s="180">
        <f t="shared" si="1"/>
        <v>3766367.8599999994</v>
      </c>
      <c r="F14" s="181"/>
      <c r="G14" s="180"/>
      <c r="H14" s="180"/>
      <c r="I14" s="180"/>
      <c r="J14" s="180"/>
      <c r="K14" s="180"/>
      <c r="L14" s="180"/>
      <c r="M14" s="180"/>
      <c r="N14" s="180"/>
      <c r="O14" s="180"/>
      <c r="P14" s="180"/>
      <c r="Q14" s="180"/>
      <c r="R14" s="145">
        <v>3766367.8599999994</v>
      </c>
      <c r="S14" s="180"/>
      <c r="T14" s="182">
        <f t="shared" si="0"/>
        <v>3766367.8599999994</v>
      </c>
      <c r="U14" s="152"/>
    </row>
    <row r="15" spans="1:29" ht="12">
      <c r="A15" s="178"/>
      <c r="B15" s="179" t="s">
        <v>198</v>
      </c>
      <c r="C15" s="144">
        <v>5254529.7999999989</v>
      </c>
      <c r="D15" s="144">
        <v>5254529.7999999989</v>
      </c>
      <c r="E15" s="180">
        <f t="shared" si="1"/>
        <v>5254529.7999999989</v>
      </c>
      <c r="F15" s="181"/>
      <c r="G15" s="180"/>
      <c r="H15" s="180"/>
      <c r="I15" s="180"/>
      <c r="J15" s="180"/>
      <c r="K15" s="180"/>
      <c r="L15" s="180"/>
      <c r="M15" s="180"/>
      <c r="N15" s="180"/>
      <c r="O15" s="180"/>
      <c r="P15" s="180"/>
      <c r="Q15" s="180"/>
      <c r="R15" s="144">
        <v>5254529.7999999989</v>
      </c>
      <c r="S15" s="180"/>
      <c r="T15" s="182">
        <f t="shared" si="0"/>
        <v>5254529.7999999989</v>
      </c>
      <c r="U15" s="152"/>
    </row>
    <row r="16" spans="1:29" ht="12">
      <c r="A16" s="178"/>
      <c r="B16" s="179" t="s">
        <v>213</v>
      </c>
      <c r="C16" s="144">
        <v>0</v>
      </c>
      <c r="D16" s="144">
        <v>0</v>
      </c>
      <c r="E16" s="180">
        <f t="shared" si="1"/>
        <v>0</v>
      </c>
      <c r="F16" s="181"/>
      <c r="G16" s="180"/>
      <c r="H16" s="180"/>
      <c r="I16" s="180"/>
      <c r="J16" s="180"/>
      <c r="K16" s="180"/>
      <c r="L16" s="180"/>
      <c r="M16" s="180"/>
      <c r="N16" s="180"/>
      <c r="O16" s="180"/>
      <c r="P16" s="180"/>
      <c r="Q16" s="180"/>
      <c r="R16" s="180"/>
      <c r="S16" s="180"/>
      <c r="T16" s="182">
        <f t="shared" si="0"/>
        <v>0</v>
      </c>
      <c r="U16" s="152"/>
    </row>
    <row r="17" spans="1:27" ht="22.8">
      <c r="A17" s="178"/>
      <c r="B17" s="179" t="s">
        <v>199</v>
      </c>
      <c r="C17" s="144">
        <v>0</v>
      </c>
      <c r="D17" s="144">
        <v>0</v>
      </c>
      <c r="E17" s="180">
        <f t="shared" si="1"/>
        <v>0</v>
      </c>
      <c r="F17" s="181"/>
      <c r="G17" s="180"/>
      <c r="H17" s="180"/>
      <c r="I17" s="180"/>
      <c r="J17" s="180"/>
      <c r="K17" s="180"/>
      <c r="L17" s="180"/>
      <c r="M17" s="180"/>
      <c r="N17" s="180"/>
      <c r="O17" s="180"/>
      <c r="P17" s="180"/>
      <c r="Q17" s="180"/>
      <c r="R17" s="180"/>
      <c r="S17" s="180"/>
      <c r="T17" s="182">
        <f t="shared" si="0"/>
        <v>0</v>
      </c>
      <c r="U17" s="152"/>
    </row>
    <row r="18" spans="1:27" ht="12">
      <c r="A18" s="184"/>
      <c r="B18" s="179" t="s">
        <v>200</v>
      </c>
      <c r="C18" s="146">
        <v>2853987.5879670014</v>
      </c>
      <c r="D18" s="146">
        <v>2853987.5879670014</v>
      </c>
      <c r="E18" s="180">
        <f t="shared" si="1"/>
        <v>3117709.0244</v>
      </c>
      <c r="F18" s="181"/>
      <c r="G18" s="180"/>
      <c r="H18" s="180"/>
      <c r="I18" s="185"/>
      <c r="J18" s="185"/>
      <c r="K18" s="185"/>
      <c r="L18" s="185"/>
      <c r="M18" s="185"/>
      <c r="N18" s="185"/>
      <c r="O18" s="185">
        <v>60650.618399999992</v>
      </c>
      <c r="P18" s="185">
        <v>278408</v>
      </c>
      <c r="Q18" s="185"/>
      <c r="R18" s="185"/>
      <c r="S18" s="224">
        <v>2778650.406</v>
      </c>
      <c r="T18" s="182">
        <f>SUM(G18:K18,N18:S18)</f>
        <v>3117709.0244</v>
      </c>
      <c r="U18" s="152"/>
      <c r="V18" s="220"/>
      <c r="W18" s="186"/>
      <c r="X18" s="153"/>
      <c r="Z18" s="152"/>
      <c r="AA18" s="153"/>
    </row>
    <row r="19" spans="1:27" ht="12">
      <c r="A19" s="184"/>
      <c r="B19" s="187"/>
      <c r="C19" s="134"/>
      <c r="D19" s="188"/>
      <c r="E19" s="180"/>
      <c r="F19" s="189"/>
      <c r="G19" s="185"/>
      <c r="H19" s="185"/>
      <c r="I19" s="185"/>
      <c r="J19" s="185"/>
      <c r="K19" s="185"/>
      <c r="L19" s="185"/>
      <c r="M19" s="185"/>
      <c r="N19" s="185"/>
      <c r="O19" s="185"/>
      <c r="P19" s="185"/>
      <c r="Q19" s="185"/>
      <c r="R19" s="185"/>
      <c r="S19" s="185"/>
      <c r="T19" s="182"/>
      <c r="U19" s="152"/>
    </row>
    <row r="20" spans="1:27" ht="12.6" thickBot="1">
      <c r="A20" s="190"/>
      <c r="B20" s="191" t="s">
        <v>37</v>
      </c>
      <c r="C20" s="192">
        <f>SUM(C9:C19)</f>
        <v>518510397.91274554</v>
      </c>
      <c r="D20" s="192">
        <f>SUM(D9:D19)</f>
        <v>518510397.91274554</v>
      </c>
      <c r="E20" s="192">
        <f>SUM(E9:E19)</f>
        <v>512501187.43643278</v>
      </c>
      <c r="F20" s="192">
        <f>SUM(F9:F17)</f>
        <v>0</v>
      </c>
      <c r="G20" s="192">
        <f t="shared" ref="G20:T20" si="2">SUM(G9:G19)</f>
        <v>4328411.1900000004</v>
      </c>
      <c r="H20" s="192">
        <f t="shared" si="2"/>
        <v>43738085.1061</v>
      </c>
      <c r="I20" s="192">
        <f t="shared" si="2"/>
        <v>61354489.360799991</v>
      </c>
      <c r="J20" s="192">
        <f t="shared" si="2"/>
        <v>0</v>
      </c>
      <c r="K20" s="192">
        <f t="shared" si="2"/>
        <v>42891997.882699996</v>
      </c>
      <c r="L20" s="192">
        <f t="shared" si="2"/>
        <v>364572546.27573282</v>
      </c>
      <c r="M20" s="192">
        <f t="shared" si="2"/>
        <v>-21315362.069699999</v>
      </c>
      <c r="N20" s="192">
        <f t="shared" si="2"/>
        <v>343257184.20603281</v>
      </c>
      <c r="O20" s="192">
        <f t="shared" si="2"/>
        <v>2432871.8547999961</v>
      </c>
      <c r="P20" s="192">
        <f t="shared" si="2"/>
        <v>278408</v>
      </c>
      <c r="Q20" s="192">
        <f t="shared" si="2"/>
        <v>0</v>
      </c>
      <c r="R20" s="192">
        <f t="shared" si="2"/>
        <v>11441089.43</v>
      </c>
      <c r="S20" s="192">
        <f t="shared" si="2"/>
        <v>2778650.406</v>
      </c>
      <c r="T20" s="193">
        <f t="shared" si="2"/>
        <v>512501187.43643278</v>
      </c>
      <c r="U20" s="153"/>
    </row>
    <row r="21" spans="1:27">
      <c r="A21" s="194"/>
      <c r="B21" s="168" t="s">
        <v>0</v>
      </c>
      <c r="C21" s="169" t="s">
        <v>1</v>
      </c>
      <c r="D21" s="170" t="s">
        <v>2</v>
      </c>
      <c r="E21" s="168" t="s">
        <v>3</v>
      </c>
      <c r="F21" s="168" t="s">
        <v>4</v>
      </c>
      <c r="G21" s="227" t="s">
        <v>5</v>
      </c>
      <c r="H21" s="227"/>
      <c r="I21" s="227"/>
      <c r="J21" s="227"/>
      <c r="K21" s="227"/>
      <c r="L21" s="227"/>
      <c r="M21" s="227"/>
      <c r="N21" s="227"/>
      <c r="O21" s="227"/>
      <c r="P21" s="228"/>
      <c r="S21" s="152"/>
      <c r="T21" s="152"/>
    </row>
    <row r="22" spans="1:27" ht="14.4" customHeight="1">
      <c r="A22" s="226"/>
      <c r="B22" s="234" t="s">
        <v>80</v>
      </c>
      <c r="C22" s="230" t="s">
        <v>79</v>
      </c>
      <c r="D22" s="230" t="s">
        <v>140</v>
      </c>
      <c r="E22" s="230" t="s">
        <v>74</v>
      </c>
      <c r="F22" s="230" t="s">
        <v>78</v>
      </c>
      <c r="G22" s="238" t="s">
        <v>77</v>
      </c>
      <c r="H22" s="238"/>
      <c r="I22" s="238"/>
      <c r="J22" s="238"/>
      <c r="K22" s="238"/>
      <c r="L22" s="238"/>
      <c r="M22" s="238"/>
      <c r="N22" s="238"/>
      <c r="O22" s="238"/>
      <c r="P22" s="239"/>
      <c r="S22" s="195"/>
      <c r="T22" s="223"/>
    </row>
    <row r="23" spans="1:27" ht="14.4" customHeight="1">
      <c r="A23" s="226"/>
      <c r="B23" s="235"/>
      <c r="C23" s="230"/>
      <c r="D23" s="230"/>
      <c r="E23" s="230"/>
      <c r="F23" s="230"/>
      <c r="G23" s="196">
        <v>13</v>
      </c>
      <c r="H23" s="197">
        <v>14</v>
      </c>
      <c r="I23" s="197">
        <v>15</v>
      </c>
      <c r="J23" s="197">
        <v>16</v>
      </c>
      <c r="K23" s="197">
        <v>17</v>
      </c>
      <c r="L23" s="197">
        <v>18</v>
      </c>
      <c r="M23" s="197">
        <v>19</v>
      </c>
      <c r="N23" s="197">
        <v>20</v>
      </c>
      <c r="O23" s="197">
        <v>21</v>
      </c>
      <c r="P23" s="198">
        <v>22</v>
      </c>
      <c r="T23" s="154"/>
      <c r="Y23" s="237"/>
      <c r="Z23" s="237"/>
      <c r="AA23" s="237"/>
    </row>
    <row r="24" spans="1:27" ht="100.2" customHeight="1">
      <c r="A24" s="226"/>
      <c r="B24" s="236"/>
      <c r="C24" s="230"/>
      <c r="D24" s="230"/>
      <c r="E24" s="230"/>
      <c r="F24" s="230"/>
      <c r="G24" s="174" t="s">
        <v>38</v>
      </c>
      <c r="H24" s="175" t="s">
        <v>39</v>
      </c>
      <c r="I24" s="175" t="s">
        <v>40</v>
      </c>
      <c r="J24" s="175" t="s">
        <v>41</v>
      </c>
      <c r="K24" s="175" t="s">
        <v>42</v>
      </c>
      <c r="L24" s="175" t="s">
        <v>43</v>
      </c>
      <c r="M24" s="175" t="s">
        <v>44</v>
      </c>
      <c r="N24" s="175" t="s">
        <v>11</v>
      </c>
      <c r="O24" s="175" t="s">
        <v>45</v>
      </c>
      <c r="P24" s="176" t="s">
        <v>46</v>
      </c>
      <c r="S24" s="154"/>
      <c r="V24" s="154"/>
      <c r="W24" s="154"/>
      <c r="AA24" s="177"/>
    </row>
    <row r="25" spans="1:27" ht="14.4">
      <c r="A25" s="199"/>
      <c r="B25" s="200" t="s">
        <v>201</v>
      </c>
      <c r="C25" s="144">
        <v>106687620.2517</v>
      </c>
      <c r="D25" s="144">
        <v>106687620.2517</v>
      </c>
      <c r="E25" s="144">
        <f>P25</f>
        <v>121517994.6603</v>
      </c>
      <c r="F25" s="201"/>
      <c r="G25" s="202">
        <v>70536792.428200006</v>
      </c>
      <c r="H25" s="203"/>
      <c r="I25" s="203"/>
      <c r="J25" s="202">
        <v>11248000</v>
      </c>
      <c r="K25" s="203"/>
      <c r="L25" s="202">
        <v>36888889.939999998</v>
      </c>
      <c r="M25" s="202">
        <v>2844312.2921000002</v>
      </c>
      <c r="N25" s="203"/>
      <c r="O25" s="203"/>
      <c r="P25" s="182">
        <f t="shared" ref="P25:P32" si="3">SUM(G25:O25)</f>
        <v>121517994.6603</v>
      </c>
      <c r="Q25" s="204"/>
      <c r="R25"/>
      <c r="S25" s="204"/>
      <c r="U25" s="154"/>
      <c r="W25" s="154"/>
    </row>
    <row r="26" spans="1:27" ht="14.4">
      <c r="A26" s="199"/>
      <c r="B26" s="200" t="s">
        <v>202</v>
      </c>
      <c r="C26" s="144">
        <v>272030757.3883</v>
      </c>
      <c r="D26" s="144">
        <v>272030757.3883</v>
      </c>
      <c r="E26" s="144">
        <f t="shared" ref="E26:E31" si="4">P26</f>
        <v>257200383.92090002</v>
      </c>
      <c r="F26" s="201"/>
      <c r="G26" s="181"/>
      <c r="H26" s="181">
        <v>76085483.715000004</v>
      </c>
      <c r="I26" s="181">
        <v>9654097.7291999999</v>
      </c>
      <c r="J26" s="181">
        <v>170659387.081</v>
      </c>
      <c r="K26" s="181"/>
      <c r="L26" s="181"/>
      <c r="M26" s="202">
        <v>801415.39570000011</v>
      </c>
      <c r="N26" s="147"/>
      <c r="O26" s="181"/>
      <c r="P26" s="182">
        <f t="shared" si="3"/>
        <v>257200383.92090002</v>
      </c>
      <c r="Q26" s="204"/>
      <c r="R26"/>
      <c r="S26" s="204"/>
      <c r="T26" s="204"/>
      <c r="U26" s="154"/>
      <c r="W26" s="154"/>
    </row>
    <row r="27" spans="1:27" ht="12">
      <c r="A27" s="199"/>
      <c r="B27" s="205" t="s">
        <v>210</v>
      </c>
      <c r="C27" s="144">
        <v>356395.33541581</v>
      </c>
      <c r="D27" s="144">
        <v>356395.33541581</v>
      </c>
      <c r="E27" s="144">
        <f t="shared" si="4"/>
        <v>1288200.5274999999</v>
      </c>
      <c r="F27" s="201"/>
      <c r="G27" s="181"/>
      <c r="H27" s="181"/>
      <c r="I27" s="181"/>
      <c r="J27" s="181"/>
      <c r="K27" s="181"/>
      <c r="L27" s="181"/>
      <c r="M27" s="202"/>
      <c r="N27" s="206">
        <v>1288200.5274999999</v>
      </c>
      <c r="O27" s="181"/>
      <c r="P27" s="182">
        <f t="shared" si="3"/>
        <v>1288200.5274999999</v>
      </c>
      <c r="Q27" s="204"/>
      <c r="R27" s="204"/>
      <c r="S27" s="204"/>
      <c r="U27" s="154"/>
      <c r="W27" s="154"/>
    </row>
    <row r="28" spans="1:27" ht="22.8">
      <c r="A28" s="199"/>
      <c r="B28" s="205" t="s">
        <v>212</v>
      </c>
      <c r="C28" s="144">
        <v>0</v>
      </c>
      <c r="D28" s="144">
        <v>0</v>
      </c>
      <c r="E28" s="144">
        <f t="shared" si="4"/>
        <v>0</v>
      </c>
      <c r="F28" s="201"/>
      <c r="G28" s="181"/>
      <c r="H28" s="181"/>
      <c r="I28" s="181"/>
      <c r="J28" s="181"/>
      <c r="K28" s="181"/>
      <c r="L28" s="181"/>
      <c r="M28" s="202"/>
      <c r="N28" s="148"/>
      <c r="O28" s="181"/>
      <c r="P28" s="182">
        <f t="shared" si="3"/>
        <v>0</v>
      </c>
      <c r="Q28" s="204"/>
      <c r="R28" s="204"/>
      <c r="S28" s="204"/>
      <c r="U28" s="154"/>
      <c r="W28" s="154"/>
    </row>
    <row r="29" spans="1:27" ht="12">
      <c r="A29" s="199"/>
      <c r="B29" s="205" t="s">
        <v>214</v>
      </c>
      <c r="C29" s="144">
        <v>3771646.39</v>
      </c>
      <c r="D29" s="144">
        <v>3771646.39</v>
      </c>
      <c r="E29" s="144">
        <f t="shared" si="4"/>
        <v>3771646.3870999999</v>
      </c>
      <c r="F29" s="201"/>
      <c r="G29" s="181"/>
      <c r="H29" s="181"/>
      <c r="I29" s="181"/>
      <c r="J29" s="181"/>
      <c r="K29" s="181"/>
      <c r="L29" s="181"/>
      <c r="M29" s="202">
        <v>12333.711300000001</v>
      </c>
      <c r="N29" s="148">
        <v>3759312.6757999999</v>
      </c>
      <c r="O29" s="181"/>
      <c r="P29" s="182">
        <f t="shared" si="3"/>
        <v>3771646.3870999999</v>
      </c>
      <c r="Q29" s="204"/>
      <c r="R29" s="204"/>
      <c r="S29" s="204"/>
      <c r="U29" s="154"/>
      <c r="W29" s="154"/>
    </row>
    <row r="30" spans="1:27" ht="12">
      <c r="A30" s="199"/>
      <c r="B30" s="205" t="s">
        <v>203</v>
      </c>
      <c r="C30" s="144">
        <v>6290421.1471999995</v>
      </c>
      <c r="D30" s="144">
        <v>6290421.1471999995</v>
      </c>
      <c r="E30" s="144">
        <f t="shared" si="4"/>
        <v>7925491.7763</v>
      </c>
      <c r="F30" s="201"/>
      <c r="G30" s="181"/>
      <c r="H30" s="181"/>
      <c r="I30" s="181"/>
      <c r="J30" s="181"/>
      <c r="K30" s="181"/>
      <c r="L30" s="181"/>
      <c r="M30" s="202"/>
      <c r="N30" s="148">
        <f>12973004.9796-N29-N27</f>
        <v>7925491.7763</v>
      </c>
      <c r="O30" s="181"/>
      <c r="P30" s="182">
        <f t="shared" si="3"/>
        <v>7925491.7763</v>
      </c>
      <c r="Q30" s="204"/>
      <c r="R30" s="204"/>
      <c r="S30" s="220"/>
      <c r="T30" s="221"/>
      <c r="U30" s="154"/>
      <c r="W30" s="154"/>
      <c r="AA30" s="154"/>
    </row>
    <row r="31" spans="1:27" ht="12">
      <c r="A31" s="199"/>
      <c r="B31" s="205" t="s">
        <v>215</v>
      </c>
      <c r="C31" s="144">
        <v>26559483.8750544</v>
      </c>
      <c r="D31" s="144">
        <v>26559483.8750544</v>
      </c>
      <c r="E31" s="144">
        <f t="shared" si="4"/>
        <v>27065033.32</v>
      </c>
      <c r="F31" s="201"/>
      <c r="G31" s="181"/>
      <c r="H31" s="181"/>
      <c r="I31" s="181"/>
      <c r="J31" s="181"/>
      <c r="K31" s="181"/>
      <c r="L31" s="181"/>
      <c r="M31" s="202">
        <v>45033.32</v>
      </c>
      <c r="N31" s="207"/>
      <c r="O31" s="181">
        <f>5404000+8106000+13510000</f>
        <v>27020000</v>
      </c>
      <c r="P31" s="182">
        <f t="shared" si="3"/>
        <v>27065033.32</v>
      </c>
      <c r="Q31" s="204"/>
      <c r="R31" s="204"/>
      <c r="S31" s="204"/>
      <c r="T31" s="221"/>
      <c r="U31" s="154"/>
      <c r="W31" s="154"/>
    </row>
    <row r="32" spans="1:27" ht="12">
      <c r="A32" s="199"/>
      <c r="B32" s="205"/>
      <c r="C32" s="208"/>
      <c r="D32" s="181"/>
      <c r="E32" s="181"/>
      <c r="F32" s="181"/>
      <c r="G32" s="181"/>
      <c r="H32" s="181"/>
      <c r="I32" s="181"/>
      <c r="J32" s="181"/>
      <c r="K32" s="181"/>
      <c r="L32" s="181"/>
      <c r="M32" s="181"/>
      <c r="N32" s="209"/>
      <c r="O32" s="181"/>
      <c r="P32" s="182">
        <f t="shared" si="3"/>
        <v>0</v>
      </c>
      <c r="Q32" s="204"/>
      <c r="R32" s="204"/>
      <c r="S32" s="204"/>
      <c r="U32" s="154"/>
      <c r="W32" s="154"/>
    </row>
    <row r="33" spans="1:20" ht="12.6" thickBot="1">
      <c r="A33" s="190"/>
      <c r="B33" s="210" t="s">
        <v>46</v>
      </c>
      <c r="C33" s="192">
        <f t="shared" ref="C33:P33" si="5">SUM(C25:C32)</f>
        <v>415696324.38767016</v>
      </c>
      <c r="D33" s="192">
        <f t="shared" si="5"/>
        <v>415696324.38767016</v>
      </c>
      <c r="E33" s="192">
        <f t="shared" si="5"/>
        <v>418768750.59209996</v>
      </c>
      <c r="F33" s="192">
        <f t="shared" si="5"/>
        <v>0</v>
      </c>
      <c r="G33" s="192">
        <f t="shared" si="5"/>
        <v>70536792.428200006</v>
      </c>
      <c r="H33" s="192">
        <f t="shared" si="5"/>
        <v>76085483.715000004</v>
      </c>
      <c r="I33" s="192">
        <f t="shared" si="5"/>
        <v>9654097.7291999999</v>
      </c>
      <c r="J33" s="192">
        <f>SUM(J25:J32)</f>
        <v>181907387.081</v>
      </c>
      <c r="K33" s="192">
        <f>SUM(K25:K32)</f>
        <v>0</v>
      </c>
      <c r="L33" s="192">
        <f t="shared" si="5"/>
        <v>36888889.939999998</v>
      </c>
      <c r="M33" s="192">
        <f t="shared" si="5"/>
        <v>3703094.7191000003</v>
      </c>
      <c r="N33" s="192">
        <f t="shared" si="5"/>
        <v>12973004.979599999</v>
      </c>
      <c r="O33" s="192">
        <f t="shared" si="5"/>
        <v>27020000</v>
      </c>
      <c r="P33" s="193">
        <f t="shared" si="5"/>
        <v>418768750.59209996</v>
      </c>
      <c r="Q33" s="204"/>
      <c r="R33" s="204"/>
      <c r="S33" s="204"/>
      <c r="T33" s="154"/>
    </row>
    <row r="34" spans="1:20">
      <c r="A34" s="194"/>
      <c r="B34" s="168" t="s">
        <v>0</v>
      </c>
      <c r="C34" s="169" t="s">
        <v>1</v>
      </c>
      <c r="D34" s="170" t="s">
        <v>2</v>
      </c>
      <c r="E34" s="168" t="s">
        <v>3</v>
      </c>
      <c r="F34" s="168" t="s">
        <v>4</v>
      </c>
      <c r="G34" s="227" t="s">
        <v>5</v>
      </c>
      <c r="H34" s="227"/>
      <c r="I34" s="227"/>
      <c r="J34" s="227"/>
      <c r="K34" s="227"/>
      <c r="L34" s="227"/>
      <c r="M34" s="227"/>
      <c r="N34" s="228"/>
      <c r="P34" s="152"/>
      <c r="Q34" s="154"/>
      <c r="R34" s="154"/>
    </row>
    <row r="35" spans="1:20" ht="40.200000000000003" customHeight="1">
      <c r="A35" s="226"/>
      <c r="B35" s="234" t="s">
        <v>157</v>
      </c>
      <c r="C35" s="230" t="s">
        <v>79</v>
      </c>
      <c r="D35" s="230" t="s">
        <v>140</v>
      </c>
      <c r="E35" s="230" t="s">
        <v>74</v>
      </c>
      <c r="F35" s="230" t="s">
        <v>78</v>
      </c>
      <c r="G35" s="240" t="s">
        <v>77</v>
      </c>
      <c r="H35" s="241"/>
      <c r="I35" s="241"/>
      <c r="J35" s="241"/>
      <c r="K35" s="241"/>
      <c r="L35" s="241"/>
      <c r="M35" s="241"/>
      <c r="N35" s="242"/>
      <c r="P35" s="154"/>
      <c r="Q35" s="154"/>
      <c r="R35" s="154"/>
      <c r="S35" s="154"/>
    </row>
    <row r="36" spans="1:20" ht="13.95" customHeight="1">
      <c r="A36" s="226"/>
      <c r="B36" s="235"/>
      <c r="C36" s="230"/>
      <c r="D36" s="230"/>
      <c r="E36" s="230"/>
      <c r="F36" s="230"/>
      <c r="G36" s="211">
        <v>23</v>
      </c>
      <c r="H36" s="211">
        <v>24</v>
      </c>
      <c r="I36" s="211">
        <v>25</v>
      </c>
      <c r="J36" s="211">
        <v>26</v>
      </c>
      <c r="K36" s="211">
        <v>27</v>
      </c>
      <c r="L36" s="211">
        <v>28</v>
      </c>
      <c r="M36" s="211">
        <v>29</v>
      </c>
      <c r="N36" s="212">
        <v>30</v>
      </c>
      <c r="P36" s="154"/>
    </row>
    <row r="37" spans="1:20" ht="102" customHeight="1">
      <c r="A37" s="226"/>
      <c r="B37" s="236"/>
      <c r="C37" s="230"/>
      <c r="D37" s="230"/>
      <c r="E37" s="230"/>
      <c r="F37" s="230"/>
      <c r="G37" s="175" t="s">
        <v>47</v>
      </c>
      <c r="H37" s="175" t="s">
        <v>48</v>
      </c>
      <c r="I37" s="175" t="s">
        <v>49</v>
      </c>
      <c r="J37" s="175" t="s">
        <v>50</v>
      </c>
      <c r="K37" s="175" t="s">
        <v>51</v>
      </c>
      <c r="L37" s="175" t="s">
        <v>52</v>
      </c>
      <c r="M37" s="175" t="s">
        <v>6</v>
      </c>
      <c r="N37" s="176" t="s">
        <v>53</v>
      </c>
    </row>
    <row r="38" spans="1:20" ht="12">
      <c r="A38" s="199"/>
      <c r="B38" s="200" t="s">
        <v>204</v>
      </c>
      <c r="C38" s="144">
        <v>129000000</v>
      </c>
      <c r="D38" s="144">
        <v>129000000</v>
      </c>
      <c r="E38" s="144">
        <f>N38</f>
        <v>129000000</v>
      </c>
      <c r="F38" s="201"/>
      <c r="G38" s="144">
        <v>129000000</v>
      </c>
      <c r="H38" s="203"/>
      <c r="I38" s="203"/>
      <c r="J38" s="203"/>
      <c r="K38" s="203"/>
      <c r="L38" s="203"/>
      <c r="M38" s="203"/>
      <c r="N38" s="182">
        <f t="shared" ref="N38:N44" si="6">SUM(G38:M38)</f>
        <v>129000000</v>
      </c>
      <c r="O38" s="154"/>
      <c r="P38" s="164"/>
      <c r="Q38" s="213"/>
      <c r="R38" s="164"/>
    </row>
    <row r="39" spans="1:20" ht="12">
      <c r="A39" s="199"/>
      <c r="B39" s="214" t="s">
        <v>216</v>
      </c>
      <c r="C39" s="144">
        <v>1154910.5032035001</v>
      </c>
      <c r="D39" s="144">
        <v>1154910.5032035001</v>
      </c>
      <c r="E39" s="144"/>
      <c r="F39" s="201"/>
      <c r="G39" s="202"/>
      <c r="H39" s="203"/>
      <c r="I39" s="203"/>
      <c r="J39" s="203"/>
      <c r="K39" s="203"/>
      <c r="L39" s="181"/>
      <c r="M39" s="203"/>
      <c r="N39" s="182">
        <f t="shared" si="6"/>
        <v>0</v>
      </c>
      <c r="O39" s="154"/>
      <c r="P39" s="164"/>
      <c r="Q39" s="213"/>
      <c r="R39" s="164"/>
    </row>
    <row r="40" spans="1:20" ht="12">
      <c r="A40" s="199"/>
      <c r="B40" s="214" t="s">
        <v>205</v>
      </c>
      <c r="C40" s="146">
        <v>-27340836.998128299</v>
      </c>
      <c r="D40" s="146">
        <v>-27340836.998128299</v>
      </c>
      <c r="E40" s="146">
        <f>N40</f>
        <v>-35267563.169999994</v>
      </c>
      <c r="F40" s="215"/>
      <c r="G40" s="181"/>
      <c r="H40" s="181"/>
      <c r="I40" s="181"/>
      <c r="J40" s="181"/>
      <c r="K40" s="181"/>
      <c r="L40" s="146">
        <v>-35267563.169999994</v>
      </c>
      <c r="M40" s="181"/>
      <c r="N40" s="182">
        <f t="shared" si="6"/>
        <v>-35267563.169999994</v>
      </c>
      <c r="O40" s="154"/>
      <c r="P40" s="216"/>
      <c r="Q40" s="216"/>
      <c r="R40" s="217"/>
    </row>
    <row r="41" spans="1:20" ht="12">
      <c r="A41" s="199"/>
      <c r="B41" s="214" t="s">
        <v>206</v>
      </c>
      <c r="C41" s="208"/>
      <c r="D41" s="208"/>
      <c r="E41" s="215"/>
      <c r="F41" s="215"/>
      <c r="G41" s="181"/>
      <c r="H41" s="181"/>
      <c r="I41" s="181"/>
      <c r="J41" s="181"/>
      <c r="K41" s="181"/>
      <c r="L41" s="181"/>
      <c r="M41" s="181"/>
      <c r="N41" s="182">
        <f t="shared" si="6"/>
        <v>0</v>
      </c>
      <c r="Q41" s="213"/>
    </row>
    <row r="42" spans="1:20" ht="12">
      <c r="A42" s="199"/>
      <c r="B42" s="200" t="s">
        <v>207</v>
      </c>
      <c r="C42" s="208"/>
      <c r="D42" s="208"/>
      <c r="E42" s="181"/>
      <c r="F42" s="181"/>
      <c r="G42" s="181"/>
      <c r="H42" s="181"/>
      <c r="I42" s="181"/>
      <c r="J42" s="181"/>
      <c r="K42" s="181"/>
      <c r="L42" s="181"/>
      <c r="M42" s="181"/>
      <c r="N42" s="182">
        <f t="shared" si="6"/>
        <v>0</v>
      </c>
      <c r="Q42" s="213"/>
    </row>
    <row r="43" spans="1:20" ht="12">
      <c r="A43" s="199"/>
      <c r="B43" s="214"/>
      <c r="C43" s="208"/>
      <c r="D43" s="208"/>
      <c r="E43" s="181"/>
      <c r="F43" s="181"/>
      <c r="G43" s="181"/>
      <c r="H43" s="181"/>
      <c r="I43" s="181"/>
      <c r="J43" s="181"/>
      <c r="K43" s="181"/>
      <c r="L43" s="181"/>
      <c r="M43" s="181"/>
      <c r="N43" s="182">
        <f t="shared" si="6"/>
        <v>0</v>
      </c>
      <c r="Q43" s="213"/>
    </row>
    <row r="44" spans="1:20" ht="12">
      <c r="A44" s="199"/>
      <c r="B44" s="214"/>
      <c r="C44" s="208"/>
      <c r="D44" s="181"/>
      <c r="E44" s="181"/>
      <c r="F44" s="181"/>
      <c r="G44" s="181"/>
      <c r="H44" s="181"/>
      <c r="I44" s="181"/>
      <c r="J44" s="181"/>
      <c r="K44" s="181"/>
      <c r="L44" s="181"/>
      <c r="M44" s="181"/>
      <c r="N44" s="182">
        <f t="shared" si="6"/>
        <v>0</v>
      </c>
      <c r="Q44" s="213"/>
    </row>
    <row r="45" spans="1:20" ht="12.6" thickBot="1">
      <c r="A45" s="190"/>
      <c r="B45" s="210" t="s">
        <v>75</v>
      </c>
      <c r="C45" s="192">
        <f t="shared" ref="C45:N45" si="7">SUM(C38:C44)</f>
        <v>102814073.5050752</v>
      </c>
      <c r="D45" s="192">
        <f t="shared" si="7"/>
        <v>102814073.5050752</v>
      </c>
      <c r="E45" s="192">
        <f t="shared" si="7"/>
        <v>93732436.830000013</v>
      </c>
      <c r="F45" s="192">
        <f t="shared" si="7"/>
        <v>0</v>
      </c>
      <c r="G45" s="192">
        <f t="shared" si="7"/>
        <v>129000000</v>
      </c>
      <c r="H45" s="192">
        <f t="shared" si="7"/>
        <v>0</v>
      </c>
      <c r="I45" s="192">
        <f t="shared" si="7"/>
        <v>0</v>
      </c>
      <c r="J45" s="192">
        <f t="shared" si="7"/>
        <v>0</v>
      </c>
      <c r="K45" s="192">
        <f t="shared" si="7"/>
        <v>0</v>
      </c>
      <c r="L45" s="192">
        <f t="shared" si="7"/>
        <v>-35267563.169999994</v>
      </c>
      <c r="M45" s="192">
        <f t="shared" si="7"/>
        <v>0</v>
      </c>
      <c r="N45" s="193">
        <f t="shared" si="7"/>
        <v>93732436.830000013</v>
      </c>
      <c r="Q45" s="213"/>
    </row>
    <row r="47" spans="1:20" s="177" customFormat="1">
      <c r="D47" s="218"/>
      <c r="E47" s="161"/>
    </row>
    <row r="48" spans="1:20" s="177" customFormat="1">
      <c r="E48" s="165"/>
    </row>
    <row r="53" spans="16:16">
      <c r="P53" s="219"/>
    </row>
  </sheetData>
  <mergeCells count="26">
    <mergeCell ref="Y7:AA7"/>
    <mergeCell ref="Y23:AA23"/>
    <mergeCell ref="G22:P22"/>
    <mergeCell ref="G34:N34"/>
    <mergeCell ref="B35:B37"/>
    <mergeCell ref="C35:C37"/>
    <mergeCell ref="D35:D37"/>
    <mergeCell ref="E35:E37"/>
    <mergeCell ref="F35:F37"/>
    <mergeCell ref="G35:N35"/>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headerFooter>
    <oddFooter>&amp;C_x000D_&amp;1#&amp;"Calibri"&amp;10&amp;K000000 C1 - FOR INTERNAL USE ONLY</oddFooter>
  </headerFooter>
  <rowBreaks count="1" manualBreakCount="1">
    <brk id="20"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zoomScale="80" zoomScaleNormal="80" workbookViewId="0">
      <pane xSplit="1" ySplit="6" topLeftCell="B7" activePane="bottomRight" state="frozen"/>
      <selection activeCell="L18" sqref="L18"/>
      <selection pane="topRight" activeCell="L18" sqref="L18"/>
      <selection pane="bottomLeft" activeCell="L18" sqref="L18"/>
      <selection pane="bottomRight" activeCell="C24" sqref="C24"/>
    </sheetView>
  </sheetViews>
  <sheetFormatPr defaultRowHeight="14.4"/>
  <cols>
    <col min="1" max="1" width="10.5546875" bestFit="1" customWidth="1"/>
    <col min="2" max="2" width="39" style="2" customWidth="1"/>
    <col min="3" max="3" width="31.33203125" style="2" bestFit="1" customWidth="1"/>
    <col min="4" max="5" width="14.5546875" style="2" bestFit="1" customWidth="1"/>
    <col min="6" max="6" width="21.6640625" style="2" customWidth="1"/>
    <col min="7" max="7" width="12" style="2" bestFit="1" customWidth="1"/>
    <col min="8" max="8" width="8" style="2" customWidth="1"/>
  </cols>
  <sheetData>
    <row r="1" spans="1:8" ht="15">
      <c r="A1" s="4" t="s">
        <v>54</v>
      </c>
      <c r="B1" s="137" t="s">
        <v>209</v>
      </c>
    </row>
    <row r="2" spans="1:8">
      <c r="A2" s="4" t="s">
        <v>55</v>
      </c>
      <c r="B2" s="138">
        <f>'20. LI3'!B2</f>
        <v>44926</v>
      </c>
      <c r="C2" s="4"/>
      <c r="D2" s="4"/>
      <c r="E2" s="4"/>
      <c r="F2" s="4"/>
      <c r="G2" s="4"/>
      <c r="H2" s="4"/>
    </row>
    <row r="3" spans="1:8">
      <c r="A3" s="4"/>
      <c r="B3" s="4"/>
      <c r="C3" s="4"/>
      <c r="D3" s="4"/>
      <c r="E3" s="4"/>
      <c r="F3" s="4"/>
      <c r="G3" s="4"/>
      <c r="H3" s="4"/>
    </row>
    <row r="4" spans="1:8" ht="15" thickBot="1">
      <c r="A4" s="96" t="s">
        <v>171</v>
      </c>
      <c r="B4" s="9" t="s">
        <v>93</v>
      </c>
    </row>
    <row r="5" spans="1:8" ht="14.4" customHeight="1">
      <c r="A5" s="249"/>
      <c r="B5" s="243" t="s">
        <v>92</v>
      </c>
      <c r="C5" s="245" t="s">
        <v>136</v>
      </c>
      <c r="D5" s="243" t="s">
        <v>91</v>
      </c>
      <c r="E5" s="243"/>
      <c r="F5" s="243"/>
      <c r="G5" s="243"/>
      <c r="H5" s="247" t="s">
        <v>90</v>
      </c>
    </row>
    <row r="6" spans="1:8" ht="41.4">
      <c r="A6" s="250"/>
      <c r="B6" s="244"/>
      <c r="C6" s="246"/>
      <c r="D6" s="7" t="s">
        <v>89</v>
      </c>
      <c r="E6" s="7" t="s">
        <v>88</v>
      </c>
      <c r="F6" s="7" t="s">
        <v>87</v>
      </c>
      <c r="G6" s="7" t="s">
        <v>86</v>
      </c>
      <c r="H6" s="248"/>
    </row>
    <row r="7" spans="1:8">
      <c r="A7" s="48">
        <v>1</v>
      </c>
      <c r="B7" s="3" t="s">
        <v>76</v>
      </c>
      <c r="C7" s="29" t="s">
        <v>85</v>
      </c>
      <c r="D7" s="3"/>
      <c r="E7" s="3"/>
      <c r="F7" s="3"/>
      <c r="G7" s="29"/>
      <c r="H7" s="28"/>
    </row>
    <row r="8" spans="1:8">
      <c r="A8" s="48">
        <v>2</v>
      </c>
      <c r="B8" s="3" t="s">
        <v>76</v>
      </c>
      <c r="C8" s="29" t="s">
        <v>84</v>
      </c>
      <c r="D8" s="3"/>
      <c r="E8" s="3"/>
      <c r="F8" s="29"/>
      <c r="G8" s="3"/>
      <c r="H8" s="28"/>
    </row>
    <row r="9" spans="1:8">
      <c r="A9" s="48">
        <v>3</v>
      </c>
      <c r="B9" s="3" t="s">
        <v>76</v>
      </c>
      <c r="C9" s="29" t="s">
        <v>83</v>
      </c>
      <c r="D9" s="3"/>
      <c r="E9" s="3"/>
      <c r="F9" s="3"/>
      <c r="G9" s="29"/>
      <c r="H9" s="28"/>
    </row>
    <row r="10" spans="1:8">
      <c r="A10" s="48"/>
      <c r="B10" s="3"/>
      <c r="C10" s="29"/>
      <c r="D10" s="3"/>
      <c r="E10" s="3"/>
      <c r="F10" s="3"/>
      <c r="G10" s="3"/>
      <c r="H10" s="28"/>
    </row>
    <row r="11" spans="1:8">
      <c r="A11" s="48"/>
      <c r="B11" s="3"/>
      <c r="C11" s="29"/>
      <c r="D11" s="3"/>
      <c r="E11" s="3"/>
      <c r="F11" s="3"/>
      <c r="G11" s="3"/>
      <c r="H11" s="28"/>
    </row>
    <row r="12" spans="1:8" ht="15" thickBot="1">
      <c r="A12" s="49"/>
      <c r="B12" s="40"/>
      <c r="C12" s="50"/>
      <c r="D12" s="40"/>
      <c r="E12" s="40"/>
      <c r="F12" s="40"/>
      <c r="G12" s="40"/>
      <c r="H12" s="51"/>
    </row>
    <row r="13" spans="1:8">
      <c r="A13" s="4"/>
    </row>
  </sheetData>
  <mergeCells count="5">
    <mergeCell ref="B5:B6"/>
    <mergeCell ref="C5:C6"/>
    <mergeCell ref="D5:G5"/>
    <mergeCell ref="H5:H6"/>
    <mergeCell ref="A5:A6"/>
  </mergeCells>
  <pageMargins left="0.7" right="0.7" top="0.75" bottom="0.75" header="0.3" footer="0.3"/>
  <headerFooter>
    <oddFooter>&amp;C_x000D_&amp;1#&amp;"Calibri"&amp;10&amp;K000000 C1 - FOR INTERNAL USE ONLY</oddFooter>
  </headerFooter>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25"/>
  <sheetViews>
    <sheetView zoomScale="80" zoomScaleNormal="80" workbookViewId="0">
      <selection activeCell="C5" sqref="C5:E9"/>
    </sheetView>
  </sheetViews>
  <sheetFormatPr defaultColWidth="9.109375" defaultRowHeight="13.8"/>
  <cols>
    <col min="1" max="1" width="10.5546875" style="2" bestFit="1" customWidth="1"/>
    <col min="2" max="2" width="70.109375" style="2" customWidth="1"/>
    <col min="3" max="5" width="10.6640625" style="2" customWidth="1"/>
    <col min="6" max="16384" width="9.109375" style="2"/>
  </cols>
  <sheetData>
    <row r="1" spans="1:5" ht="14.4">
      <c r="A1" s="2" t="s">
        <v>54</v>
      </c>
      <c r="B1" s="137" t="s">
        <v>209</v>
      </c>
    </row>
    <row r="2" spans="1:5" ht="14.4">
      <c r="A2" s="2" t="s">
        <v>55</v>
      </c>
      <c r="B2" s="138">
        <f>'20. LI3'!B2</f>
        <v>44926</v>
      </c>
    </row>
    <row r="4" spans="1:5" ht="14.4" thickBot="1">
      <c r="A4" s="95" t="s">
        <v>172</v>
      </c>
      <c r="B4" s="9" t="s">
        <v>149</v>
      </c>
      <c r="C4" s="17"/>
    </row>
    <row r="5" spans="1:5">
      <c r="A5" s="94"/>
      <c r="B5" s="42"/>
      <c r="C5" s="45" t="s">
        <v>220</v>
      </c>
      <c r="D5" s="45" t="s">
        <v>219</v>
      </c>
      <c r="E5" s="46" t="s">
        <v>218</v>
      </c>
    </row>
    <row r="6" spans="1:5">
      <c r="A6" s="12">
        <v>1</v>
      </c>
      <c r="B6" s="3" t="s">
        <v>10</v>
      </c>
      <c r="C6" s="98">
        <v>39697.279999999999</v>
      </c>
      <c r="D6" s="98">
        <v>0</v>
      </c>
      <c r="E6" s="99">
        <v>5000</v>
      </c>
    </row>
    <row r="7" spans="1:5">
      <c r="A7" s="12">
        <v>2</v>
      </c>
      <c r="B7" s="16" t="s">
        <v>123</v>
      </c>
      <c r="C7" s="98">
        <v>38000</v>
      </c>
      <c r="D7" s="98"/>
      <c r="E7" s="99"/>
    </row>
    <row r="8" spans="1:5">
      <c r="A8" s="12">
        <v>3</v>
      </c>
      <c r="B8" s="3" t="s">
        <v>145</v>
      </c>
      <c r="C8" s="98">
        <v>1</v>
      </c>
      <c r="D8" s="98"/>
      <c r="E8" s="99"/>
    </row>
    <row r="9" spans="1:5" ht="14.4" thickBot="1">
      <c r="A9" s="43">
        <v>4</v>
      </c>
      <c r="B9" s="40" t="s">
        <v>112</v>
      </c>
      <c r="C9" s="100">
        <v>39697.279999999999</v>
      </c>
      <c r="D9" s="100">
        <v>0</v>
      </c>
      <c r="E9" s="101">
        <v>5000</v>
      </c>
    </row>
    <row r="13" spans="1:5">
      <c r="C13" s="127"/>
    </row>
    <row r="25" spans="2:2">
      <c r="B25" s="2" t="s">
        <v>217</v>
      </c>
    </row>
  </sheetData>
  <pageMargins left="0.7" right="0.7" top="0.75" bottom="0.75" header="0.3" footer="0.3"/>
  <pageSetup paperSize="9" orientation="portrait" r:id="rId1"/>
  <headerFooter>
    <oddFooter>&amp;C_x000D_&amp;1#&amp;"Calibri"&amp;10&amp;K000000 C1 - FOR INTERNAL USE ONLY</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20"/>
  <sheetViews>
    <sheetView zoomScale="80" zoomScaleNormal="80" workbookViewId="0">
      <selection activeCell="C6" sqref="C6:E9"/>
    </sheetView>
  </sheetViews>
  <sheetFormatPr defaultColWidth="9.109375" defaultRowHeight="13.8"/>
  <cols>
    <col min="1" max="1" width="10.5546875" style="2" bestFit="1" customWidth="1"/>
    <col min="2" max="2" width="52.5546875" style="2" customWidth="1"/>
    <col min="3" max="3" width="25.109375" style="2" customWidth="1"/>
    <col min="4" max="4" width="16.6640625" style="2" customWidth="1"/>
    <col min="5" max="5" width="17.109375" style="2" customWidth="1"/>
    <col min="6" max="6" width="24.109375" style="2" customWidth="1"/>
    <col min="7" max="7" width="27.5546875" style="2" customWidth="1"/>
    <col min="8" max="16384" width="9.109375" style="2"/>
  </cols>
  <sheetData>
    <row r="1" spans="1:7" ht="14.4">
      <c r="A1" s="2" t="s">
        <v>54</v>
      </c>
      <c r="B1" s="137" t="s">
        <v>209</v>
      </c>
    </row>
    <row r="2" spans="1:7" ht="14.4">
      <c r="A2" s="2" t="s">
        <v>55</v>
      </c>
      <c r="B2" s="138">
        <f>'20. LI3'!B2</f>
        <v>44926</v>
      </c>
    </row>
    <row r="4" spans="1:7" ht="14.4" thickBot="1">
      <c r="A4" s="95" t="s">
        <v>173</v>
      </c>
      <c r="B4" s="32" t="s">
        <v>124</v>
      </c>
    </row>
    <row r="5" spans="1:7">
      <c r="A5" s="52"/>
      <c r="B5" s="42"/>
      <c r="C5" s="42" t="s">
        <v>0</v>
      </c>
      <c r="D5" s="42" t="s">
        <v>1</v>
      </c>
      <c r="E5" s="42" t="s">
        <v>2</v>
      </c>
      <c r="F5" s="42" t="s">
        <v>3</v>
      </c>
      <c r="G5" s="15" t="s">
        <v>4</v>
      </c>
    </row>
    <row r="6" spans="1:7" s="5" customFormat="1" ht="82.8">
      <c r="A6" s="72"/>
      <c r="B6" s="13"/>
      <c r="C6" s="7" t="s">
        <v>221</v>
      </c>
      <c r="D6" s="7" t="s">
        <v>220</v>
      </c>
      <c r="E6" s="7" t="s">
        <v>219</v>
      </c>
      <c r="F6" s="47" t="s">
        <v>137</v>
      </c>
      <c r="G6" s="73" t="s">
        <v>138</v>
      </c>
    </row>
    <row r="7" spans="1:7" ht="25.5" customHeight="1">
      <c r="A7" s="53">
        <v>1</v>
      </c>
      <c r="B7" s="3" t="s">
        <v>56</v>
      </c>
      <c r="C7" s="98">
        <v>25637077.000000004</v>
      </c>
      <c r="D7" s="98">
        <v>18739915.689999998</v>
      </c>
      <c r="E7" s="98">
        <v>16605960.110000001</v>
      </c>
      <c r="F7" s="251"/>
      <c r="G7" s="252"/>
    </row>
    <row r="8" spans="1:7" ht="18.75" customHeight="1">
      <c r="A8" s="53">
        <v>2</v>
      </c>
      <c r="B8" s="133" t="s">
        <v>12</v>
      </c>
      <c r="C8" s="98">
        <v>12852941.200000001</v>
      </c>
      <c r="D8" s="98">
        <v>4244243.55</v>
      </c>
      <c r="E8" s="98">
        <v>6643437.3100000015</v>
      </c>
      <c r="F8" s="253"/>
      <c r="G8" s="254"/>
    </row>
    <row r="9" spans="1:7" ht="21" customHeight="1">
      <c r="A9" s="53">
        <v>3</v>
      </c>
      <c r="B9" s="33" t="s">
        <v>146</v>
      </c>
      <c r="C9" s="98">
        <v>-59695.95</v>
      </c>
      <c r="D9" s="98">
        <v>-803084.25</v>
      </c>
      <c r="E9" s="98">
        <v>-150304.29</v>
      </c>
      <c r="F9" s="255"/>
      <c r="G9" s="256"/>
    </row>
    <row r="10" spans="1:7" ht="14.4" thickBot="1">
      <c r="A10" s="54">
        <v>4</v>
      </c>
      <c r="B10" s="55" t="s">
        <v>57</v>
      </c>
      <c r="C10" s="100">
        <f>C7+C8-C9</f>
        <v>38549714.150000006</v>
      </c>
      <c r="D10" s="100">
        <f>D7+D8-D9</f>
        <v>23787243.489999998</v>
      </c>
      <c r="E10" s="100">
        <f>E7+E8-E9</f>
        <v>23399701.710000001</v>
      </c>
      <c r="F10" s="102">
        <f>SUMIF(C10:E10, "&gt;=0",C10:E10)/3</f>
        <v>28578886.449999999</v>
      </c>
      <c r="G10" s="103">
        <f>F10*15%/8%</f>
        <v>53585412.093749993</v>
      </c>
    </row>
    <row r="11" spans="1:7">
      <c r="A11" s="11"/>
      <c r="F11" s="127"/>
    </row>
    <row r="12" spans="1:7">
      <c r="G12" s="136"/>
    </row>
    <row r="13" spans="1:7">
      <c r="F13" s="127"/>
      <c r="G13" s="127"/>
    </row>
    <row r="20" spans="7:7">
      <c r="G20" s="127"/>
    </row>
  </sheetData>
  <mergeCells count="1">
    <mergeCell ref="F7:G9"/>
  </mergeCells>
  <pageMargins left="0.7" right="0.7" top="0.75" bottom="0.75" header="0.3" footer="0.3"/>
  <pageSetup paperSize="9" orientation="portrait" r:id="rId1"/>
  <headerFooter>
    <oddFooter>&amp;C_x000D_&amp;1#&amp;"Calibri"&amp;10&amp;K000000 C1 - FOR INTERNAL USE ONLY</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38"/>
  <sheetViews>
    <sheetView topLeftCell="B1" zoomScale="80" zoomScaleNormal="80" workbookViewId="0">
      <selection activeCell="J11" sqref="J11"/>
    </sheetView>
  </sheetViews>
  <sheetFormatPr defaultColWidth="9.109375" defaultRowHeight="13.8"/>
  <cols>
    <col min="1" max="1" width="10.5546875" style="18" bestFit="1" customWidth="1"/>
    <col min="2" max="2" width="16.33203125" style="2" customWidth="1"/>
    <col min="3" max="3" width="42.88671875" style="2" customWidth="1"/>
    <col min="4" max="5" width="33.44140625" style="2" customWidth="1"/>
    <col min="6" max="6" width="38.88671875" style="2" customWidth="1"/>
    <col min="7" max="7" width="17.109375" style="2" bestFit="1" customWidth="1"/>
    <col min="8" max="10" width="15.5546875" style="2" bestFit="1" customWidth="1"/>
    <col min="11" max="11" width="15.109375" style="2" customWidth="1"/>
    <col min="12" max="12" width="12.44140625" style="2" bestFit="1" customWidth="1"/>
    <col min="13" max="13" width="12" style="2" bestFit="1" customWidth="1"/>
    <col min="14" max="16384" width="9.109375" style="2"/>
  </cols>
  <sheetData>
    <row r="1" spans="1:12" ht="14.4">
      <c r="A1" s="1" t="s">
        <v>54</v>
      </c>
      <c r="B1" s="137" t="s">
        <v>209</v>
      </c>
    </row>
    <row r="2" spans="1:12" ht="14.4">
      <c r="A2" s="1" t="s">
        <v>55</v>
      </c>
      <c r="B2" s="138">
        <f>'20. LI3'!B2</f>
        <v>44926</v>
      </c>
    </row>
    <row r="3" spans="1:12">
      <c r="A3" s="1"/>
    </row>
    <row r="4" spans="1:12" ht="14.4" thickBot="1">
      <c r="A4" s="95" t="s">
        <v>174</v>
      </c>
      <c r="B4" s="19" t="s">
        <v>189</v>
      </c>
      <c r="D4" s="6"/>
      <c r="E4" s="6"/>
      <c r="F4" s="6"/>
    </row>
    <row r="5" spans="1:12" ht="27" customHeight="1">
      <c r="A5" s="56"/>
      <c r="B5" s="57"/>
      <c r="C5" s="57"/>
      <c r="D5" s="65" t="s">
        <v>159</v>
      </c>
      <c r="E5" s="65" t="s">
        <v>160</v>
      </c>
      <c r="F5" s="66" t="s">
        <v>113</v>
      </c>
    </row>
    <row r="6" spans="1:12" ht="15" customHeight="1">
      <c r="A6" s="58">
        <v>1</v>
      </c>
      <c r="B6" s="257" t="s">
        <v>18</v>
      </c>
      <c r="C6" s="10" t="s">
        <v>15</v>
      </c>
      <c r="D6" s="110">
        <v>4</v>
      </c>
      <c r="E6" s="110">
        <v>3</v>
      </c>
      <c r="F6" s="111">
        <v>12</v>
      </c>
      <c r="I6" s="136"/>
      <c r="J6" s="139"/>
    </row>
    <row r="7" spans="1:12" ht="15" customHeight="1">
      <c r="A7" s="58">
        <v>2</v>
      </c>
      <c r="B7" s="257"/>
      <c r="C7" s="10" t="s">
        <v>119</v>
      </c>
      <c r="D7" s="104">
        <f>D8+D10+D12</f>
        <v>1361390.64</v>
      </c>
      <c r="E7" s="104">
        <f>E8+E10+E12</f>
        <v>445529.9</v>
      </c>
      <c r="F7" s="105">
        <f>F8+F10+F12</f>
        <v>1445031.6052857141</v>
      </c>
    </row>
    <row r="8" spans="1:12" ht="15" customHeight="1">
      <c r="A8" s="58">
        <v>3</v>
      </c>
      <c r="B8" s="257"/>
      <c r="C8" s="20" t="s">
        <v>114</v>
      </c>
      <c r="D8" s="280">
        <v>1294498.23</v>
      </c>
      <c r="E8" s="110">
        <v>445529.9</v>
      </c>
      <c r="F8" s="282">
        <v>1380221.43</v>
      </c>
      <c r="H8" s="136"/>
      <c r="K8" s="136"/>
      <c r="L8" s="136"/>
    </row>
    <row r="9" spans="1:12" ht="15" customHeight="1">
      <c r="A9" s="59">
        <v>4</v>
      </c>
      <c r="B9" s="257"/>
      <c r="C9" s="21" t="s">
        <v>16</v>
      </c>
      <c r="D9" s="280"/>
      <c r="E9" s="110"/>
      <c r="F9" s="282"/>
      <c r="I9" s="136"/>
    </row>
    <row r="10" spans="1:12" ht="30" customHeight="1">
      <c r="A10" s="59">
        <v>5</v>
      </c>
      <c r="B10" s="257"/>
      <c r="C10" s="20" t="s">
        <v>17</v>
      </c>
      <c r="D10" s="280"/>
      <c r="E10" s="110"/>
      <c r="F10" s="282"/>
    </row>
    <row r="11" spans="1:12" ht="15" customHeight="1">
      <c r="A11" s="59">
        <v>6</v>
      </c>
      <c r="B11" s="257"/>
      <c r="C11" s="21" t="s">
        <v>16</v>
      </c>
      <c r="D11" s="280"/>
      <c r="E11" s="110"/>
      <c r="F11" s="282"/>
    </row>
    <row r="12" spans="1:12" ht="15" customHeight="1">
      <c r="A12" s="59">
        <v>7</v>
      </c>
      <c r="B12" s="257"/>
      <c r="C12" s="20" t="s">
        <v>148</v>
      </c>
      <c r="D12" s="280">
        <v>66892.41</v>
      </c>
      <c r="E12" s="110"/>
      <c r="F12" s="282">
        <v>64810.175285714213</v>
      </c>
      <c r="H12" s="136"/>
    </row>
    <row r="13" spans="1:12" ht="15" customHeight="1">
      <c r="A13" s="59">
        <v>8</v>
      </c>
      <c r="B13" s="257"/>
      <c r="C13" s="21" t="s">
        <v>16</v>
      </c>
      <c r="D13" s="280"/>
      <c r="E13" s="110"/>
      <c r="F13" s="282"/>
    </row>
    <row r="14" spans="1:12" ht="15" customHeight="1">
      <c r="A14" s="59">
        <v>9</v>
      </c>
      <c r="B14" s="257" t="s">
        <v>167</v>
      </c>
      <c r="C14" s="10" t="s">
        <v>15</v>
      </c>
      <c r="D14" s="280">
        <v>4</v>
      </c>
      <c r="E14" s="110"/>
      <c r="F14" s="111">
        <v>12</v>
      </c>
    </row>
    <row r="15" spans="1:12" ht="15" customHeight="1">
      <c r="A15" s="59">
        <v>10</v>
      </c>
      <c r="B15" s="257"/>
      <c r="C15" s="10" t="s">
        <v>168</v>
      </c>
      <c r="D15" s="106">
        <f>D16+D18+D20</f>
        <v>1127040.99</v>
      </c>
      <c r="E15" s="106">
        <f>E16+E18+E20</f>
        <v>0</v>
      </c>
      <c r="F15" s="107">
        <f>F16+F18+F20</f>
        <v>743297.8561632653</v>
      </c>
    </row>
    <row r="16" spans="1:12" ht="15" customHeight="1">
      <c r="A16" s="59">
        <v>11</v>
      </c>
      <c r="B16" s="257"/>
      <c r="C16" s="20" t="s">
        <v>115</v>
      </c>
      <c r="D16" s="279">
        <f>296593+791519.2</f>
        <v>1088112.2</v>
      </c>
      <c r="E16" s="141"/>
      <c r="F16" s="282">
        <f>345689.47-343517.28+694174.49</f>
        <v>696346.67999999993</v>
      </c>
      <c r="H16" s="136"/>
      <c r="K16" s="139"/>
    </row>
    <row r="17" spans="1:11" ht="15" customHeight="1">
      <c r="A17" s="59">
        <v>12</v>
      </c>
      <c r="B17" s="257"/>
      <c r="C17" s="21" t="s">
        <v>16</v>
      </c>
      <c r="D17" s="280">
        <v>336380.48</v>
      </c>
      <c r="E17" s="110"/>
      <c r="F17" s="282">
        <v>277669.79487648566</v>
      </c>
      <c r="G17" s="136"/>
      <c r="K17" s="139"/>
    </row>
    <row r="18" spans="1:11" ht="30" customHeight="1">
      <c r="A18" s="59">
        <v>13</v>
      </c>
      <c r="B18" s="257"/>
      <c r="C18" s="20" t="s">
        <v>17</v>
      </c>
      <c r="D18" s="281"/>
      <c r="E18" s="112"/>
      <c r="F18" s="283"/>
    </row>
    <row r="19" spans="1:11" ht="15" customHeight="1">
      <c r="A19" s="59">
        <v>14</v>
      </c>
      <c r="B19" s="257"/>
      <c r="C19" s="21" t="s">
        <v>16</v>
      </c>
      <c r="D19" s="281"/>
      <c r="E19" s="112"/>
      <c r="F19" s="283"/>
    </row>
    <row r="20" spans="1:11" ht="15" customHeight="1">
      <c r="A20" s="59">
        <v>15</v>
      </c>
      <c r="B20" s="257"/>
      <c r="C20" s="20" t="s">
        <v>148</v>
      </c>
      <c r="D20" s="280">
        <v>38928.79</v>
      </c>
      <c r="E20" s="110"/>
      <c r="F20" s="282">
        <v>46951.17616326538</v>
      </c>
      <c r="H20" s="136"/>
      <c r="J20" s="136"/>
    </row>
    <row r="21" spans="1:11" ht="15" customHeight="1">
      <c r="A21" s="59">
        <v>16</v>
      </c>
      <c r="B21" s="257"/>
      <c r="C21" s="21" t="s">
        <v>16</v>
      </c>
      <c r="D21" s="112"/>
      <c r="E21" s="112"/>
      <c r="F21" s="283"/>
      <c r="J21" s="136"/>
    </row>
    <row r="22" spans="1:11" ht="15" customHeight="1" thickBot="1">
      <c r="A22" s="60">
        <v>17</v>
      </c>
      <c r="B22" s="258" t="s">
        <v>118</v>
      </c>
      <c r="C22" s="258"/>
      <c r="D22" s="108">
        <f>D7+D15</f>
        <v>2488431.63</v>
      </c>
      <c r="E22" s="108">
        <f>E7+E15</f>
        <v>445529.9</v>
      </c>
      <c r="F22" s="109">
        <f>F7+F15</f>
        <v>2188329.4614489796</v>
      </c>
      <c r="I22" s="136"/>
      <c r="J22" s="136"/>
    </row>
    <row r="26" spans="1:11" ht="14.4">
      <c r="D26" s="135"/>
      <c r="J26" s="139"/>
    </row>
    <row r="27" spans="1:11">
      <c r="J27" s="139"/>
    </row>
    <row r="28" spans="1:11">
      <c r="D28" s="136"/>
    </row>
    <row r="31" spans="1:11">
      <c r="C31" s="225"/>
    </row>
    <row r="38" spans="3:3">
      <c r="C38" s="127"/>
    </row>
  </sheetData>
  <mergeCells count="3">
    <mergeCell ref="B6:B13"/>
    <mergeCell ref="B14:B21"/>
    <mergeCell ref="B22:C22"/>
  </mergeCells>
  <pageMargins left="0.7" right="0.7" top="0.75" bottom="0.75" header="0.3" footer="0.3"/>
  <pageSetup paperSize="9" orientation="landscape" r:id="rId1"/>
  <headerFooter>
    <oddFooter>&amp;C_x000D_&amp;1#&amp;"Calibri"&amp;10&amp;K000000 C1 - FOR INTERNAL USE ONLY</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80" zoomScaleNormal="80" workbookViewId="0">
      <selection activeCell="B4" sqref="B4"/>
    </sheetView>
  </sheetViews>
  <sheetFormatPr defaultColWidth="9.109375" defaultRowHeight="13.8"/>
  <cols>
    <col min="1" max="1" width="35.109375" style="2" customWidth="1"/>
    <col min="2" max="2" width="45.88671875" style="2" customWidth="1"/>
    <col min="3" max="4" width="29.44140625" style="2" customWidth="1"/>
    <col min="5" max="5" width="28.44140625" style="2" customWidth="1"/>
    <col min="6" max="6" width="14" style="2" bestFit="1" customWidth="1"/>
    <col min="7" max="7" width="14.6640625" style="2" customWidth="1"/>
    <col min="8" max="8" width="26.44140625" style="2" customWidth="1"/>
    <col min="9" max="9" width="16.109375" style="2" bestFit="1" customWidth="1"/>
    <col min="10" max="10" width="14" style="2" bestFit="1" customWidth="1"/>
    <col min="11" max="11" width="14.6640625" style="2" customWidth="1"/>
    <col min="12" max="12" width="26.88671875" style="2" customWidth="1"/>
    <col min="13" max="16384" width="9.109375" style="2"/>
  </cols>
  <sheetData>
    <row r="1" spans="1:12" ht="14.4">
      <c r="A1" s="2" t="s">
        <v>54</v>
      </c>
      <c r="B1" s="137" t="s">
        <v>209</v>
      </c>
    </row>
    <row r="2" spans="1:12" ht="14.4">
      <c r="A2" s="2" t="s">
        <v>55</v>
      </c>
      <c r="B2" s="138">
        <f>'20. LI3'!B2</f>
        <v>44926</v>
      </c>
      <c r="C2" s="22"/>
      <c r="D2" s="22"/>
      <c r="E2" s="22"/>
      <c r="F2" s="22"/>
      <c r="G2" s="22"/>
      <c r="H2" s="22"/>
      <c r="I2" s="22"/>
      <c r="J2" s="22"/>
      <c r="K2" s="22"/>
      <c r="L2" s="22"/>
    </row>
    <row r="3" spans="1:12">
      <c r="B3" s="22"/>
      <c r="C3" s="22"/>
      <c r="D3" s="22"/>
      <c r="E3" s="22"/>
      <c r="F3" s="22"/>
      <c r="G3" s="22"/>
      <c r="H3" s="22"/>
      <c r="I3" s="22"/>
      <c r="J3" s="22"/>
      <c r="K3" s="22"/>
      <c r="L3" s="22"/>
    </row>
    <row r="4" spans="1:12" ht="14.4" thickBot="1">
      <c r="A4" s="95" t="s">
        <v>175</v>
      </c>
      <c r="B4" s="22" t="s">
        <v>126</v>
      </c>
      <c r="C4" s="22"/>
      <c r="D4" s="22"/>
      <c r="E4" s="22"/>
      <c r="F4" s="22"/>
      <c r="G4" s="22"/>
      <c r="H4" s="22"/>
      <c r="I4" s="22"/>
      <c r="J4" s="22"/>
      <c r="K4" s="22"/>
      <c r="L4" s="22"/>
    </row>
    <row r="5" spans="1:12" ht="30">
      <c r="A5" s="14"/>
      <c r="B5" s="42"/>
      <c r="C5" s="76" t="s">
        <v>159</v>
      </c>
      <c r="D5" s="76" t="s">
        <v>160</v>
      </c>
      <c r="E5" s="77" t="s">
        <v>129</v>
      </c>
      <c r="F5" s="22"/>
      <c r="G5" s="22"/>
      <c r="H5" s="22"/>
      <c r="I5" s="22"/>
      <c r="J5" s="22"/>
      <c r="K5" s="22"/>
      <c r="L5" s="22"/>
    </row>
    <row r="6" spans="1:12">
      <c r="A6" s="259" t="s">
        <v>19</v>
      </c>
      <c r="B6" s="79" t="s">
        <v>15</v>
      </c>
      <c r="C6" s="98"/>
      <c r="D6" s="98"/>
      <c r="E6" s="99"/>
      <c r="F6" s="22"/>
      <c r="G6" s="22"/>
      <c r="H6" s="22"/>
      <c r="I6" s="22"/>
      <c r="J6" s="22"/>
      <c r="K6" s="22"/>
      <c r="L6" s="22"/>
    </row>
    <row r="7" spans="1:12" ht="15">
      <c r="A7" s="259"/>
      <c r="B7" s="78" t="s">
        <v>117</v>
      </c>
      <c r="C7" s="98"/>
      <c r="D7" s="98"/>
      <c r="E7" s="99"/>
      <c r="F7" s="22"/>
      <c r="G7" s="22"/>
      <c r="H7" s="22"/>
      <c r="I7" s="22"/>
      <c r="J7" s="22"/>
      <c r="K7" s="22"/>
      <c r="L7" s="22"/>
    </row>
    <row r="8" spans="1:12" ht="15">
      <c r="A8" s="259" t="s">
        <v>73</v>
      </c>
      <c r="B8" s="78" t="s">
        <v>15</v>
      </c>
      <c r="C8" s="98"/>
      <c r="D8" s="98"/>
      <c r="E8" s="99"/>
      <c r="F8" s="22"/>
      <c r="G8" s="22"/>
      <c r="H8" s="22"/>
      <c r="I8" s="22"/>
      <c r="J8" s="22"/>
      <c r="K8" s="22"/>
      <c r="L8" s="22"/>
    </row>
    <row r="9" spans="1:12" ht="15">
      <c r="A9" s="259"/>
      <c r="B9" s="78" t="s">
        <v>13</v>
      </c>
      <c r="C9" s="113">
        <f>C10+C11+C12+C13</f>
        <v>0</v>
      </c>
      <c r="D9" s="113">
        <f>D10+D11+D12+D13</f>
        <v>0</v>
      </c>
      <c r="E9" s="113">
        <f>E10+E11+E12+E13</f>
        <v>0</v>
      </c>
      <c r="F9" s="22"/>
      <c r="G9" s="22"/>
      <c r="H9" s="22"/>
      <c r="I9" s="22"/>
      <c r="J9" s="22"/>
      <c r="K9" s="22"/>
      <c r="L9" s="22"/>
    </row>
    <row r="10" spans="1:12" ht="15">
      <c r="A10" s="259"/>
      <c r="B10" s="80" t="s">
        <v>20</v>
      </c>
      <c r="C10" s="98"/>
      <c r="D10" s="98"/>
      <c r="E10" s="99"/>
      <c r="F10" s="22"/>
      <c r="G10" s="22"/>
      <c r="H10" s="22"/>
      <c r="I10" s="22"/>
      <c r="J10" s="22"/>
      <c r="K10" s="22"/>
      <c r="L10" s="22"/>
    </row>
    <row r="11" spans="1:12" ht="15">
      <c r="A11" s="259"/>
      <c r="B11" s="80" t="s">
        <v>154</v>
      </c>
      <c r="C11" s="98"/>
      <c r="D11" s="98"/>
      <c r="E11" s="99"/>
      <c r="F11" s="22"/>
      <c r="G11" s="22"/>
      <c r="H11" s="22"/>
      <c r="I11" s="22"/>
      <c r="J11" s="22"/>
      <c r="K11" s="22"/>
      <c r="L11" s="22"/>
    </row>
    <row r="12" spans="1:12" ht="30">
      <c r="A12" s="259"/>
      <c r="B12" s="80" t="s">
        <v>155</v>
      </c>
      <c r="C12" s="98"/>
      <c r="D12" s="98"/>
      <c r="E12" s="99"/>
      <c r="F12" s="22"/>
      <c r="G12" s="22"/>
      <c r="H12" s="22"/>
      <c r="I12" s="22"/>
      <c r="J12" s="22"/>
      <c r="K12" s="22"/>
      <c r="L12" s="22"/>
    </row>
    <row r="13" spans="1:12" ht="15">
      <c r="A13" s="259"/>
      <c r="B13" s="80" t="s">
        <v>156</v>
      </c>
      <c r="C13" s="98"/>
      <c r="D13" s="98"/>
      <c r="E13" s="99"/>
      <c r="F13" s="22"/>
      <c r="G13" s="22"/>
      <c r="H13" s="22"/>
      <c r="I13" s="22"/>
      <c r="J13" s="22"/>
      <c r="K13" s="22"/>
      <c r="L13" s="22"/>
    </row>
    <row r="14" spans="1:12" ht="15">
      <c r="A14" s="259" t="s">
        <v>158</v>
      </c>
      <c r="B14" s="78" t="s">
        <v>15</v>
      </c>
      <c r="C14" s="98"/>
      <c r="D14" s="98"/>
      <c r="E14" s="99"/>
      <c r="F14" s="22"/>
      <c r="G14" s="22"/>
      <c r="H14" s="22"/>
      <c r="I14" s="22"/>
      <c r="J14" s="22"/>
      <c r="K14" s="22"/>
      <c r="L14" s="22"/>
    </row>
    <row r="15" spans="1:12" ht="15">
      <c r="A15" s="259"/>
      <c r="B15" s="78" t="s">
        <v>13</v>
      </c>
      <c r="C15" s="113">
        <f>C16+C17+C18+C19</f>
        <v>0</v>
      </c>
      <c r="D15" s="113">
        <f>D16+D17+D18+D19</f>
        <v>0</v>
      </c>
      <c r="E15" s="113">
        <f>E16+E17+E18+E19</f>
        <v>0</v>
      </c>
      <c r="F15" s="22"/>
      <c r="G15" s="22"/>
      <c r="H15" s="22"/>
      <c r="I15" s="22"/>
      <c r="J15" s="22"/>
      <c r="K15" s="22"/>
      <c r="L15" s="22"/>
    </row>
    <row r="16" spans="1:12" ht="15">
      <c r="A16" s="259"/>
      <c r="B16" s="80" t="s">
        <v>20</v>
      </c>
      <c r="C16" s="98"/>
      <c r="D16" s="98"/>
      <c r="E16" s="99"/>
      <c r="F16" s="22"/>
      <c r="G16" s="22"/>
      <c r="H16" s="22"/>
      <c r="I16" s="22"/>
      <c r="J16" s="22"/>
      <c r="K16" s="22"/>
      <c r="L16" s="22"/>
    </row>
    <row r="17" spans="1:12" ht="15">
      <c r="A17" s="260"/>
      <c r="B17" s="84" t="s">
        <v>154</v>
      </c>
      <c r="C17" s="114"/>
      <c r="D17" s="114"/>
      <c r="E17" s="115"/>
      <c r="F17" s="22"/>
      <c r="G17" s="22"/>
      <c r="H17" s="22"/>
      <c r="I17" s="22"/>
      <c r="J17" s="22"/>
      <c r="K17" s="22"/>
      <c r="L17" s="22"/>
    </row>
    <row r="18" spans="1:12" ht="30">
      <c r="A18" s="260"/>
      <c r="B18" s="84" t="s">
        <v>155</v>
      </c>
      <c r="C18" s="114"/>
      <c r="D18" s="114"/>
      <c r="E18" s="115"/>
      <c r="F18" s="22"/>
      <c r="G18" s="22"/>
      <c r="H18" s="22"/>
      <c r="I18" s="22"/>
      <c r="J18" s="22"/>
      <c r="K18" s="22"/>
      <c r="L18" s="22"/>
    </row>
    <row r="19" spans="1:12" ht="15.6" thickBot="1">
      <c r="A19" s="261"/>
      <c r="B19" s="81" t="s">
        <v>156</v>
      </c>
      <c r="C19" s="100"/>
      <c r="D19" s="100"/>
      <c r="E19" s="101"/>
      <c r="F19" s="22"/>
      <c r="G19" s="22"/>
      <c r="H19" s="22"/>
      <c r="I19" s="22"/>
      <c r="J19" s="22"/>
      <c r="K19" s="22"/>
      <c r="L19" s="22"/>
    </row>
    <row r="20" spans="1:12">
      <c r="A20" s="22"/>
      <c r="B20" s="22"/>
      <c r="C20" s="22"/>
      <c r="D20" s="22"/>
      <c r="E20" s="22"/>
      <c r="F20" s="22"/>
      <c r="G20" s="22"/>
      <c r="H20" s="22"/>
      <c r="I20" s="22"/>
      <c r="J20" s="22"/>
      <c r="K20" s="22"/>
      <c r="L20" s="22"/>
    </row>
  </sheetData>
  <mergeCells count="3">
    <mergeCell ref="A6:A7"/>
    <mergeCell ref="A8:A13"/>
    <mergeCell ref="A14:A19"/>
  </mergeCells>
  <pageMargins left="0.7" right="0.7" top="0.75" bottom="0.75" header="0.3" footer="0.3"/>
  <pageSetup paperSize="9" orientation="portrait" r:id="rId1"/>
  <headerFooter>
    <oddFooter>&amp;C_x000D_&amp;1#&amp;"Calibri"&amp;10&amp;K000000 C1 - FOR INTERNAL USE ONLY</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22"/>
  <sheetViews>
    <sheetView tabSelected="1" zoomScale="80" zoomScaleNormal="80" workbookViewId="0">
      <pane xSplit="2" ySplit="6" topLeftCell="C12" activePane="bottomRight" state="frozen"/>
      <selection activeCell="L18" sqref="L18"/>
      <selection pane="topRight" activeCell="L18" sqref="L18"/>
      <selection pane="bottomLeft" activeCell="L18" sqref="L18"/>
      <selection pane="bottomRight" activeCell="E25" sqref="E25"/>
    </sheetView>
  </sheetViews>
  <sheetFormatPr defaultColWidth="9.109375" defaultRowHeight="13.8"/>
  <cols>
    <col min="1" max="1" width="10.5546875" style="2" bestFit="1" customWidth="1"/>
    <col min="2" max="2" width="59.6640625" style="2" customWidth="1"/>
    <col min="3" max="3" width="26.6640625" style="2" customWidth="1"/>
    <col min="4" max="4" width="32.88671875" style="2" customWidth="1"/>
    <col min="5" max="5" width="26.6640625" style="2" customWidth="1"/>
    <col min="6" max="6" width="25.5546875" style="2" customWidth="1"/>
    <col min="7" max="7" width="28.109375" style="2" customWidth="1"/>
    <col min="8" max="16384" width="9.109375" style="2"/>
  </cols>
  <sheetData>
    <row r="1" spans="1:7" ht="14.4">
      <c r="A1" s="2" t="s">
        <v>54</v>
      </c>
      <c r="B1" s="137" t="s">
        <v>209</v>
      </c>
    </row>
    <row r="2" spans="1:7" ht="14.4">
      <c r="A2" s="2" t="s">
        <v>55</v>
      </c>
      <c r="B2" s="138">
        <f>'20. LI3'!B2</f>
        <v>44926</v>
      </c>
    </row>
    <row r="3" spans="1:7">
      <c r="B3" s="8"/>
    </row>
    <row r="4" spans="1:7" ht="14.4" thickBot="1">
      <c r="A4" s="95" t="s">
        <v>176</v>
      </c>
      <c r="B4" s="64" t="s">
        <v>128</v>
      </c>
    </row>
    <row r="5" spans="1:7" s="8" customFormat="1" ht="15">
      <c r="A5" s="61"/>
      <c r="B5" s="44"/>
      <c r="C5" s="62" t="s">
        <v>0</v>
      </c>
      <c r="D5" s="27" t="s">
        <v>1</v>
      </c>
      <c r="E5" s="27" t="s">
        <v>2</v>
      </c>
      <c r="F5" s="27" t="s">
        <v>3</v>
      </c>
      <c r="G5" s="26" t="s">
        <v>4</v>
      </c>
    </row>
    <row r="6" spans="1:7" ht="90">
      <c r="A6" s="63"/>
      <c r="B6" s="23"/>
      <c r="C6" s="82" t="s">
        <v>185</v>
      </c>
      <c r="D6" s="75" t="s">
        <v>186</v>
      </c>
      <c r="E6" s="75" t="s">
        <v>188</v>
      </c>
      <c r="F6" s="75" t="s">
        <v>187</v>
      </c>
      <c r="G6" s="83" t="s">
        <v>23</v>
      </c>
    </row>
    <row r="7" spans="1:7" ht="15">
      <c r="A7" s="63">
        <v>1</v>
      </c>
      <c r="B7" s="85" t="s">
        <v>159</v>
      </c>
      <c r="C7" s="116">
        <f>SUM(C8:C11)</f>
        <v>336380.48</v>
      </c>
      <c r="D7" s="116">
        <f t="shared" ref="D7:G7" si="0">SUM(D8:D11)</f>
        <v>0</v>
      </c>
      <c r="E7" s="116">
        <f t="shared" si="0"/>
        <v>0</v>
      </c>
      <c r="F7" s="116">
        <f t="shared" si="0"/>
        <v>0</v>
      </c>
      <c r="G7" s="116">
        <f t="shared" si="0"/>
        <v>0</v>
      </c>
    </row>
    <row r="8" spans="1:7" ht="15">
      <c r="A8" s="63">
        <v>2</v>
      </c>
      <c r="B8" s="24" t="s">
        <v>21</v>
      </c>
      <c r="C8" s="119">
        <f>'24. Rem1'!D17</f>
        <v>336380.48</v>
      </c>
      <c r="D8" s="120"/>
      <c r="E8" s="120"/>
      <c r="F8" s="120"/>
      <c r="G8" s="121"/>
    </row>
    <row r="9" spans="1:7" ht="15">
      <c r="A9" s="63">
        <v>3</v>
      </c>
      <c r="B9" s="24" t="s">
        <v>22</v>
      </c>
      <c r="C9" s="119"/>
      <c r="D9" s="120"/>
      <c r="E9" s="120"/>
      <c r="F9" s="120"/>
      <c r="G9" s="121"/>
    </row>
    <row r="10" spans="1:7" ht="15">
      <c r="A10" s="63">
        <v>4</v>
      </c>
      <c r="B10" s="25" t="s">
        <v>152</v>
      </c>
      <c r="C10" s="119"/>
      <c r="D10" s="120"/>
      <c r="E10" s="120"/>
      <c r="F10" s="120"/>
      <c r="G10" s="121"/>
    </row>
    <row r="11" spans="1:7" ht="15">
      <c r="A11" s="63">
        <v>5</v>
      </c>
      <c r="B11" s="24" t="s">
        <v>153</v>
      </c>
      <c r="C11" s="119"/>
      <c r="D11" s="120"/>
      <c r="E11" s="120"/>
      <c r="F11" s="120"/>
      <c r="G11" s="121"/>
    </row>
    <row r="12" spans="1:7" ht="15">
      <c r="A12" s="63">
        <v>6</v>
      </c>
      <c r="B12" s="10" t="s">
        <v>160</v>
      </c>
      <c r="C12" s="104">
        <f>SUM(C13:C16)</f>
        <v>0</v>
      </c>
      <c r="D12" s="104">
        <f>SUM(D13:D16)</f>
        <v>0</v>
      </c>
      <c r="E12" s="104">
        <f>SUM(E13:E16)</f>
        <v>0</v>
      </c>
      <c r="F12" s="104">
        <f>SUM(F13:F16)</f>
        <v>0</v>
      </c>
      <c r="G12" s="105">
        <f>SUM(G13:G16)</f>
        <v>0</v>
      </c>
    </row>
    <row r="13" spans="1:7" ht="15">
      <c r="A13" s="63">
        <v>7</v>
      </c>
      <c r="B13" s="24" t="s">
        <v>21</v>
      </c>
      <c r="C13" s="110"/>
      <c r="D13" s="110"/>
      <c r="E13" s="110"/>
      <c r="F13" s="110"/>
      <c r="G13" s="111"/>
    </row>
    <row r="14" spans="1:7" ht="15">
      <c r="A14" s="63">
        <v>8</v>
      </c>
      <c r="B14" s="24" t="s">
        <v>22</v>
      </c>
      <c r="C14" s="110"/>
      <c r="D14" s="110"/>
      <c r="E14" s="110"/>
      <c r="F14" s="110"/>
      <c r="G14" s="111"/>
    </row>
    <row r="15" spans="1:7" ht="15">
      <c r="A15" s="63">
        <v>9</v>
      </c>
      <c r="B15" s="25" t="s">
        <v>152</v>
      </c>
      <c r="C15" s="110"/>
      <c r="D15" s="110"/>
      <c r="E15" s="110"/>
      <c r="F15" s="110"/>
      <c r="G15" s="111"/>
    </row>
    <row r="16" spans="1:7" ht="15">
      <c r="A16" s="63">
        <v>10</v>
      </c>
      <c r="B16" s="24" t="s">
        <v>153</v>
      </c>
      <c r="C16" s="110"/>
      <c r="D16" s="110"/>
      <c r="E16" s="110"/>
      <c r="F16" s="110"/>
      <c r="G16" s="111"/>
    </row>
    <row r="17" spans="1:7" ht="15">
      <c r="A17" s="63">
        <v>11</v>
      </c>
      <c r="B17" s="10" t="s">
        <v>110</v>
      </c>
      <c r="C17" s="104">
        <f>SUM(C18:C21)</f>
        <v>277669.79487648566</v>
      </c>
      <c r="D17" s="104">
        <f>SUM(D18:D21)</f>
        <v>0</v>
      </c>
      <c r="E17" s="104">
        <f>SUM(E18:E21)</f>
        <v>0</v>
      </c>
      <c r="F17" s="104">
        <f>SUM(F18:F21)</f>
        <v>0</v>
      </c>
      <c r="G17" s="105">
        <f>SUM(G18:G21)</f>
        <v>0</v>
      </c>
    </row>
    <row r="18" spans="1:7" ht="15">
      <c r="A18" s="63">
        <v>12</v>
      </c>
      <c r="B18" s="24" t="s">
        <v>21</v>
      </c>
      <c r="C18" s="110">
        <f>'24. Rem1'!F17</f>
        <v>277669.79487648566</v>
      </c>
      <c r="D18" s="110"/>
      <c r="E18" s="110" t="s">
        <v>9</v>
      </c>
      <c r="F18" s="110"/>
      <c r="G18" s="111"/>
    </row>
    <row r="19" spans="1:7" ht="15">
      <c r="A19" s="63">
        <v>13</v>
      </c>
      <c r="B19" s="24" t="s">
        <v>22</v>
      </c>
      <c r="C19" s="110"/>
      <c r="D19" s="110"/>
      <c r="E19" s="110"/>
      <c r="F19" s="110"/>
      <c r="G19" s="111"/>
    </row>
    <row r="20" spans="1:7" ht="15">
      <c r="A20" s="63">
        <v>14</v>
      </c>
      <c r="B20" s="25" t="s">
        <v>152</v>
      </c>
      <c r="C20" s="110"/>
      <c r="D20" s="110"/>
      <c r="E20" s="110"/>
      <c r="F20" s="110"/>
      <c r="G20" s="111"/>
    </row>
    <row r="21" spans="1:7" ht="15">
      <c r="A21" s="63">
        <v>15</v>
      </c>
      <c r="B21" s="24" t="s">
        <v>153</v>
      </c>
      <c r="C21" s="110"/>
      <c r="D21" s="110"/>
      <c r="E21" s="110"/>
      <c r="F21" s="110"/>
      <c r="G21" s="111"/>
    </row>
    <row r="22" spans="1:7" ht="15.6" thickBot="1">
      <c r="A22" s="63">
        <v>16</v>
      </c>
      <c r="B22" s="38" t="s">
        <v>7</v>
      </c>
      <c r="C22" s="117">
        <f>C12+C17</f>
        <v>277669.79487648566</v>
      </c>
      <c r="D22" s="117">
        <f>D12+D17</f>
        <v>0</v>
      </c>
      <c r="E22" s="117">
        <f>E12+E17</f>
        <v>0</v>
      </c>
      <c r="F22" s="117">
        <f>F12+F17</f>
        <v>0</v>
      </c>
      <c r="G22" s="118">
        <f>G12+G17</f>
        <v>0</v>
      </c>
    </row>
  </sheetData>
  <pageMargins left="0.7" right="0.7" top="0.75" bottom="0.75" header="0.3" footer="0.3"/>
  <pageSetup orientation="portrait" horizontalDpi="4294967292" r:id="rId1"/>
  <headerFooter>
    <oddFooter>&amp;C_x000D_&amp;1#&amp;"Calibri"&amp;10&amp;K000000 C1 - FOR INTERNAL USE ONLY</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zoomScale="80" zoomScaleNormal="80" workbookViewId="0">
      <pane xSplit="2" ySplit="8" topLeftCell="C9" activePane="bottomRight" state="frozen"/>
      <selection activeCell="L18" sqref="L18"/>
      <selection pane="topRight" activeCell="L18" sqref="L18"/>
      <selection pane="bottomLeft" activeCell="L18" sqref="L18"/>
      <selection pane="bottomRight" activeCell="B27" sqref="B27"/>
    </sheetView>
  </sheetViews>
  <sheetFormatPr defaultColWidth="9.109375" defaultRowHeight="13.8"/>
  <cols>
    <col min="1" max="1" width="10.5546875" style="2" bestFit="1" customWidth="1"/>
    <col min="2" max="2" width="89.109375" style="2" bestFit="1" customWidth="1"/>
    <col min="3" max="3" width="15.109375" style="11" customWidth="1"/>
    <col min="4" max="5" width="13.6640625" style="11" customWidth="1"/>
    <col min="6" max="6" width="16.33203125" style="11" customWidth="1"/>
    <col min="7" max="8" width="13.6640625" style="11" customWidth="1"/>
    <col min="9" max="9" width="17.5546875" style="11" customWidth="1"/>
    <col min="10" max="10" width="14.5546875" style="11" customWidth="1"/>
    <col min="11" max="12" width="13.6640625" style="11" customWidth="1"/>
    <col min="13" max="13" width="15" style="11" customWidth="1"/>
    <col min="14" max="15" width="13.6640625" style="11" customWidth="1"/>
    <col min="16" max="17" width="15.6640625" style="11" customWidth="1"/>
    <col min="18" max="18" width="9.109375" style="11"/>
    <col min="19" max="16384" width="9.109375" style="2"/>
  </cols>
  <sheetData>
    <row r="1" spans="1:15" ht="14.4">
      <c r="A1" s="2" t="s">
        <v>54</v>
      </c>
      <c r="B1" s="137" t="s">
        <v>209</v>
      </c>
    </row>
    <row r="2" spans="1:15" ht="14.4">
      <c r="A2" s="2" t="s">
        <v>55</v>
      </c>
      <c r="B2" s="138">
        <f>'20. LI3'!B2</f>
        <v>44926</v>
      </c>
    </row>
    <row r="4" spans="1:15" ht="14.4" thickBot="1">
      <c r="A4" s="95" t="s">
        <v>177</v>
      </c>
      <c r="B4" s="35" t="s">
        <v>193</v>
      </c>
    </row>
    <row r="5" spans="1:15">
      <c r="A5" s="37"/>
      <c r="B5" s="39"/>
      <c r="C5" s="30" t="s">
        <v>0</v>
      </c>
      <c r="D5" s="30" t="s">
        <v>1</v>
      </c>
      <c r="E5" s="30" t="s">
        <v>2</v>
      </c>
      <c r="F5" s="30" t="s">
        <v>3</v>
      </c>
      <c r="G5" s="30" t="s">
        <v>4</v>
      </c>
      <c r="H5" s="30" t="s">
        <v>5</v>
      </c>
      <c r="I5" s="30" t="s">
        <v>96</v>
      </c>
      <c r="J5" s="30" t="s">
        <v>97</v>
      </c>
      <c r="K5" s="30" t="s">
        <v>98</v>
      </c>
      <c r="L5" s="30" t="s">
        <v>99</v>
      </c>
      <c r="M5" s="30" t="s">
        <v>100</v>
      </c>
      <c r="N5" s="30" t="s">
        <v>101</v>
      </c>
      <c r="O5" s="31" t="s">
        <v>104</v>
      </c>
    </row>
    <row r="6" spans="1:15">
      <c r="A6" s="12"/>
      <c r="B6" s="3"/>
      <c r="C6" s="262" t="s">
        <v>62</v>
      </c>
      <c r="D6" s="262"/>
      <c r="E6" s="262"/>
      <c r="F6" s="263" t="s">
        <v>63</v>
      </c>
      <c r="G6" s="263"/>
      <c r="H6" s="263"/>
      <c r="I6" s="263"/>
      <c r="J6" s="263"/>
      <c r="K6" s="263"/>
      <c r="L6" s="263"/>
      <c r="M6" s="263" t="s">
        <v>64</v>
      </c>
      <c r="N6" s="263"/>
      <c r="O6" s="248"/>
    </row>
    <row r="7" spans="1:15" ht="15" customHeight="1">
      <c r="A7" s="12"/>
      <c r="B7" s="3"/>
      <c r="C7" s="263" t="s">
        <v>65</v>
      </c>
      <c r="D7" s="263" t="s">
        <v>66</v>
      </c>
      <c r="E7" s="263" t="s">
        <v>102</v>
      </c>
      <c r="F7" s="263" t="s">
        <v>67</v>
      </c>
      <c r="G7" s="263"/>
      <c r="H7" s="263" t="s">
        <v>68</v>
      </c>
      <c r="I7" s="263" t="s">
        <v>69</v>
      </c>
      <c r="J7" s="263"/>
      <c r="K7" s="264" t="s">
        <v>8</v>
      </c>
      <c r="L7" s="264"/>
      <c r="M7" s="262" t="s">
        <v>103</v>
      </c>
      <c r="N7" s="262" t="s">
        <v>108</v>
      </c>
      <c r="O7" s="248" t="s">
        <v>109</v>
      </c>
    </row>
    <row r="8" spans="1:15" ht="27.6">
      <c r="A8" s="12"/>
      <c r="B8" s="3"/>
      <c r="C8" s="263"/>
      <c r="D8" s="263"/>
      <c r="E8" s="263"/>
      <c r="F8" s="7" t="s">
        <v>16</v>
      </c>
      <c r="G8" s="7" t="s">
        <v>70</v>
      </c>
      <c r="H8" s="263"/>
      <c r="I8" s="7" t="s">
        <v>106</v>
      </c>
      <c r="J8" s="7" t="s">
        <v>107</v>
      </c>
      <c r="K8" s="126" t="s">
        <v>71</v>
      </c>
      <c r="L8" s="126" t="s">
        <v>72</v>
      </c>
      <c r="M8" s="262"/>
      <c r="N8" s="262"/>
      <c r="O8" s="248"/>
    </row>
    <row r="9" spans="1:15">
      <c r="A9" s="41"/>
      <c r="B9" s="36" t="s">
        <v>14</v>
      </c>
      <c r="C9" s="128"/>
      <c r="D9" s="128"/>
      <c r="E9" s="128"/>
      <c r="F9" s="128"/>
      <c r="G9" s="128"/>
      <c r="H9" s="128"/>
      <c r="I9" s="128"/>
      <c r="J9" s="128"/>
      <c r="K9" s="128"/>
      <c r="L9" s="128"/>
      <c r="M9" s="128"/>
      <c r="N9" s="128"/>
      <c r="O9" s="129"/>
    </row>
    <row r="10" spans="1:15">
      <c r="A10" s="12">
        <v>1</v>
      </c>
      <c r="B10" s="34" t="s">
        <v>94</v>
      </c>
      <c r="C10" s="122">
        <f>SUM(C11:C17)</f>
        <v>0</v>
      </c>
      <c r="D10" s="122">
        <f>SUM(D11:D17)</f>
        <v>0</v>
      </c>
      <c r="E10" s="122">
        <f>SUM(E11:E17)</f>
        <v>0</v>
      </c>
      <c r="F10" s="123">
        <f t="shared" ref="F10:O10" si="0">SUM(F11:F17)</f>
        <v>0</v>
      </c>
      <c r="G10" s="123">
        <f t="shared" si="0"/>
        <v>0</v>
      </c>
      <c r="H10" s="122">
        <f t="shared" si="0"/>
        <v>0</v>
      </c>
      <c r="I10" s="122">
        <f t="shared" si="0"/>
        <v>0</v>
      </c>
      <c r="J10" s="122">
        <f t="shared" si="0"/>
        <v>0</v>
      </c>
      <c r="K10" s="122">
        <f t="shared" si="0"/>
        <v>0</v>
      </c>
      <c r="L10" s="122">
        <f t="shared" si="0"/>
        <v>0</v>
      </c>
      <c r="M10" s="123">
        <f>SUM(M11:M17)</f>
        <v>0</v>
      </c>
      <c r="N10" s="123">
        <f t="shared" si="0"/>
        <v>0</v>
      </c>
      <c r="O10" s="124">
        <f t="shared" si="0"/>
        <v>0</v>
      </c>
    </row>
    <row r="11" spans="1:15">
      <c r="A11" s="12">
        <v>1.1000000000000001</v>
      </c>
      <c r="B11" s="3"/>
      <c r="C11" s="97"/>
      <c r="D11" s="97"/>
      <c r="E11" s="122">
        <f>C11+D11</f>
        <v>0</v>
      </c>
      <c r="F11" s="97"/>
      <c r="G11" s="97"/>
      <c r="H11" s="97"/>
      <c r="I11" s="97"/>
      <c r="J11" s="97"/>
      <c r="K11" s="125"/>
      <c r="L11" s="125"/>
      <c r="M11" s="122">
        <f>C11+F11-H11-I11</f>
        <v>0</v>
      </c>
      <c r="N11" s="122">
        <f>D11+G11+H11-J11+K11-L11</f>
        <v>0</v>
      </c>
      <c r="O11" s="124">
        <f t="shared" ref="O11:O17" si="1">M11+N11</f>
        <v>0</v>
      </c>
    </row>
    <row r="12" spans="1:15">
      <c r="A12" s="12">
        <v>1.2</v>
      </c>
      <c r="B12" s="3"/>
      <c r="C12" s="97"/>
      <c r="D12" s="97"/>
      <c r="E12" s="122">
        <f t="shared" ref="E12:E17" si="2">C12+D12</f>
        <v>0</v>
      </c>
      <c r="F12" s="97"/>
      <c r="G12" s="97"/>
      <c r="H12" s="97"/>
      <c r="I12" s="97"/>
      <c r="J12" s="97"/>
      <c r="K12" s="125"/>
      <c r="L12" s="125"/>
      <c r="M12" s="122">
        <f t="shared" ref="M12:M15" si="3">C12+F12-H12-I12</f>
        <v>0</v>
      </c>
      <c r="N12" s="122">
        <f t="shared" ref="N12:N17" si="4">D12+G12+H12-J12+K12-L12</f>
        <v>0</v>
      </c>
      <c r="O12" s="124">
        <f t="shared" si="1"/>
        <v>0</v>
      </c>
    </row>
    <row r="13" spans="1:15">
      <c r="A13" s="12">
        <v>1.3</v>
      </c>
      <c r="B13" s="3"/>
      <c r="C13" s="97"/>
      <c r="D13" s="97"/>
      <c r="E13" s="122">
        <f t="shared" si="2"/>
        <v>0</v>
      </c>
      <c r="F13" s="97"/>
      <c r="G13" s="97"/>
      <c r="H13" s="97"/>
      <c r="I13" s="97"/>
      <c r="J13" s="97"/>
      <c r="K13" s="125"/>
      <c r="L13" s="125"/>
      <c r="M13" s="122">
        <f t="shared" si="3"/>
        <v>0</v>
      </c>
      <c r="N13" s="122">
        <f t="shared" si="4"/>
        <v>0</v>
      </c>
      <c r="O13" s="124">
        <f t="shared" si="1"/>
        <v>0</v>
      </c>
    </row>
    <row r="14" spans="1:15">
      <c r="A14" s="12">
        <v>1.4</v>
      </c>
      <c r="B14" s="3"/>
      <c r="C14" s="97"/>
      <c r="D14" s="97"/>
      <c r="E14" s="122">
        <f t="shared" si="2"/>
        <v>0</v>
      </c>
      <c r="F14" s="97"/>
      <c r="G14" s="97"/>
      <c r="H14" s="97"/>
      <c r="I14" s="97"/>
      <c r="J14" s="97"/>
      <c r="K14" s="125"/>
      <c r="L14" s="125"/>
      <c r="M14" s="122">
        <f t="shared" si="3"/>
        <v>0</v>
      </c>
      <c r="N14" s="122">
        <f t="shared" si="4"/>
        <v>0</v>
      </c>
      <c r="O14" s="124">
        <f t="shared" si="1"/>
        <v>0</v>
      </c>
    </row>
    <row r="15" spans="1:15">
      <c r="A15" s="12">
        <v>1.5</v>
      </c>
      <c r="B15" s="3"/>
      <c r="C15" s="97"/>
      <c r="D15" s="97"/>
      <c r="E15" s="122">
        <f t="shared" si="2"/>
        <v>0</v>
      </c>
      <c r="F15" s="97"/>
      <c r="G15" s="97"/>
      <c r="H15" s="97"/>
      <c r="I15" s="97"/>
      <c r="J15" s="97"/>
      <c r="K15" s="125"/>
      <c r="L15" s="125"/>
      <c r="M15" s="122">
        <f t="shared" si="3"/>
        <v>0</v>
      </c>
      <c r="N15" s="122">
        <f t="shared" si="4"/>
        <v>0</v>
      </c>
      <c r="O15" s="124">
        <f t="shared" si="1"/>
        <v>0</v>
      </c>
    </row>
    <row r="16" spans="1:15">
      <c r="A16" s="12">
        <v>1.6</v>
      </c>
      <c r="B16" s="3"/>
      <c r="C16" s="97"/>
      <c r="D16" s="97"/>
      <c r="E16" s="122">
        <f t="shared" si="2"/>
        <v>0</v>
      </c>
      <c r="F16" s="97"/>
      <c r="G16" s="97"/>
      <c r="H16" s="97"/>
      <c r="I16" s="97"/>
      <c r="J16" s="97"/>
      <c r="K16" s="125"/>
      <c r="L16" s="125"/>
      <c r="M16" s="122">
        <f>C16+F16-H16-I16</f>
        <v>0</v>
      </c>
      <c r="N16" s="122">
        <f t="shared" si="4"/>
        <v>0</v>
      </c>
      <c r="O16" s="124">
        <f t="shared" si="1"/>
        <v>0</v>
      </c>
    </row>
    <row r="17" spans="1:15">
      <c r="A17" s="12" t="s">
        <v>95</v>
      </c>
      <c r="B17" s="3"/>
      <c r="C17" s="97"/>
      <c r="D17" s="97"/>
      <c r="E17" s="122">
        <f t="shared" si="2"/>
        <v>0</v>
      </c>
      <c r="F17" s="97"/>
      <c r="G17" s="97"/>
      <c r="H17" s="97"/>
      <c r="I17" s="97"/>
      <c r="J17" s="97"/>
      <c r="K17" s="125"/>
      <c r="L17" s="125"/>
      <c r="M17" s="122">
        <f>C17+F17-H17-I17</f>
        <v>0</v>
      </c>
      <c r="N17" s="122">
        <f t="shared" si="4"/>
        <v>0</v>
      </c>
      <c r="O17" s="124">
        <f t="shared" si="1"/>
        <v>0</v>
      </c>
    </row>
    <row r="18" spans="1:15">
      <c r="A18" s="41"/>
      <c r="B18" s="2" t="s">
        <v>110</v>
      </c>
      <c r="C18" s="128"/>
      <c r="D18" s="128"/>
      <c r="E18" s="128"/>
      <c r="F18" s="128"/>
      <c r="G18" s="128"/>
      <c r="H18" s="128"/>
      <c r="I18" s="128"/>
      <c r="J18" s="128"/>
      <c r="K18" s="128"/>
      <c r="L18" s="128"/>
      <c r="M18" s="128"/>
      <c r="N18" s="128"/>
      <c r="O18" s="129"/>
    </row>
    <row r="19" spans="1:15" ht="11.25" customHeight="1" thickBot="1">
      <c r="A19" s="43">
        <v>2</v>
      </c>
      <c r="B19" s="130" t="s">
        <v>94</v>
      </c>
      <c r="C19" s="131"/>
      <c r="D19" s="131"/>
      <c r="E19" s="131"/>
      <c r="F19" s="131"/>
      <c r="G19" s="131"/>
      <c r="H19" s="131"/>
      <c r="I19" s="131"/>
      <c r="J19" s="131"/>
      <c r="K19" s="131"/>
      <c r="L19" s="131"/>
      <c r="M19" s="131">
        <f>C19+F19-H19-I19</f>
        <v>0</v>
      </c>
      <c r="N19" s="131">
        <f t="shared" ref="N19" si="5">D19+G19+H19-J19+K19-L19</f>
        <v>0</v>
      </c>
      <c r="O19" s="132">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headerFooter>
    <oddFooter>&amp;C_x000D_&amp;1#&amp;"Calibri"&amp;10&amp;K000000 C1 - FOR INTERNAL USE ONLY</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2023-05-15T13:34:10Z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6c7ad2-60a5-409e-8203-10f940b19acd_Enabled">
    <vt:lpwstr>true</vt:lpwstr>
  </property>
  <property fmtid="{D5CDD505-2E9C-101B-9397-08002B2CF9AE}" pid="3" name="MSIP_Label_706c7ad2-60a5-409e-8203-10f940b19acd_SetDate">
    <vt:lpwstr>2023-04-04T19:58:13Z</vt:lpwstr>
  </property>
  <property fmtid="{D5CDD505-2E9C-101B-9397-08002B2CF9AE}" pid="4" name="MSIP_Label_706c7ad2-60a5-409e-8203-10f940b19acd_Method">
    <vt:lpwstr>Standard</vt:lpwstr>
  </property>
  <property fmtid="{D5CDD505-2E9C-101B-9397-08002B2CF9AE}" pid="5" name="MSIP_Label_706c7ad2-60a5-409e-8203-10f940b19acd_Name">
    <vt:lpwstr>For internal use only C1</vt:lpwstr>
  </property>
  <property fmtid="{D5CDD505-2E9C-101B-9397-08002B2CF9AE}" pid="6" name="MSIP_Label_706c7ad2-60a5-409e-8203-10f940b19acd_SiteId">
    <vt:lpwstr>91e167b0-e7f3-47d0-b08e-ac1e6b839fc3</vt:lpwstr>
  </property>
  <property fmtid="{D5CDD505-2E9C-101B-9397-08002B2CF9AE}" pid="7" name="MSIP_Label_706c7ad2-60a5-409e-8203-10f940b19acd_ActionId">
    <vt:lpwstr>d7c9c472-4d97-44dc-a963-b090148c8efe</vt:lpwstr>
  </property>
  <property fmtid="{D5CDD505-2E9C-101B-9397-08002B2CF9AE}" pid="8" name="MSIP_Label_706c7ad2-60a5-409e-8203-10f940b19acd_ContentBits">
    <vt:lpwstr>2</vt:lpwstr>
  </property>
</Properties>
</file>