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8" windowWidth="14808" windowHeight="7536" tabRatio="919" activeTab="1"/>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B2" i="63" l="1"/>
  <c r="B1" i="63"/>
  <c r="B2" i="50"/>
  <c r="B1" i="50"/>
  <c r="B2" i="49"/>
  <c r="B1" i="49"/>
  <c r="B2" i="48"/>
  <c r="B1" i="48"/>
  <c r="B2" i="40"/>
  <c r="B1" i="40"/>
  <c r="B2" i="39"/>
  <c r="B1" i="39"/>
  <c r="B2" i="68"/>
  <c r="B1" i="68"/>
  <c r="E10" i="40" l="1"/>
  <c r="D10" i="40"/>
  <c r="C10" i="40"/>
  <c r="E26" i="67" l="1"/>
  <c r="E27" i="67"/>
  <c r="E28" i="67"/>
  <c r="E29" i="67"/>
  <c r="E30" i="67"/>
  <c r="E31" i="67"/>
  <c r="E32" i="67"/>
  <c r="E25" i="67"/>
  <c r="S18" i="67" l="1"/>
  <c r="S19" i="67" l="1"/>
  <c r="E18" i="67" l="1"/>
  <c r="T15" i="67"/>
  <c r="N13" i="67"/>
  <c r="E13" i="67" s="1"/>
  <c r="E11" i="67"/>
  <c r="E12" i="67"/>
  <c r="E15" i="67"/>
  <c r="E16" i="67"/>
  <c r="E17" i="67"/>
  <c r="E19" i="67"/>
  <c r="E10" i="67" l="1"/>
  <c r="E9" i="67"/>
  <c r="D7" i="48" l="1"/>
  <c r="M11" i="63"/>
  <c r="M10" i="63"/>
  <c r="E11" i="63"/>
  <c r="E10" i="63"/>
  <c r="F10" i="40" l="1"/>
  <c r="G10" i="40" s="1"/>
  <c r="O19" i="63" l="1"/>
  <c r="N19" i="63"/>
  <c r="M19" i="63"/>
  <c r="M17" i="63"/>
  <c r="C7" i="50" l="1"/>
  <c r="C15" i="49" l="1"/>
  <c r="F15" i="48"/>
  <c r="E15" i="48"/>
  <c r="D15" i="48"/>
  <c r="T10" i="67" l="1"/>
  <c r="T19" i="67"/>
  <c r="T18" i="67"/>
  <c r="T17" i="67"/>
  <c r="T16" i="67"/>
  <c r="T13" i="67"/>
  <c r="T12" i="67"/>
  <c r="T11" i="67"/>
  <c r="T9" i="67"/>
  <c r="D7" i="50" l="1"/>
  <c r="E7" i="50"/>
  <c r="F7" i="50"/>
  <c r="G7" i="50"/>
  <c r="C17" i="50"/>
  <c r="D9" i="49"/>
  <c r="D15" i="49"/>
  <c r="E7" i="48"/>
  <c r="E22" i="48" s="1"/>
  <c r="E15" i="49" l="1"/>
  <c r="E9" i="49"/>
  <c r="C9" i="49"/>
  <c r="F7" i="48" l="1"/>
  <c r="D22" i="48"/>
  <c r="C20" i="67" l="1"/>
  <c r="N39" i="67" l="1"/>
  <c r="N40" i="67"/>
  <c r="D41" i="67"/>
  <c r="E41" i="67"/>
  <c r="F41" i="67"/>
  <c r="G41" i="67"/>
  <c r="H41" i="67"/>
  <c r="I41" i="67"/>
  <c r="J41" i="67"/>
  <c r="K41" i="67"/>
  <c r="L41" i="67"/>
  <c r="M41" i="67"/>
  <c r="C33" i="67"/>
  <c r="D33" i="67"/>
  <c r="E33" i="67"/>
  <c r="F33" i="67"/>
  <c r="G33" i="67"/>
  <c r="H33" i="67"/>
  <c r="I33" i="67"/>
  <c r="J33" i="67"/>
  <c r="K33" i="67"/>
  <c r="L33" i="67"/>
  <c r="M33" i="67"/>
  <c r="N33" i="67"/>
  <c r="O33" i="67"/>
  <c r="N12" i="63" l="1"/>
  <c r="N13" i="63"/>
  <c r="N14" i="63"/>
  <c r="N15" i="63"/>
  <c r="N16" i="63"/>
  <c r="N17" i="63"/>
  <c r="N11" i="63"/>
  <c r="M16" i="63"/>
  <c r="M12" i="63"/>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F22" i="50" l="1"/>
  <c r="D22" i="50"/>
  <c r="C22" i="50"/>
  <c r="G22" i="50"/>
  <c r="E22" i="50"/>
  <c r="F22" i="48"/>
  <c r="O10" i="63"/>
  <c r="C41" i="67" l="1"/>
  <c r="N38" i="67"/>
  <c r="N41" i="67" s="1"/>
  <c r="P32" i="67"/>
  <c r="P31" i="67"/>
  <c r="P30" i="67"/>
  <c r="P29" i="67"/>
  <c r="P28" i="67"/>
  <c r="P27" i="67"/>
  <c r="P26" i="67"/>
  <c r="P25" i="67"/>
  <c r="S20" i="67"/>
  <c r="R20" i="67"/>
  <c r="Q20" i="67"/>
  <c r="P20" i="67"/>
  <c r="O20" i="67"/>
  <c r="N20" i="67"/>
  <c r="M20" i="67"/>
  <c r="L20" i="67"/>
  <c r="K20" i="67"/>
  <c r="J20" i="67"/>
  <c r="I20" i="67"/>
  <c r="H20" i="67"/>
  <c r="F20" i="67"/>
  <c r="D20" i="67"/>
  <c r="P33" i="67" l="1"/>
  <c r="G20" i="67"/>
  <c r="E14" i="67"/>
  <c r="E20" i="67" s="1"/>
  <c r="T14" i="67"/>
  <c r="T20" i="67" s="1"/>
</calcChain>
</file>

<file path=xl/sharedStrings.xml><?xml version="1.0" encoding="utf-8"?>
<sst xmlns="http://schemas.openxmlformats.org/spreadsheetml/2006/main" count="373" uniqueCount="257">
  <si>
    <t>a</t>
  </si>
  <si>
    <t>b</t>
  </si>
  <si>
    <t>c</t>
  </si>
  <si>
    <t>d</t>
  </si>
  <si>
    <t>e</t>
  </si>
  <si>
    <t>T</t>
  </si>
  <si>
    <t>T-1</t>
  </si>
  <si>
    <t>T-2</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</si>
  <si>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</si>
  <si>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</si>
  <si>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</si>
  <si>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</si>
  <si>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</si>
  <si>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</si>
  <si>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</si>
  <si>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</si>
  <si>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</si>
  <si>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</si>
  <si>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</si>
  <si>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</si>
  <si>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</si>
  <si>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</si>
  <si>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</si>
  <si>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</si>
  <si>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</si>
  <si>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</si>
  <si>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</si>
  <si>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</si>
  <si>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</si>
  <si>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</si>
  <si>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</si>
  <si>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</si>
  <si>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</si>
  <si>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</si>
  <si>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</si>
  <si>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</si>
  <si>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</si>
  <si>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</si>
  <si>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</si>
  <si>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</si>
  <si>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</si>
  <si>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</si>
  <si>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</si>
  <si>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</si>
  <si>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</si>
  <si>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</si>
  <si>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</si>
  <si>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</si>
  <si>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</si>
  <si>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</si>
  <si>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</si>
  <si>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</si>
  <si>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</si>
  <si>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</si>
  <si>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</si>
  <si>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</si>
  <si>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</si>
  <si>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</si>
  <si>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</si>
  <si>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</si>
  <si>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</si>
  <si>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</si>
  <si>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</si>
  <si>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</si>
  <si>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</si>
  <si>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</si>
  <si>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</si>
  <si>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</si>
  <si>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</si>
  <si>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</si>
  <si>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</si>
  <si>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</si>
  <si>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</si>
  <si>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</si>
  <si>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</si>
  <si>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</si>
  <si>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</si>
  <si>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</si>
  <si>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</si>
  <si>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</si>
  <si>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</si>
  <si>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</si>
  <si>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</si>
  <si>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</si>
  <si>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</si>
  <si>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</si>
  <si>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</si>
  <si>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</si>
  <si>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</si>
  <si>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</si>
  <si>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</si>
  <si>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</si>
  <si>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</si>
  <si>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</si>
  <si>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</si>
  <si>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</si>
  <si>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</si>
  <si>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</si>
  <si>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</si>
  <si>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</si>
  <si>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</si>
  <si>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</si>
  <si>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</si>
  <si>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</si>
  <si>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</si>
  <si>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</si>
  <si>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</si>
  <si>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</si>
  <si>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</si>
  <si>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</si>
  <si>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</si>
  <si>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</si>
  <si>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</si>
  <si>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</si>
  <si>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</si>
  <si>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</si>
  <si>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</si>
  <si>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</si>
  <si>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</si>
  <si>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</si>
  <si>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</si>
  <si>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</si>
  <si>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</si>
  <si>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</si>
  <si>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</si>
  <si>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</si>
  <si>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</si>
  <si>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</si>
  <si>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</si>
  <si>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</si>
  <si>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</si>
  <si>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</si>
  <si>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</si>
  <si>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</si>
  <si>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</si>
  <si>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</si>
  <si>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</si>
  <si>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</si>
  <si>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</si>
  <si>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</si>
  <si>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</si>
  <si>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</si>
  <si>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</si>
  <si>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</si>
  <si>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</si>
  <si>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</si>
  <si>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</si>
  <si>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</si>
  <si>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</si>
  <si>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</si>
  <si>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</si>
  <si>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</si>
  <si>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</si>
  <si>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</si>
  <si>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</si>
  <si>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</si>
  <si>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</si>
  <si>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</si>
  <si>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</si>
  <si>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</si>
  <si>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</si>
  <si>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</si>
  <si>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</si>
  <si>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</si>
  <si>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</si>
  <si>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</si>
  <si>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</si>
  <si>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</si>
  <si>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</si>
  <si>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</si>
  <si>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</si>
  <si>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</si>
  <si>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</si>
  <si>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</si>
  <si>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</si>
  <si>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</si>
  <si>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</si>
  <si>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</si>
  <si>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</si>
  <si>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</si>
  <si>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</si>
  <si>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</si>
  <si>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</si>
  <si>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</si>
  <si>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</si>
  <si>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</si>
  <si>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</si>
  <si>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</si>
  <si>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</si>
  <si>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</si>
  <si>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</si>
  <si>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</si>
  <si>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</si>
  <si>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</si>
  <si>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</si>
  <si>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</si>
  <si>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</si>
  <si>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</si>
  <si>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ნაღდი ფული და ექუივალენტები</t>
  </si>
  <si>
    <t>ბანკებში განთავსებული თანხები</t>
  </si>
  <si>
    <t>წარმოებული ფინანსური აქტივები</t>
  </si>
  <si>
    <t>სასესხო პორთფელი</t>
  </si>
  <si>
    <t>არამატერიალური აქტივები</t>
  </si>
  <si>
    <t>ფიქსირებული აქტივები</t>
  </si>
  <si>
    <t>აქტივის გამოყენების უფლება</t>
  </si>
  <si>
    <t>წინასწარ გადახდილი მოგების გადასახადი</t>
  </si>
  <si>
    <t>სხვა ფინანსური აქტივები</t>
  </si>
  <si>
    <t>სხვა არაფინანსური აქტივები</t>
  </si>
  <si>
    <t>ბანკებიდან და სხვა ფინანსური ინსტიტუტებიდან აღებული სესხები</t>
  </si>
  <si>
    <t>წარმოებული ფინანსური ვალდებულებები</t>
  </si>
  <si>
    <t>კლიენტთა ანგარიშები</t>
  </si>
  <si>
    <t>გადასახდელი მოგების გადასახადი</t>
  </si>
  <si>
    <t>გადავადებული საგადასახადო ვალდებულება</t>
  </si>
  <si>
    <t>ვალდებულებები იჯარების მიხედვით</t>
  </si>
  <si>
    <t>სუბორდინირებული სესხები</t>
  </si>
  <si>
    <t>სააქციო კაპიტალი</t>
  </si>
  <si>
    <t>სხვა რეზერვები</t>
  </si>
  <si>
    <t>"კრედო"</t>
  </si>
  <si>
    <t>31.12.2020</t>
  </si>
  <si>
    <t>მატერიალური განსხვავებების განმარტებები ფასს-ით და ადგილობრივი საბუღალტრო სტანდარტებით შედგენილ ანგარიშგებებს შორის:</t>
  </si>
  <si>
    <t>*** სასესხო პორტფელი</t>
  </si>
  <si>
    <t>აუდირებულ ანგარიშგებაში ავანსად გადახდილი მოგების გადასახადი გაქვითულია მოგების გადასახადის ვალდებულებასთან;</t>
  </si>
  <si>
    <t>წინასწარ გადახდილი თანხები აუდირებულ რეპორტში მოცემულია სხვა არაფინანსურ აქტივებში, ხოლო ეროვნულის რეპორტში სხვა ფინანსურ აქტივებში</t>
  </si>
  <si>
    <t>მიზეზი იგივეა რაც წარმოებული ფინანსური აქტივების შემთხვევაში და წარმოაგდენს ურთიერთგაქვითვადი ვალდებულებებისა და მოთხოვნების ნეტტინგს (სალდირებას)</t>
  </si>
  <si>
    <t>აუდირებულ ანგარიშგებაში ავანსად გადახდილი მოგების გადასახადი გაქვითულია მოგების გადასახადის ვალდებულებასთან და დაზუსტებულია მოგების გადასახადის ვალდებულება</t>
  </si>
  <si>
    <t>აუდირებულ ანგარიშგებაში დაზუსტებულია გადავადებული მოგების გადასახადის ვალდებულება;</t>
  </si>
  <si>
    <t>1. კლიენტების მიერ ავანსად გადახდილი სესხის გაცემის საკომიოს არაამორტიზებული ნაწილი აუდირებულ ანგარიშგებაში გაქვითულია სასესხო პორთფელთან, ხოლო ეროვნულის ანგარიშეგაბაში მოცემულია სხვა ვალდებულებებში.2. აუდირებულ ანგარიშგებაში, სესხის მომსახურე ანგარიშებზე არსებული თანხები გადატანილია კლიენტთა ანგარიშებში.</t>
  </si>
  <si>
    <t>*</t>
  </si>
  <si>
    <t>**</t>
  </si>
  <si>
    <t>***</t>
  </si>
  <si>
    <t>****</t>
  </si>
  <si>
    <t>*****</t>
  </si>
  <si>
    <t>******</t>
  </si>
  <si>
    <t>*******</t>
  </si>
  <si>
    <t>********</t>
  </si>
  <si>
    <t>*********</t>
  </si>
  <si>
    <t>აუდირებულ ანგარიშგებაში ამ მუხლში შედის ფინანსურ დერივატივებზე წარმოშობილი სამართლიანი ღირებულების ცვლილება. ეროვნულის მეთოდოლოგიაში ეს აქტივი ცალკე არ არის გაოყოფილი, ამიტომ შესულია სხვა ფინანსურ აქტივებში</t>
  </si>
  <si>
    <t>აუდირებულ ანგარიშგებაში გამოყენებულია IFRS-ით დარეზერვების წესები, შესულია ასევე გადავადებული საკომისიოები</t>
  </si>
  <si>
    <t>აუდირებულ ანგარიშგებაში მოხვედრილია აქტივი, რომელიც ავიყვანეთ ეროვნულისთვის საანგარიშგებო წლის დახურვის შემდეგ</t>
  </si>
  <si>
    <t>******* წინასწარ გადახდილი მოგების გადასახადი</t>
  </si>
  <si>
    <t>* წარმოებული ფინანსური აქტივები</t>
  </si>
  <si>
    <t>**** არამატერიალური აქტივები</t>
  </si>
  <si>
    <t>აუდიტის რეკომენდაციის მოხდა აქტივის გამოყენების უფლების კორექტირება, კერძოდ, შემცირდა სტანდარტის მიხედვით აყვანილი აქტივების ვადიანობა და შესაბამისად აქტივის ღირებულება</t>
  </si>
  <si>
    <t>****** აქტივის გამოყენების უფლება</t>
  </si>
  <si>
    <t>******** სხვა ფინანსური აქტივები</t>
  </si>
  <si>
    <t>********* სხვა არაფინანსური აქტივები</t>
  </si>
  <si>
    <t>1. აუდირებულ ანგარიშგებაში გადარიცხვის შუალედური ტექნიკური დროებითი ანგარიშებზე არსებული თანხები გაქვითულია იმ ნასესხებს სახსრებთან, ხოლო ეროვნულის ანგარიშგებაში კი მოცემულია აქტივების მხარეს 2.  წინასწარ გადახდილი თანხები აუდირებულ რეპორტში მოცემულია სხვა არაფინანსურ აქტივებში, ხოლო ეროვნულის რეპორტში სხვა ფინანსურ აქტივებში</t>
  </si>
  <si>
    <t>* ბანკებიდან და სხვა ფინანსური ინსტიტუტებიდან აღებული სესხები</t>
  </si>
  <si>
    <t>** წარმოებული ფინანსური ვალდებულებები</t>
  </si>
  <si>
    <t>*** კლიენტთა ანგარიშები</t>
  </si>
  <si>
    <t>**** გადასახდელი მოგების გადასახადი</t>
  </si>
  <si>
    <t>***** გადავადებული საგადასახადო ვალდებულება</t>
  </si>
  <si>
    <t>******* სხვა ვალდებულებები</t>
  </si>
  <si>
    <t>1. აუდირებულ ანგარიშგებაში გადარიცხვის შუალედური ტექნიკური დროებითი ანგარიშებზე არსებული თანხები გაქვითულია იმ ნასესხებს სახსრებთან, ხოლო ეროვნულის ანგარიშგებაში კი მოცემულია აქტივების მხარეს 2. ეროვნულის ანგარიშგებაში ფინანსთა სამინისტროს სადეპოზიტო სერთიფიკატი შესულია ამ მუხლში, ხოლო ფინანსურ ანგარიშგებაში ბანკებიდან და ფინანსური ინსტიტუტებიდან მოზიდულ სახსრებში</t>
  </si>
  <si>
    <t>1. აუდირებულ ანგარიშგებაში, კლიენტთა ანგარიშებში შეყვანილია სესხის მომსახურე ანგარიშებზე არსებული თანხები. 2. ეროვნულის ანგარიშგებაში ფინანსთა სამინისტროს სადეპოზიტო სერთიფიკატები შესულია ამ მუხლში, ხოლო ფინანსურ ანგარიშგებაში ბანკებიდან და ფინანსური ინსტიტუტებიდან მოზიდულ სახსრებში</t>
  </si>
  <si>
    <t>შენიშვნა:</t>
  </si>
  <si>
    <r>
      <rPr>
        <sz val="11"/>
        <rFont val="Sylfaen"/>
        <family val="1"/>
      </rPr>
      <t>ბანკს</t>
    </r>
    <r>
      <rPr>
        <sz val="11"/>
        <rFont val="Calibri"/>
        <family val="2"/>
        <scheme val="minor"/>
      </rPr>
      <t xml:space="preserve"> 2021 </t>
    </r>
    <r>
      <rPr>
        <sz val="11"/>
        <rFont val="Sylfaen"/>
        <family val="1"/>
      </rPr>
      <t>წლის</t>
    </r>
    <r>
      <rPr>
        <sz val="11"/>
        <rFont val="Calibri"/>
        <family val="2"/>
        <scheme val="minor"/>
      </rPr>
      <t xml:space="preserve"> </t>
    </r>
    <r>
      <rPr>
        <sz val="11"/>
        <rFont val="Sylfaen"/>
        <family val="1"/>
      </rPr>
      <t>მაისიდან</t>
    </r>
    <r>
      <rPr>
        <sz val="11"/>
        <rFont val="Calibri"/>
        <family val="2"/>
        <scheme val="minor"/>
      </rPr>
      <t xml:space="preserve"> </t>
    </r>
    <r>
      <rPr>
        <sz val="11"/>
        <rFont val="Sylfaen"/>
        <family val="1"/>
      </rPr>
      <t>აღდგენილი</t>
    </r>
    <r>
      <rPr>
        <sz val="11"/>
        <rFont val="Calibri"/>
        <family val="2"/>
        <scheme val="minor"/>
      </rPr>
      <t xml:space="preserve"> </t>
    </r>
    <r>
      <rPr>
        <sz val="11"/>
        <rFont val="Sylfaen"/>
        <family val="1"/>
      </rPr>
      <t>აქვს</t>
    </r>
    <r>
      <rPr>
        <sz val="11"/>
        <rFont val="Calibri"/>
        <family val="2"/>
        <scheme val="minor"/>
      </rPr>
      <t xml:space="preserve"> </t>
    </r>
    <r>
      <rPr>
        <sz val="11"/>
        <rFont val="Sylfaen"/>
        <family val="1"/>
      </rPr>
      <t>საზედამხედველო</t>
    </r>
    <r>
      <rPr>
        <sz val="11"/>
        <rFont val="Calibri"/>
        <family val="2"/>
        <scheme val="minor"/>
      </rPr>
      <t xml:space="preserve"> </t>
    </r>
    <r>
      <rPr>
        <sz val="11"/>
        <rFont val="Sylfaen"/>
        <family val="1"/>
      </rPr>
      <t>კაპიტალის</t>
    </r>
    <r>
      <rPr>
        <sz val="11"/>
        <rFont val="Calibri"/>
        <family val="2"/>
        <scheme val="minor"/>
      </rPr>
      <t xml:space="preserve"> </t>
    </r>
    <r>
      <rPr>
        <sz val="11"/>
        <rFont val="Sylfaen"/>
        <family val="1"/>
      </rPr>
      <t>ბუფერები</t>
    </r>
    <r>
      <rPr>
        <sz val="11"/>
        <rFont val="Calibri"/>
        <family val="2"/>
        <scheme val="minor"/>
      </rPr>
      <t xml:space="preserve">, </t>
    </r>
    <r>
      <rPr>
        <sz val="11"/>
        <rFont val="Sylfaen"/>
        <family val="1"/>
      </rPr>
      <t>რომლებიც</t>
    </r>
    <r>
      <rPr>
        <sz val="11"/>
        <rFont val="Calibri"/>
        <family val="2"/>
        <scheme val="minor"/>
      </rPr>
      <t xml:space="preserve"> covid-19-</t>
    </r>
    <r>
      <rPr>
        <sz val="11"/>
        <rFont val="Sylfaen"/>
        <family val="1"/>
      </rPr>
      <t>ის</t>
    </r>
    <r>
      <rPr>
        <sz val="11"/>
        <rFont val="Calibri"/>
        <family val="2"/>
        <scheme val="minor"/>
      </rPr>
      <t xml:space="preserve"> </t>
    </r>
    <r>
      <rPr>
        <sz val="11"/>
        <rFont val="Sylfaen"/>
        <family val="1"/>
      </rPr>
      <t>სტრესთან</t>
    </r>
    <r>
      <rPr>
        <sz val="11"/>
        <rFont val="Calibri"/>
        <family val="2"/>
        <scheme val="minor"/>
      </rPr>
      <t xml:space="preserve"> </t>
    </r>
    <r>
      <rPr>
        <sz val="11"/>
        <rFont val="Sylfaen"/>
        <family val="1"/>
      </rPr>
      <t>დაკავშირებით</t>
    </r>
    <r>
      <rPr>
        <sz val="11"/>
        <rFont val="Calibri"/>
        <family val="2"/>
        <scheme val="minor"/>
      </rPr>
      <t xml:space="preserve"> </t>
    </r>
    <r>
      <rPr>
        <sz val="11"/>
        <rFont val="Sylfaen"/>
        <family val="1"/>
      </rPr>
      <t>შემსუბუქებული</t>
    </r>
    <r>
      <rPr>
        <sz val="11"/>
        <rFont val="Calibri"/>
        <family val="2"/>
        <scheme val="minor"/>
      </rPr>
      <t xml:space="preserve"> </t>
    </r>
    <r>
      <rPr>
        <sz val="11"/>
        <rFont val="Sylfaen"/>
        <family val="1"/>
      </rPr>
      <t>იყო</t>
    </r>
  </si>
</sst>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b/>
      <sz val="11"/>
      <color theme="1"/>
      <name val="Calibri"/>
      <family val="2"/>
      <scheme val="minor"/>
    </font>
    <font>
      <sz val="10"/>
      <color theme="1"/>
      <name val="Arial"/>
      <family val="2"/>
    </font>
    <font>
      <sz val="11"/>
      <name val="Calibri"/>
      <family val="2"/>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73">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4" fillId="0" borderId="2" xfId="0" applyNumberFormat="1" applyFont="1" applyBorder="1" applyAlignment="1" applyProtection="1">
      <alignment horizontal="center" vertical="center" wrapText="1"/>
      <protection locked="0"/>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93" fontId="3" fillId="0" borderId="2" xfId="0" applyNumberFormat="1" applyFont="1" applyBorder="1" applyAlignment="1" applyProtection="1">
      <alignment horizontal="center" vertical="center"/>
    </xf>
    <xf numFmtId="0" fontId="3" fillId="0" borderId="4" xfId="0" applyFont="1" applyBorder="1" applyAlignment="1">
      <alignment horizontal="left" vertical="center" wrapText="1"/>
    </xf>
    <xf numFmtId="193" fontId="3" fillId="0" borderId="2" xfId="0" applyNumberFormat="1" applyFont="1" applyBorder="1" applyAlignment="1" applyProtection="1">
      <alignment horizontal="center" vertical="center" wrapText="1"/>
      <protection locked="0"/>
    </xf>
    <xf numFmtId="193" fontId="4" fillId="0" borderId="2" xfId="0" applyNumberFormat="1" applyFont="1" applyBorder="1" applyAlignment="1" applyProtection="1">
      <alignment horizontal="center" vertical="center" wrapText="1"/>
    </xf>
    <xf numFmtId="193" fontId="3" fillId="0" borderId="4" xfId="0" applyNumberFormat="1" applyFont="1" applyBorder="1" applyAlignment="1" applyProtection="1">
      <alignment horizontal="center" vertical="center" wrapText="1"/>
      <protection locked="0"/>
    </xf>
    <xf numFmtId="0" fontId="100" fillId="0" borderId="0" xfId="0" applyFont="1" applyAlignment="1">
      <alignment vertical="center"/>
    </xf>
    <xf numFmtId="193" fontId="11" fillId="0" borderId="2" xfId="0" applyNumberFormat="1" applyFont="1" applyBorder="1" applyProtection="1">
      <protection locked="0"/>
    </xf>
    <xf numFmtId="193" fontId="11" fillId="0" borderId="1" xfId="0" applyNumberFormat="1" applyFont="1" applyBorder="1" applyProtection="1">
      <protection locked="0"/>
    </xf>
    <xf numFmtId="4" fontId="3" fillId="0" borderId="0" xfId="0" applyNumberFormat="1" applyFont="1"/>
    <xf numFmtId="0" fontId="3" fillId="0" borderId="0" xfId="0" applyFont="1" applyFill="1" applyBorder="1" applyAlignment="1" applyProtection="1">
      <alignment vertical="center" wrapText="1"/>
      <protection locked="0"/>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Border="1" applyAlignment="1" applyProtection="1">
      <alignment wrapText="1"/>
      <protection locked="0"/>
    </xf>
    <xf numFmtId="0" fontId="11" fillId="0" borderId="0" xfId="0" applyFont="1" applyBorder="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xf>
    <xf numFmtId="0" fontId="11" fillId="0" borderId="0" xfId="0" applyFont="1" applyBorder="1" applyAlignment="1">
      <alignment horizontal="left" vertical="center" wrapText="1"/>
    </xf>
    <xf numFmtId="0" fontId="11" fillId="0" borderId="0" xfId="0" applyFont="1" applyFill="1" applyBorder="1" applyAlignment="1">
      <alignment horizontal="left" vertical="center" wrapText="1"/>
    </xf>
    <xf numFmtId="193" fontId="9" fillId="0" borderId="15" xfId="0" applyNumberFormat="1" applyFont="1" applyBorder="1" applyAlignment="1" applyProtection="1">
      <alignment horizontal="right" vertical="center" wrapText="1"/>
      <protection locked="0"/>
    </xf>
    <xf numFmtId="193" fontId="10" fillId="0" borderId="15" xfId="0" applyNumberFormat="1" applyFont="1" applyFill="1" applyBorder="1" applyAlignment="1" applyProtection="1">
      <alignment vertical="center" wrapText="1"/>
      <protection locked="0"/>
    </xf>
    <xf numFmtId="193" fontId="3" fillId="0" borderId="15" xfId="0" applyNumberFormat="1" applyFont="1" applyFill="1" applyBorder="1" applyProtection="1">
      <protection locked="0"/>
    </xf>
    <xf numFmtId="193" fontId="10" fillId="0" borderId="2" xfId="0" applyNumberFormat="1" applyFont="1" applyFill="1" applyBorder="1" applyAlignment="1" applyProtection="1">
      <alignment vertical="center" wrapText="1"/>
      <protection locked="0"/>
    </xf>
    <xf numFmtId="43" fontId="101" fillId="0" borderId="18" xfId="20956" applyFont="1" applyBorder="1"/>
    <xf numFmtId="0" fontId="3" fillId="0" borderId="0" xfId="0" applyFont="1" applyAlignment="1">
      <alignment vertical="center"/>
    </xf>
    <xf numFmtId="0" fontId="99" fillId="0" borderId="0" xfId="0" applyFont="1" applyAlignment="1">
      <alignment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0" xfId="0" applyFont="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16" sqref="B16:B17"/>
    </sheetView>
  </sheetViews>
  <sheetFormatPr defaultRowHeight="14.4"/>
  <cols>
    <col min="1" max="1" width="9.6640625" style="132" bestFit="1" customWidth="1"/>
    <col min="2" max="2" width="128.6640625" style="103" bestFit="1" customWidth="1"/>
    <col min="3" max="3" width="39.44140625" customWidth="1"/>
  </cols>
  <sheetData>
    <row r="1" spans="1:3" s="1" customFormat="1">
      <c r="A1" s="130" t="s">
        <v>173</v>
      </c>
      <c r="B1" s="104" t="s">
        <v>134</v>
      </c>
      <c r="C1" s="101"/>
    </row>
    <row r="2" spans="1:3" s="105" customFormat="1">
      <c r="A2" s="131">
        <v>20</v>
      </c>
      <c r="B2" s="102" t="s">
        <v>137</v>
      </c>
    </row>
    <row r="3" spans="1:3" s="105" customFormat="1">
      <c r="A3" s="131">
        <v>21</v>
      </c>
      <c r="B3" s="102" t="s">
        <v>97</v>
      </c>
    </row>
    <row r="4" spans="1:3" s="105" customFormat="1">
      <c r="A4" s="131">
        <v>22</v>
      </c>
      <c r="B4" s="107" t="s">
        <v>153</v>
      </c>
    </row>
    <row r="5" spans="1:3" s="105" customFormat="1">
      <c r="A5" s="131">
        <v>23</v>
      </c>
      <c r="B5" s="107" t="s">
        <v>128</v>
      </c>
    </row>
    <row r="6" spans="1:3" s="105" customFormat="1">
      <c r="A6" s="131">
        <v>24</v>
      </c>
      <c r="B6" s="102" t="s">
        <v>151</v>
      </c>
    </row>
    <row r="7" spans="1:3" s="105" customFormat="1">
      <c r="A7" s="131">
        <v>25</v>
      </c>
      <c r="B7" s="106" t="s">
        <v>130</v>
      </c>
    </row>
    <row r="8" spans="1:3" s="105" customFormat="1">
      <c r="A8" s="131">
        <v>26</v>
      </c>
      <c r="B8" s="106" t="s">
        <v>132</v>
      </c>
    </row>
    <row r="9" spans="1:3" s="105" customFormat="1">
      <c r="A9" s="131">
        <v>27</v>
      </c>
      <c r="B9" s="106" t="s">
        <v>131</v>
      </c>
    </row>
    <row r="10" spans="1:3" s="1" customFormat="1">
      <c r="A10" s="133"/>
      <c r="B10" s="103"/>
      <c r="C10" s="101"/>
    </row>
    <row r="11" spans="1:3" s="1" customFormat="1" ht="43.2">
      <c r="A11" s="133"/>
      <c r="B11" s="113" t="s">
        <v>194</v>
      </c>
      <c r="C11" s="101"/>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16" sqref="B16:C16"/>
    </sheetView>
  </sheetViews>
  <sheetFormatPr defaultColWidth="43.5546875" defaultRowHeight="12"/>
  <cols>
    <col min="1" max="1" width="5.33203125" style="127" customWidth="1"/>
    <col min="2" max="2" width="73.88671875" style="128" customWidth="1"/>
    <col min="3" max="3" width="131.44140625" style="129" customWidth="1"/>
    <col min="4" max="5" width="10.33203125" style="125" customWidth="1"/>
    <col min="6" max="16384" width="43.5546875" style="125"/>
  </cols>
  <sheetData>
    <row r="1" spans="1:3" ht="13.2" thickTop="1" thickBot="1">
      <c r="A1" s="265" t="s">
        <v>165</v>
      </c>
      <c r="B1" s="266"/>
      <c r="C1" s="267"/>
    </row>
    <row r="2" spans="1:3" ht="26.25" customHeight="1">
      <c r="A2" s="126"/>
      <c r="B2" s="268" t="s">
        <v>166</v>
      </c>
      <c r="C2" s="268"/>
    </row>
    <row r="3" spans="1:3">
      <c r="A3" s="262" t="s">
        <v>182</v>
      </c>
      <c r="B3" s="263"/>
      <c r="C3" s="264"/>
    </row>
    <row r="4" spans="1:3">
      <c r="A4" s="126"/>
      <c r="B4" s="259" t="s">
        <v>135</v>
      </c>
      <c r="C4" s="260" t="s">
        <v>135</v>
      </c>
    </row>
    <row r="5" spans="1:3">
      <c r="A5" s="126"/>
      <c r="B5" s="259" t="s">
        <v>124</v>
      </c>
      <c r="C5" s="260" t="s">
        <v>124</v>
      </c>
    </row>
    <row r="6" spans="1:3">
      <c r="A6" s="126"/>
      <c r="B6" s="259" t="s">
        <v>145</v>
      </c>
      <c r="C6" s="260" t="s">
        <v>145</v>
      </c>
    </row>
    <row r="7" spans="1:3">
      <c r="A7" s="126"/>
      <c r="B7" s="259" t="s">
        <v>125</v>
      </c>
      <c r="C7" s="260" t="s">
        <v>125</v>
      </c>
    </row>
    <row r="8" spans="1:3">
      <c r="A8" s="126"/>
      <c r="B8" s="259" t="s">
        <v>126</v>
      </c>
      <c r="C8" s="260" t="s">
        <v>126</v>
      </c>
    </row>
    <row r="9" spans="1:3">
      <c r="A9" s="126"/>
      <c r="B9" s="259" t="s">
        <v>146</v>
      </c>
      <c r="C9" s="260" t="s">
        <v>146</v>
      </c>
    </row>
    <row r="10" spans="1:3">
      <c r="A10" s="262" t="s">
        <v>183</v>
      </c>
      <c r="B10" s="263"/>
      <c r="C10" s="264"/>
    </row>
    <row r="11" spans="1:3">
      <c r="A11" s="126"/>
      <c r="B11" s="259" t="s">
        <v>138</v>
      </c>
      <c r="C11" s="260" t="s">
        <v>138</v>
      </c>
    </row>
    <row r="12" spans="1:3">
      <c r="A12" s="126"/>
      <c r="B12" s="259" t="s">
        <v>147</v>
      </c>
      <c r="C12" s="260" t="s">
        <v>147</v>
      </c>
    </row>
    <row r="13" spans="1:3">
      <c r="A13" s="126"/>
      <c r="B13" s="259" t="s">
        <v>148</v>
      </c>
      <c r="C13" s="260" t="s">
        <v>148</v>
      </c>
    </row>
    <row r="14" spans="1:3">
      <c r="A14" s="126"/>
      <c r="B14" s="259" t="s">
        <v>139</v>
      </c>
      <c r="C14" s="260" t="s">
        <v>139</v>
      </c>
    </row>
    <row r="15" spans="1:3" ht="11.25" customHeight="1">
      <c r="A15" s="261" t="s">
        <v>185</v>
      </c>
      <c r="B15" s="261"/>
      <c r="C15" s="261"/>
    </row>
    <row r="16" spans="1:3">
      <c r="A16" s="126"/>
      <c r="B16" s="259" t="s">
        <v>129</v>
      </c>
      <c r="C16" s="260"/>
    </row>
    <row r="17" spans="1:3">
      <c r="A17" s="126"/>
      <c r="B17" s="269" t="s">
        <v>63</v>
      </c>
      <c r="C17" s="270"/>
    </row>
    <row r="18" spans="1:3">
      <c r="A18" s="126"/>
      <c r="B18" s="269" t="s">
        <v>62</v>
      </c>
      <c r="C18" s="270"/>
    </row>
    <row r="19" spans="1:3">
      <c r="A19" s="126"/>
      <c r="B19" s="269" t="s">
        <v>61</v>
      </c>
      <c r="C19" s="270"/>
    </row>
    <row r="20" spans="1:3">
      <c r="A20" s="126"/>
      <c r="B20" s="259" t="s">
        <v>64</v>
      </c>
      <c r="C20" s="260"/>
    </row>
    <row r="21" spans="1:3">
      <c r="A21" s="126"/>
      <c r="B21" s="259" t="s">
        <v>109</v>
      </c>
      <c r="C21" s="260"/>
    </row>
    <row r="22" spans="1:3">
      <c r="A22" s="126"/>
      <c r="B22" s="259" t="s">
        <v>196</v>
      </c>
      <c r="C22" s="260"/>
    </row>
    <row r="23" spans="1:3" ht="11.25" customHeight="1">
      <c r="A23" s="261" t="s">
        <v>186</v>
      </c>
      <c r="B23" s="261"/>
      <c r="C23" s="261"/>
    </row>
    <row r="24" spans="1:3" ht="33.75" customHeight="1">
      <c r="A24" s="126"/>
      <c r="B24" s="259" t="s">
        <v>167</v>
      </c>
      <c r="C24" s="260"/>
    </row>
    <row r="25" spans="1:3" ht="14.25" customHeight="1">
      <c r="A25" s="126"/>
      <c r="B25" s="259" t="s">
        <v>168</v>
      </c>
      <c r="C25" s="260"/>
    </row>
    <row r="26" spans="1:3">
      <c r="A26" s="261" t="s">
        <v>184</v>
      </c>
      <c r="B26" s="261"/>
      <c r="C26" s="261"/>
    </row>
    <row r="27" spans="1:3">
      <c r="A27" s="126"/>
      <c r="B27" s="259" t="s">
        <v>154</v>
      </c>
      <c r="C27" s="260"/>
    </row>
    <row r="28" spans="1:3">
      <c r="A28" s="126"/>
      <c r="B28" s="259" t="s">
        <v>155</v>
      </c>
      <c r="C28" s="260"/>
    </row>
    <row r="29" spans="1:3">
      <c r="A29" s="126"/>
      <c r="B29" s="259" t="s">
        <v>169</v>
      </c>
      <c r="C29" s="260"/>
    </row>
    <row r="30" spans="1:3" ht="11.25" customHeight="1">
      <c r="A30" s="261" t="s">
        <v>187</v>
      </c>
      <c r="B30" s="261"/>
      <c r="C30" s="261"/>
    </row>
    <row r="31" spans="1:3">
      <c r="A31" s="126"/>
      <c r="B31" s="259" t="s">
        <v>120</v>
      </c>
      <c r="C31" s="260"/>
    </row>
    <row r="32" spans="1:3" ht="21.75" customHeight="1">
      <c r="A32" s="126"/>
      <c r="B32" s="259" t="s">
        <v>115</v>
      </c>
      <c r="C32" s="260"/>
    </row>
    <row r="33" spans="1:3">
      <c r="A33" s="261" t="s">
        <v>188</v>
      </c>
      <c r="B33" s="261"/>
      <c r="C33" s="261"/>
    </row>
    <row r="34" spans="1:3">
      <c r="A34" s="126"/>
      <c r="B34" s="259" t="s">
        <v>170</v>
      </c>
      <c r="C34" s="260"/>
    </row>
    <row r="35" spans="1:3" ht="12.6">
      <c r="A35" s="126"/>
      <c r="B35" s="271" t="s">
        <v>195</v>
      </c>
      <c r="C35" s="272"/>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63"/>
  <sheetViews>
    <sheetView tabSelected="1" zoomScale="70" zoomScaleNormal="70" workbookViewId="0">
      <pane xSplit="1" ySplit="4" topLeftCell="B28" activePane="bottomRight" state="frozen"/>
      <selection activeCell="L18" sqref="L18"/>
      <selection pane="topRight" activeCell="L18" sqref="L18"/>
      <selection pane="bottomLeft" activeCell="L18" sqref="L18"/>
      <selection pane="bottomRight" activeCell="B3" sqref="B3"/>
    </sheetView>
  </sheetViews>
  <sheetFormatPr defaultRowHeight="14.4"/>
  <cols>
    <col min="1" max="1" width="32" style="3" customWidth="1"/>
    <col min="2" max="2" width="47.6640625" style="3" customWidth="1"/>
    <col min="3" max="3" width="25.6640625" style="3" customWidth="1"/>
    <col min="4" max="4" width="29.5546875" style="3" customWidth="1"/>
    <col min="5" max="5" width="24" style="3" customWidth="1"/>
    <col min="6" max="6" width="13.33203125" style="3" customWidth="1"/>
    <col min="7" max="8" width="13.5546875" style="3" bestFit="1" customWidth="1"/>
    <col min="9" max="9" width="13.44140625" style="3" bestFit="1" customWidth="1"/>
    <col min="10" max="11" width="14.88671875" style="3" bestFit="1" customWidth="1"/>
    <col min="12" max="12" width="16" style="3" bestFit="1" customWidth="1"/>
    <col min="13" max="13" width="14.33203125" style="3" bestFit="1" customWidth="1"/>
    <col min="14" max="14" width="15.6640625" style="3" bestFit="1" customWidth="1"/>
    <col min="15" max="15" width="13.44140625" style="3" bestFit="1" customWidth="1"/>
    <col min="16" max="16" width="15.6640625" style="3" bestFit="1" customWidth="1"/>
    <col min="17" max="17" width="10.6640625" style="3" customWidth="1"/>
    <col min="18" max="18" width="13.44140625" style="3" bestFit="1" customWidth="1"/>
    <col min="19" max="19" width="12.5546875" style="3" bestFit="1" customWidth="1"/>
    <col min="20" max="20" width="15.6640625" style="3" customWidth="1"/>
  </cols>
  <sheetData>
    <row r="1" spans="1:20">
      <c r="A1" s="7" t="s">
        <v>57</v>
      </c>
      <c r="B1" s="135" t="s">
        <v>217</v>
      </c>
    </row>
    <row r="2" spans="1:20" s="10" customFormat="1" ht="15.75" customHeight="1">
      <c r="A2" s="10" t="s">
        <v>58</v>
      </c>
      <c r="B2" s="10" t="s">
        <v>218</v>
      </c>
    </row>
    <row r="3" spans="1:20">
      <c r="A3" s="71"/>
      <c r="B3" s="135"/>
      <c r="C3" s="44"/>
      <c r="D3" s="44"/>
      <c r="E3" s="11"/>
      <c r="F3" s="20"/>
    </row>
    <row r="4" spans="1:20" ht="15" thickBot="1">
      <c r="A4" s="137" t="s">
        <v>174</v>
      </c>
      <c r="B4" s="138" t="s">
        <v>136</v>
      </c>
      <c r="C4" s="44"/>
      <c r="D4" s="44"/>
      <c r="E4" s="11"/>
      <c r="F4" s="20"/>
    </row>
    <row r="5" spans="1:20" s="47" customFormat="1">
      <c r="A5" s="139"/>
      <c r="B5" s="140" t="s">
        <v>0</v>
      </c>
      <c r="C5" s="74" t="s">
        <v>1</v>
      </c>
      <c r="D5" s="75" t="s">
        <v>2</v>
      </c>
      <c r="E5" s="63" t="s">
        <v>3</v>
      </c>
      <c r="F5" s="63" t="s">
        <v>4</v>
      </c>
      <c r="G5" s="219" t="s">
        <v>8</v>
      </c>
      <c r="H5" s="219"/>
      <c r="I5" s="219"/>
      <c r="J5" s="219"/>
      <c r="K5" s="219"/>
      <c r="L5" s="219"/>
      <c r="M5" s="219"/>
      <c r="N5" s="219"/>
      <c r="O5" s="219"/>
      <c r="P5" s="219"/>
      <c r="Q5" s="219"/>
      <c r="R5" s="219"/>
      <c r="S5" s="219"/>
      <c r="T5" s="220"/>
    </row>
    <row r="6" spans="1:20" s="47" customFormat="1" ht="16.95" customHeight="1">
      <c r="A6" s="217"/>
      <c r="B6" s="221" t="s">
        <v>85</v>
      </c>
      <c r="C6" s="222" t="s">
        <v>84</v>
      </c>
      <c r="D6" s="222" t="s">
        <v>143</v>
      </c>
      <c r="E6" s="222" t="s">
        <v>77</v>
      </c>
      <c r="F6" s="222" t="s">
        <v>81</v>
      </c>
      <c r="G6" s="223" t="s">
        <v>80</v>
      </c>
      <c r="H6" s="224"/>
      <c r="I6" s="224"/>
      <c r="J6" s="224"/>
      <c r="K6" s="224"/>
      <c r="L6" s="224"/>
      <c r="M6" s="224"/>
      <c r="N6" s="224"/>
      <c r="O6" s="224"/>
      <c r="P6" s="224"/>
      <c r="Q6" s="224"/>
      <c r="R6" s="224"/>
      <c r="S6" s="224"/>
      <c r="T6" s="225"/>
    </row>
    <row r="7" spans="1:20" s="47" customFormat="1" ht="14.4" customHeight="1">
      <c r="A7" s="217"/>
      <c r="B7" s="221"/>
      <c r="C7" s="222"/>
      <c r="D7" s="222"/>
      <c r="E7" s="222"/>
      <c r="F7" s="222"/>
      <c r="G7" s="68">
        <v>1</v>
      </c>
      <c r="H7" s="6">
        <v>2</v>
      </c>
      <c r="I7" s="6">
        <v>3</v>
      </c>
      <c r="J7" s="6">
        <v>4</v>
      </c>
      <c r="K7" s="6">
        <v>5</v>
      </c>
      <c r="L7" s="6">
        <v>6.1</v>
      </c>
      <c r="M7" s="6">
        <v>6.2</v>
      </c>
      <c r="N7" s="6">
        <v>6</v>
      </c>
      <c r="O7" s="6">
        <v>7</v>
      </c>
      <c r="P7" s="6">
        <v>8</v>
      </c>
      <c r="Q7" s="6">
        <v>9</v>
      </c>
      <c r="R7" s="6">
        <v>10</v>
      </c>
      <c r="S7" s="6">
        <v>11</v>
      </c>
      <c r="T7" s="12">
        <v>12</v>
      </c>
    </row>
    <row r="8" spans="1:20" s="47" customFormat="1" ht="96">
      <c r="A8" s="217"/>
      <c r="B8" s="221"/>
      <c r="C8" s="222"/>
      <c r="D8" s="222"/>
      <c r="E8" s="222"/>
      <c r="F8" s="222"/>
      <c r="G8" s="66" t="s">
        <v>27</v>
      </c>
      <c r="H8" s="67" t="s">
        <v>28</v>
      </c>
      <c r="I8" s="67" t="s">
        <v>29</v>
      </c>
      <c r="J8" s="67" t="s">
        <v>30</v>
      </c>
      <c r="K8" s="67" t="s">
        <v>31</v>
      </c>
      <c r="L8" s="67" t="s">
        <v>32</v>
      </c>
      <c r="M8" s="67" t="s">
        <v>33</v>
      </c>
      <c r="N8" s="67" t="s">
        <v>34</v>
      </c>
      <c r="O8" s="67" t="s">
        <v>35</v>
      </c>
      <c r="P8" s="67" t="s">
        <v>36</v>
      </c>
      <c r="Q8" s="67" t="s">
        <v>37</v>
      </c>
      <c r="R8" s="67" t="s">
        <v>38</v>
      </c>
      <c r="S8" s="67" t="s">
        <v>39</v>
      </c>
      <c r="T8" s="76" t="s">
        <v>40</v>
      </c>
    </row>
    <row r="9" spans="1:20">
      <c r="A9" s="144"/>
      <c r="B9" s="145" t="s">
        <v>198</v>
      </c>
      <c r="C9" s="146">
        <v>165631375.06</v>
      </c>
      <c r="D9" s="146">
        <v>165631375.06</v>
      </c>
      <c r="E9" s="192">
        <f>SUM(G9:S9)</f>
        <v>165631376.23000002</v>
      </c>
      <c r="F9" s="147"/>
      <c r="G9" s="146">
        <v>49934958.230000004</v>
      </c>
      <c r="H9" s="146">
        <v>24508092</v>
      </c>
      <c r="I9" s="146">
        <v>91201582</v>
      </c>
      <c r="J9" s="146"/>
      <c r="K9" s="146"/>
      <c r="L9" s="146"/>
      <c r="M9" s="146"/>
      <c r="N9" s="146"/>
      <c r="O9" s="146">
        <v>-13256</v>
      </c>
      <c r="P9" s="146"/>
      <c r="Q9" s="146"/>
      <c r="R9" s="146"/>
      <c r="S9" s="146"/>
      <c r="T9" s="141">
        <f>SUM(G9:K9,N9:S9)</f>
        <v>165631376.23000002</v>
      </c>
    </row>
    <row r="10" spans="1:20">
      <c r="A10" s="144"/>
      <c r="B10" s="148" t="s">
        <v>199</v>
      </c>
      <c r="C10" s="146">
        <v>50350733.900000006</v>
      </c>
      <c r="D10" s="146">
        <v>50350733.900000006</v>
      </c>
      <c r="E10" s="192">
        <f>SUM(G10:S10)</f>
        <v>50350733.900000006</v>
      </c>
      <c r="F10" s="147"/>
      <c r="G10" s="146"/>
      <c r="H10" s="146">
        <v>50350733.900000006</v>
      </c>
      <c r="I10" s="146"/>
      <c r="J10" s="146"/>
      <c r="K10" s="146"/>
      <c r="L10" s="146"/>
      <c r="M10" s="146"/>
      <c r="N10" s="146"/>
      <c r="O10" s="146"/>
      <c r="P10" s="146"/>
      <c r="Q10" s="146"/>
      <c r="R10" s="146"/>
      <c r="S10" s="146"/>
      <c r="T10" s="141">
        <f>SUM(G10:K10,N10:S10)</f>
        <v>50350733.900000006</v>
      </c>
    </row>
    <row r="11" spans="1:20">
      <c r="A11" s="144"/>
      <c r="B11" s="145" t="s">
        <v>200</v>
      </c>
      <c r="C11" s="146">
        <v>2943607.4872727003</v>
      </c>
      <c r="D11" s="146">
        <v>2943607.4872727003</v>
      </c>
      <c r="E11" s="192">
        <f t="shared" ref="E11:E19" si="0">SUM(G11:S11)</f>
        <v>0</v>
      </c>
      <c r="F11" s="147" t="s">
        <v>227</v>
      </c>
      <c r="G11" s="146"/>
      <c r="H11" s="146"/>
      <c r="I11" s="146"/>
      <c r="J11" s="146"/>
      <c r="K11" s="146"/>
      <c r="L11" s="146"/>
      <c r="M11" s="146"/>
      <c r="N11" s="146"/>
      <c r="O11" s="146"/>
      <c r="P11" s="146"/>
      <c r="Q11" s="146"/>
      <c r="R11" s="146"/>
      <c r="S11" s="146"/>
      <c r="T11" s="141">
        <f t="shared" ref="T11:T19" si="1">SUM(G11:K11,N11:S11)</f>
        <v>0</v>
      </c>
    </row>
    <row r="12" spans="1:20">
      <c r="A12" s="144"/>
      <c r="B12" s="145" t="s">
        <v>31</v>
      </c>
      <c r="C12" s="146">
        <v>43511723.989999995</v>
      </c>
      <c r="D12" s="146">
        <v>43511723.989999995</v>
      </c>
      <c r="E12" s="192">
        <f t="shared" si="0"/>
        <v>43511724.269999996</v>
      </c>
      <c r="F12" s="147" t="s">
        <v>228</v>
      </c>
      <c r="G12" s="146"/>
      <c r="H12" s="146"/>
      <c r="I12" s="146"/>
      <c r="J12" s="146"/>
      <c r="K12" s="146">
        <v>42801067.269999996</v>
      </c>
      <c r="L12" s="146"/>
      <c r="M12" s="146"/>
      <c r="N12" s="146"/>
      <c r="O12" s="146">
        <v>710657</v>
      </c>
      <c r="P12" s="146"/>
      <c r="Q12" s="146"/>
      <c r="R12" s="146"/>
      <c r="S12" s="146"/>
      <c r="T12" s="141">
        <f t="shared" si="1"/>
        <v>43511724.269999996</v>
      </c>
    </row>
    <row r="13" spans="1:20">
      <c r="A13" s="144"/>
      <c r="B13" s="149" t="s">
        <v>201</v>
      </c>
      <c r="C13" s="146">
        <v>1036425562.1673981</v>
      </c>
      <c r="D13" s="146">
        <v>1036425562.1673981</v>
      </c>
      <c r="E13" s="192">
        <f>SUM(G13:K13)+SUM(N13:S13)</f>
        <v>1052016896.9263</v>
      </c>
      <c r="F13" s="147" t="s">
        <v>229</v>
      </c>
      <c r="G13" s="146"/>
      <c r="H13" s="146"/>
      <c r="I13" s="146"/>
      <c r="J13" s="146"/>
      <c r="K13" s="146"/>
      <c r="L13" s="146">
        <v>1065269472.8663001</v>
      </c>
      <c r="M13" s="146">
        <v>-38443365.939999998</v>
      </c>
      <c r="N13" s="192">
        <f>L13+M13</f>
        <v>1026826106.9263</v>
      </c>
      <c r="O13" s="146">
        <v>25190790</v>
      </c>
      <c r="P13" s="146"/>
      <c r="Q13" s="146"/>
      <c r="R13" s="146"/>
      <c r="S13" s="146"/>
      <c r="T13" s="141">
        <f t="shared" si="1"/>
        <v>1052016896.9263</v>
      </c>
    </row>
    <row r="14" spans="1:20">
      <c r="A14" s="144"/>
      <c r="B14" s="149" t="s">
        <v>202</v>
      </c>
      <c r="C14" s="146">
        <v>10376768.93</v>
      </c>
      <c r="D14" s="146">
        <v>10376768.93</v>
      </c>
      <c r="E14" s="192">
        <f t="shared" si="0"/>
        <v>8952556.870000001</v>
      </c>
      <c r="F14" s="147" t="s">
        <v>230</v>
      </c>
      <c r="G14" s="146"/>
      <c r="H14" s="146"/>
      <c r="I14" s="146"/>
      <c r="J14" s="146"/>
      <c r="K14" s="146"/>
      <c r="L14" s="146"/>
      <c r="M14" s="146"/>
      <c r="N14" s="146"/>
      <c r="O14" s="146"/>
      <c r="P14" s="146"/>
      <c r="Q14" s="146"/>
      <c r="R14" s="146">
        <v>8952556.870000001</v>
      </c>
      <c r="S14" s="146"/>
      <c r="T14" s="141">
        <f t="shared" si="1"/>
        <v>8952556.870000001</v>
      </c>
    </row>
    <row r="15" spans="1:20">
      <c r="A15" s="144"/>
      <c r="B15" s="149" t="s">
        <v>203</v>
      </c>
      <c r="C15" s="146">
        <v>10638238.949999999</v>
      </c>
      <c r="D15" s="146">
        <v>10638238.949999999</v>
      </c>
      <c r="E15" s="192">
        <f t="shared" si="0"/>
        <v>10638239</v>
      </c>
      <c r="F15" s="147" t="s">
        <v>231</v>
      </c>
      <c r="G15" s="146"/>
      <c r="H15" s="146"/>
      <c r="I15" s="146"/>
      <c r="J15" s="146"/>
      <c r="K15" s="146"/>
      <c r="L15" s="146"/>
      <c r="M15" s="146"/>
      <c r="N15" s="146"/>
      <c r="O15" s="146"/>
      <c r="P15" s="146"/>
      <c r="Q15" s="146"/>
      <c r="R15" s="146">
        <v>10638239</v>
      </c>
      <c r="S15" s="146"/>
      <c r="T15" s="141">
        <f t="shared" si="1"/>
        <v>10638239</v>
      </c>
    </row>
    <row r="16" spans="1:20">
      <c r="A16" s="144"/>
      <c r="B16" s="149" t="s">
        <v>204</v>
      </c>
      <c r="C16" s="146">
        <v>9418097.1100000013</v>
      </c>
      <c r="D16" s="146">
        <v>9418097.1100000013</v>
      </c>
      <c r="E16" s="192">
        <f t="shared" si="0"/>
        <v>9418097</v>
      </c>
      <c r="F16" s="147" t="s">
        <v>232</v>
      </c>
      <c r="G16" s="146"/>
      <c r="H16" s="146"/>
      <c r="I16" s="146"/>
      <c r="J16" s="146"/>
      <c r="K16" s="146"/>
      <c r="L16" s="146"/>
      <c r="M16" s="146"/>
      <c r="N16" s="146"/>
      <c r="O16" s="146"/>
      <c r="P16" s="146"/>
      <c r="Q16" s="146"/>
      <c r="R16" s="146">
        <v>9418097</v>
      </c>
      <c r="S16" s="146"/>
      <c r="T16" s="141">
        <f t="shared" si="1"/>
        <v>9418097</v>
      </c>
    </row>
    <row r="17" spans="1:20">
      <c r="A17" s="144"/>
      <c r="B17" s="149" t="s">
        <v>205</v>
      </c>
      <c r="C17" s="146">
        <v>2397147.83</v>
      </c>
      <c r="D17" s="146">
        <v>2397147.83</v>
      </c>
      <c r="E17" s="192">
        <f t="shared" si="0"/>
        <v>6624992.6999999993</v>
      </c>
      <c r="F17" s="147" t="s">
        <v>233</v>
      </c>
      <c r="G17" s="146"/>
      <c r="H17" s="146"/>
      <c r="I17" s="146"/>
      <c r="J17" s="146"/>
      <c r="K17" s="146"/>
      <c r="L17" s="146"/>
      <c r="M17" s="146"/>
      <c r="N17" s="146"/>
      <c r="O17" s="146"/>
      <c r="P17" s="146"/>
      <c r="Q17" s="146"/>
      <c r="R17" s="146"/>
      <c r="S17" s="146">
        <v>6624992.6999999993</v>
      </c>
      <c r="T17" s="141">
        <f t="shared" si="1"/>
        <v>6624992.6999999993</v>
      </c>
    </row>
    <row r="18" spans="1:20">
      <c r="A18" s="144"/>
      <c r="B18" s="145" t="s">
        <v>206</v>
      </c>
      <c r="C18" s="146">
        <v>9525198.3600003123</v>
      </c>
      <c r="D18" s="146">
        <v>9525198.3600003123</v>
      </c>
      <c r="E18" s="192">
        <f t="shared" si="0"/>
        <v>24900905</v>
      </c>
      <c r="F18" s="147" t="s">
        <v>234</v>
      </c>
      <c r="G18" s="146"/>
      <c r="H18" s="146"/>
      <c r="I18" s="146"/>
      <c r="J18" s="146"/>
      <c r="K18" s="146"/>
      <c r="L18" s="146"/>
      <c r="M18" s="146"/>
      <c r="N18" s="146"/>
      <c r="O18" s="146"/>
      <c r="P18" s="146"/>
      <c r="Q18" s="146"/>
      <c r="R18" s="146"/>
      <c r="S18" s="192">
        <f>665196+24235709</f>
        <v>24900905</v>
      </c>
      <c r="T18" s="141">
        <f t="shared" si="1"/>
        <v>24900905</v>
      </c>
    </row>
    <row r="19" spans="1:20">
      <c r="A19" s="144"/>
      <c r="B19" s="145" t="s">
        <v>207</v>
      </c>
      <c r="C19" s="146">
        <v>9105460.2400000002</v>
      </c>
      <c r="D19" s="146">
        <v>9105460.2400000002</v>
      </c>
      <c r="E19" s="192">
        <f t="shared" si="0"/>
        <v>22978757.879999999</v>
      </c>
      <c r="F19" s="147" t="s">
        <v>235</v>
      </c>
      <c r="G19" s="146"/>
      <c r="H19" s="146"/>
      <c r="I19" s="146"/>
      <c r="J19" s="146"/>
      <c r="K19" s="146"/>
      <c r="L19" s="146"/>
      <c r="M19" s="146"/>
      <c r="N19" s="146"/>
      <c r="O19" s="146"/>
      <c r="P19" s="146">
        <v>1113654.5</v>
      </c>
      <c r="Q19" s="146"/>
      <c r="R19" s="146"/>
      <c r="S19" s="192">
        <f>902433.38+20962670</f>
        <v>21865103.379999999</v>
      </c>
      <c r="T19" s="141">
        <f t="shared" si="1"/>
        <v>22978757.879999999</v>
      </c>
    </row>
    <row r="20" spans="1:20" ht="15" thickBot="1">
      <c r="A20" s="62"/>
      <c r="B20" s="108" t="s">
        <v>40</v>
      </c>
      <c r="C20" s="142">
        <f>SUM(C9:C19)</f>
        <v>1350323914.0246711</v>
      </c>
      <c r="D20" s="142">
        <f t="shared" ref="D20:T20" si="2">SUM(D9:D19)</f>
        <v>1350323914.0246711</v>
      </c>
      <c r="E20" s="142">
        <f t="shared" si="2"/>
        <v>1395024279.7763002</v>
      </c>
      <c r="F20" s="142">
        <f t="shared" si="2"/>
        <v>0</v>
      </c>
      <c r="G20" s="142">
        <f t="shared" si="2"/>
        <v>49934958.230000004</v>
      </c>
      <c r="H20" s="142">
        <f t="shared" si="2"/>
        <v>74858825.900000006</v>
      </c>
      <c r="I20" s="142">
        <f t="shared" si="2"/>
        <v>91201582</v>
      </c>
      <c r="J20" s="142">
        <f t="shared" si="2"/>
        <v>0</v>
      </c>
      <c r="K20" s="142">
        <f t="shared" si="2"/>
        <v>42801067.269999996</v>
      </c>
      <c r="L20" s="142">
        <f t="shared" si="2"/>
        <v>1065269472.8663001</v>
      </c>
      <c r="M20" s="142">
        <f t="shared" si="2"/>
        <v>-38443365.939999998</v>
      </c>
      <c r="N20" s="142">
        <f t="shared" si="2"/>
        <v>1026826106.9263</v>
      </c>
      <c r="O20" s="142">
        <f t="shared" si="2"/>
        <v>25888191</v>
      </c>
      <c r="P20" s="142">
        <f t="shared" si="2"/>
        <v>1113654.5</v>
      </c>
      <c r="Q20" s="142">
        <f t="shared" si="2"/>
        <v>0</v>
      </c>
      <c r="R20" s="142">
        <f t="shared" si="2"/>
        <v>29008892.870000001</v>
      </c>
      <c r="S20" s="142">
        <f t="shared" si="2"/>
        <v>53391001.079999998</v>
      </c>
      <c r="T20" s="143">
        <f t="shared" si="2"/>
        <v>1395024279.7763002</v>
      </c>
    </row>
    <row r="21" spans="1:20" s="47" customFormat="1">
      <c r="A21" s="56"/>
      <c r="B21" s="63" t="s">
        <v>0</v>
      </c>
      <c r="C21" s="74" t="s">
        <v>1</v>
      </c>
      <c r="D21" s="75" t="s">
        <v>2</v>
      </c>
      <c r="E21" s="63" t="s">
        <v>3</v>
      </c>
      <c r="F21" s="63" t="s">
        <v>4</v>
      </c>
      <c r="G21" s="219" t="s">
        <v>8</v>
      </c>
      <c r="H21" s="219"/>
      <c r="I21" s="219"/>
      <c r="J21" s="219"/>
      <c r="K21" s="219"/>
      <c r="L21" s="219"/>
      <c r="M21" s="219"/>
      <c r="N21" s="219"/>
      <c r="O21" s="219"/>
      <c r="P21" s="220"/>
      <c r="Q21"/>
      <c r="R21"/>
      <c r="S21"/>
      <c r="T21"/>
    </row>
    <row r="22" spans="1:20" s="47" customFormat="1" ht="14.4" customHeight="1">
      <c r="A22" s="218"/>
      <c r="B22" s="226" t="s">
        <v>83</v>
      </c>
      <c r="C22" s="222" t="s">
        <v>82</v>
      </c>
      <c r="D22" s="222" t="s">
        <v>144</v>
      </c>
      <c r="E22" s="222" t="s">
        <v>77</v>
      </c>
      <c r="F22" s="222" t="s">
        <v>81</v>
      </c>
      <c r="G22" s="231" t="s">
        <v>80</v>
      </c>
      <c r="H22" s="231"/>
      <c r="I22" s="231"/>
      <c r="J22" s="231"/>
      <c r="K22" s="231"/>
      <c r="L22" s="231"/>
      <c r="M22" s="231"/>
      <c r="N22" s="231"/>
      <c r="O22" s="231"/>
      <c r="P22" s="232"/>
      <c r="Q22" s="3"/>
      <c r="R22" s="3"/>
      <c r="S22" s="3"/>
      <c r="T22" s="3"/>
    </row>
    <row r="23" spans="1:20" s="47" customFormat="1" ht="14.4" customHeight="1">
      <c r="A23" s="218"/>
      <c r="B23" s="227"/>
      <c r="C23" s="222"/>
      <c r="D23" s="222"/>
      <c r="E23" s="222"/>
      <c r="F23" s="222"/>
      <c r="G23" s="69">
        <v>13</v>
      </c>
      <c r="H23" s="70">
        <v>14</v>
      </c>
      <c r="I23" s="70">
        <v>15</v>
      </c>
      <c r="J23" s="70">
        <v>16</v>
      </c>
      <c r="K23" s="70">
        <v>17</v>
      </c>
      <c r="L23" s="70">
        <v>18</v>
      </c>
      <c r="M23" s="70">
        <v>19</v>
      </c>
      <c r="N23" s="70">
        <v>20</v>
      </c>
      <c r="O23" s="70">
        <v>21</v>
      </c>
      <c r="P23" s="79">
        <v>22</v>
      </c>
      <c r="Q23" s="3"/>
      <c r="R23" s="3"/>
      <c r="S23" s="3"/>
      <c r="T23" s="3"/>
    </row>
    <row r="24" spans="1:20" s="47" customFormat="1" ht="100.2" customHeight="1">
      <c r="A24" s="218"/>
      <c r="B24" s="228"/>
      <c r="C24" s="222"/>
      <c r="D24" s="222"/>
      <c r="E24" s="222"/>
      <c r="F24" s="222"/>
      <c r="G24" s="66" t="s">
        <v>41</v>
      </c>
      <c r="H24" s="67" t="s">
        <v>42</v>
      </c>
      <c r="I24" s="67" t="s">
        <v>43</v>
      </c>
      <c r="J24" s="67" t="s">
        <v>44</v>
      </c>
      <c r="K24" s="67" t="s">
        <v>45</v>
      </c>
      <c r="L24" s="67" t="s">
        <v>46</v>
      </c>
      <c r="M24" s="67" t="s">
        <v>47</v>
      </c>
      <c r="N24" s="67" t="s">
        <v>14</v>
      </c>
      <c r="O24" s="67" t="s">
        <v>48</v>
      </c>
      <c r="P24" s="76" t="s">
        <v>49</v>
      </c>
      <c r="Q24" s="3"/>
      <c r="R24" s="3"/>
      <c r="S24" s="3"/>
      <c r="T24" s="3"/>
    </row>
    <row r="25" spans="1:20" ht="27.6">
      <c r="A25" s="22"/>
      <c r="B25" s="193" t="s">
        <v>208</v>
      </c>
      <c r="C25" s="194">
        <v>956101998.49000001</v>
      </c>
      <c r="D25" s="194">
        <v>956101998.49000001</v>
      </c>
      <c r="E25" s="195">
        <f>SUM(G25:O25)</f>
        <v>946994309.40424776</v>
      </c>
      <c r="F25" s="198" t="s">
        <v>227</v>
      </c>
      <c r="G25" s="147"/>
      <c r="H25" s="147"/>
      <c r="I25" s="147"/>
      <c r="J25" s="147"/>
      <c r="K25" s="147"/>
      <c r="L25" s="147">
        <v>931010136.84424782</v>
      </c>
      <c r="M25" s="147">
        <v>15984172.560000001</v>
      </c>
      <c r="N25" s="147"/>
      <c r="O25" s="151"/>
      <c r="P25" s="150">
        <f t="shared" ref="P25:P32" si="3">SUM(G25:O25)</f>
        <v>946994309.40424776</v>
      </c>
    </row>
    <row r="26" spans="1:20">
      <c r="A26" s="22"/>
      <c r="B26" s="72" t="s">
        <v>209</v>
      </c>
      <c r="C26" s="153">
        <v>421608.94727270119</v>
      </c>
      <c r="D26" s="153">
        <v>421608.94727270119</v>
      </c>
      <c r="E26" s="195">
        <f t="shared" ref="E26:E32" si="4">SUM(G26:O26)</f>
        <v>0</v>
      </c>
      <c r="F26" s="198" t="s">
        <v>228</v>
      </c>
      <c r="G26" s="147"/>
      <c r="H26" s="147"/>
      <c r="I26" s="147"/>
      <c r="J26" s="147"/>
      <c r="K26" s="147"/>
      <c r="L26" s="147"/>
      <c r="M26" s="147"/>
      <c r="N26" s="147"/>
      <c r="O26" s="147"/>
      <c r="P26" s="150">
        <f t="shared" si="3"/>
        <v>0</v>
      </c>
    </row>
    <row r="27" spans="1:20">
      <c r="A27" s="22"/>
      <c r="B27" s="72" t="s">
        <v>210</v>
      </c>
      <c r="C27" s="153">
        <v>154082846.22000003</v>
      </c>
      <c r="D27" s="153">
        <v>154082846.22000003</v>
      </c>
      <c r="E27" s="195">
        <f t="shared" si="4"/>
        <v>165483863.43999997</v>
      </c>
      <c r="F27" s="198" t="s">
        <v>229</v>
      </c>
      <c r="G27" s="147"/>
      <c r="H27" s="147">
        <v>62907510.719999991</v>
      </c>
      <c r="I27" s="147">
        <v>20258516.580000006</v>
      </c>
      <c r="J27" s="147">
        <v>79742653.539999992</v>
      </c>
      <c r="K27" s="147"/>
      <c r="L27" s="147"/>
      <c r="M27" s="147">
        <v>2575182.6000000006</v>
      </c>
      <c r="N27" s="147"/>
      <c r="O27" s="147"/>
      <c r="P27" s="150">
        <f t="shared" si="3"/>
        <v>165483863.43999997</v>
      </c>
    </row>
    <row r="28" spans="1:20">
      <c r="A28" s="22"/>
      <c r="B28" s="23" t="s">
        <v>211</v>
      </c>
      <c r="C28" s="153">
        <v>0</v>
      </c>
      <c r="D28" s="153">
        <v>0</v>
      </c>
      <c r="E28" s="195">
        <f t="shared" si="4"/>
        <v>2888165.12</v>
      </c>
      <c r="F28" s="198" t="s">
        <v>230</v>
      </c>
      <c r="G28" s="147"/>
      <c r="H28" s="147"/>
      <c r="I28" s="147"/>
      <c r="J28" s="147"/>
      <c r="K28" s="147"/>
      <c r="L28" s="147"/>
      <c r="M28" s="147"/>
      <c r="N28" s="147">
        <v>2888165.12</v>
      </c>
      <c r="O28" s="147"/>
      <c r="P28" s="150">
        <f t="shared" si="3"/>
        <v>2888165.12</v>
      </c>
    </row>
    <row r="29" spans="1:20">
      <c r="A29" s="22"/>
      <c r="B29" s="23" t="s">
        <v>212</v>
      </c>
      <c r="C29" s="153">
        <v>1136852.1499999999</v>
      </c>
      <c r="D29" s="153">
        <v>1136852.1499999999</v>
      </c>
      <c r="E29" s="195">
        <f t="shared" si="4"/>
        <v>2396169.15</v>
      </c>
      <c r="F29" s="198" t="s">
        <v>231</v>
      </c>
      <c r="G29" s="147"/>
      <c r="H29" s="147"/>
      <c r="I29" s="147"/>
      <c r="J29" s="147"/>
      <c r="K29" s="147"/>
      <c r="L29" s="147"/>
      <c r="M29" s="147"/>
      <c r="N29" s="147">
        <v>2396169.15</v>
      </c>
      <c r="O29" s="147"/>
      <c r="P29" s="150">
        <f t="shared" si="3"/>
        <v>2396169.15</v>
      </c>
    </row>
    <row r="30" spans="1:20">
      <c r="A30" s="22"/>
      <c r="B30" s="23" t="s">
        <v>213</v>
      </c>
      <c r="C30" s="153">
        <v>11125416.440000001</v>
      </c>
      <c r="D30" s="153">
        <v>11125416.440000001</v>
      </c>
      <c r="E30" s="195">
        <f t="shared" si="4"/>
        <v>11125416</v>
      </c>
      <c r="F30" s="198" t="s">
        <v>232</v>
      </c>
      <c r="G30" s="147"/>
      <c r="H30" s="147"/>
      <c r="I30" s="147"/>
      <c r="J30" s="147"/>
      <c r="K30" s="147"/>
      <c r="L30" s="147"/>
      <c r="M30" s="147"/>
      <c r="N30" s="147">
        <v>11125416</v>
      </c>
      <c r="O30" s="147"/>
      <c r="P30" s="150">
        <f t="shared" si="3"/>
        <v>11125416</v>
      </c>
    </row>
    <row r="31" spans="1:20">
      <c r="A31" s="22"/>
      <c r="B31" s="23" t="s">
        <v>14</v>
      </c>
      <c r="C31" s="153">
        <v>27903544.949999992</v>
      </c>
      <c r="D31" s="153">
        <v>27903544.949999992</v>
      </c>
      <c r="E31" s="195">
        <f t="shared" si="4"/>
        <v>76966733.950000003</v>
      </c>
      <c r="F31" s="198" t="s">
        <v>233</v>
      </c>
      <c r="G31" s="147"/>
      <c r="H31" s="147"/>
      <c r="I31" s="147"/>
      <c r="J31" s="147"/>
      <c r="K31" s="147"/>
      <c r="L31" s="147"/>
      <c r="M31" s="147"/>
      <c r="N31" s="147">
        <v>76966733.950000003</v>
      </c>
      <c r="O31" s="147"/>
      <c r="P31" s="150">
        <f t="shared" si="3"/>
        <v>76966733.950000003</v>
      </c>
    </row>
    <row r="32" spans="1:20">
      <c r="A32" s="22"/>
      <c r="B32" s="23" t="s">
        <v>214</v>
      </c>
      <c r="C32" s="153">
        <v>35913411.670000002</v>
      </c>
      <c r="D32" s="153">
        <v>35913411.670000002</v>
      </c>
      <c r="E32" s="195">
        <f t="shared" si="4"/>
        <v>35913412</v>
      </c>
      <c r="F32" s="199" t="s">
        <v>234</v>
      </c>
      <c r="G32" s="147"/>
      <c r="H32" s="147"/>
      <c r="I32" s="147"/>
      <c r="J32" s="147"/>
      <c r="K32" s="147"/>
      <c r="L32" s="147"/>
      <c r="M32" s="147">
        <v>576632</v>
      </c>
      <c r="N32" s="147"/>
      <c r="O32" s="147">
        <v>35336780</v>
      </c>
      <c r="P32" s="150">
        <f t="shared" si="3"/>
        <v>35913412</v>
      </c>
    </row>
    <row r="33" spans="1:20" ht="15" thickBot="1">
      <c r="A33" s="62"/>
      <c r="B33" s="109" t="s">
        <v>49</v>
      </c>
      <c r="C33" s="142">
        <f t="shared" ref="C33:P33" si="5">SUM(C25:C32)</f>
        <v>1186685678.8672731</v>
      </c>
      <c r="D33" s="142">
        <f t="shared" si="5"/>
        <v>1186685678.8672731</v>
      </c>
      <c r="E33" s="142">
        <f t="shared" si="5"/>
        <v>1241768069.0642478</v>
      </c>
      <c r="F33" s="142">
        <f t="shared" si="5"/>
        <v>0</v>
      </c>
      <c r="G33" s="142">
        <f t="shared" si="5"/>
        <v>0</v>
      </c>
      <c r="H33" s="142">
        <f t="shared" si="5"/>
        <v>62907510.719999991</v>
      </c>
      <c r="I33" s="142">
        <f t="shared" si="5"/>
        <v>20258516.580000006</v>
      </c>
      <c r="J33" s="142">
        <f t="shared" si="5"/>
        <v>79742653.539999992</v>
      </c>
      <c r="K33" s="142">
        <f t="shared" si="5"/>
        <v>0</v>
      </c>
      <c r="L33" s="142">
        <f t="shared" si="5"/>
        <v>931010136.84424782</v>
      </c>
      <c r="M33" s="142">
        <f t="shared" si="5"/>
        <v>19135987.16</v>
      </c>
      <c r="N33" s="142">
        <f t="shared" si="5"/>
        <v>93376484.219999999</v>
      </c>
      <c r="O33" s="142">
        <f t="shared" si="5"/>
        <v>35336780</v>
      </c>
      <c r="P33" s="143">
        <f t="shared" si="5"/>
        <v>1241768069.0642478</v>
      </c>
    </row>
    <row r="34" spans="1:20" s="47" customFormat="1">
      <c r="A34" s="56"/>
      <c r="B34" s="63" t="s">
        <v>0</v>
      </c>
      <c r="C34" s="74" t="s">
        <v>1</v>
      </c>
      <c r="D34" s="75" t="s">
        <v>2</v>
      </c>
      <c r="E34" s="63" t="s">
        <v>3</v>
      </c>
      <c r="F34" s="63" t="s">
        <v>4</v>
      </c>
      <c r="G34" s="219" t="s">
        <v>8</v>
      </c>
      <c r="H34" s="219"/>
      <c r="I34" s="219"/>
      <c r="J34" s="219"/>
      <c r="K34" s="219"/>
      <c r="L34" s="219"/>
      <c r="M34" s="219"/>
      <c r="N34" s="220"/>
      <c r="O34"/>
      <c r="P34"/>
      <c r="Q34"/>
      <c r="R34"/>
      <c r="S34"/>
      <c r="T34"/>
    </row>
    <row r="35" spans="1:20" s="47" customFormat="1" ht="40.200000000000003" customHeight="1">
      <c r="A35" s="218"/>
      <c r="B35" s="226" t="s">
        <v>161</v>
      </c>
      <c r="C35" s="222" t="s">
        <v>82</v>
      </c>
      <c r="D35" s="222" t="s">
        <v>144</v>
      </c>
      <c r="E35" s="222" t="s">
        <v>77</v>
      </c>
      <c r="F35" s="222" t="s">
        <v>81</v>
      </c>
      <c r="G35" s="233" t="s">
        <v>80</v>
      </c>
      <c r="H35" s="234"/>
      <c r="I35" s="234"/>
      <c r="J35" s="234"/>
      <c r="K35" s="234"/>
      <c r="L35" s="234"/>
      <c r="M35" s="234"/>
      <c r="N35" s="235"/>
      <c r="O35"/>
      <c r="P35"/>
      <c r="Q35"/>
      <c r="R35"/>
      <c r="S35"/>
      <c r="T35"/>
    </row>
    <row r="36" spans="1:20" s="47" customFormat="1" ht="13.95" customHeight="1">
      <c r="A36" s="218"/>
      <c r="B36" s="227"/>
      <c r="C36" s="222"/>
      <c r="D36" s="222"/>
      <c r="E36" s="222"/>
      <c r="F36" s="222"/>
      <c r="G36" s="21">
        <v>23</v>
      </c>
      <c r="H36" s="21">
        <v>24</v>
      </c>
      <c r="I36" s="21">
        <v>25</v>
      </c>
      <c r="J36" s="21">
        <v>26</v>
      </c>
      <c r="K36" s="21">
        <v>27</v>
      </c>
      <c r="L36" s="21">
        <v>28</v>
      </c>
      <c r="M36" s="21">
        <v>29</v>
      </c>
      <c r="N36" s="78">
        <v>30</v>
      </c>
      <c r="O36" s="3"/>
      <c r="P36" s="71"/>
      <c r="Q36" s="71"/>
      <c r="R36" s="71"/>
      <c r="S36" s="3"/>
      <c r="T36" s="3"/>
    </row>
    <row r="37" spans="1:20" s="47" customFormat="1" ht="102" customHeight="1">
      <c r="A37" s="218"/>
      <c r="B37" s="228"/>
      <c r="C37" s="222"/>
      <c r="D37" s="222"/>
      <c r="E37" s="222"/>
      <c r="F37" s="222"/>
      <c r="G37" s="67" t="s">
        <v>50</v>
      </c>
      <c r="H37" s="67" t="s">
        <v>51</v>
      </c>
      <c r="I37" s="67" t="s">
        <v>52</v>
      </c>
      <c r="J37" s="67" t="s">
        <v>53</v>
      </c>
      <c r="K37" s="67" t="s">
        <v>54</v>
      </c>
      <c r="L37" s="67" t="s">
        <v>55</v>
      </c>
      <c r="M37" s="67" t="s">
        <v>9</v>
      </c>
      <c r="N37" s="76" t="s">
        <v>56</v>
      </c>
      <c r="O37" s="3"/>
      <c r="P37" s="71"/>
      <c r="Q37" s="71"/>
      <c r="R37" s="71"/>
      <c r="S37" s="3"/>
      <c r="T37" s="3"/>
    </row>
    <row r="38" spans="1:20">
      <c r="A38" s="22"/>
      <c r="B38" s="73" t="s">
        <v>215</v>
      </c>
      <c r="C38" s="196">
        <v>4400000</v>
      </c>
      <c r="D38" s="196">
        <v>4400000</v>
      </c>
      <c r="E38" s="196">
        <v>4400000</v>
      </c>
      <c r="F38" s="152"/>
      <c r="G38" s="194">
        <v>4400000</v>
      </c>
      <c r="H38" s="194"/>
      <c r="I38" s="194"/>
      <c r="J38" s="194"/>
      <c r="K38" s="194"/>
      <c r="L38" s="194"/>
      <c r="M38" s="194"/>
      <c r="N38" s="150">
        <f t="shared" ref="N38:N40" si="6">SUM(G38:M38)</f>
        <v>4400000</v>
      </c>
      <c r="P38" s="45"/>
      <c r="Q38" s="45"/>
      <c r="R38" s="45"/>
    </row>
    <row r="39" spans="1:20">
      <c r="A39" s="22"/>
      <c r="B39" s="73" t="s">
        <v>216</v>
      </c>
      <c r="C39" s="154">
        <v>0</v>
      </c>
      <c r="D39" s="154">
        <v>0</v>
      </c>
      <c r="E39" s="154">
        <v>396459</v>
      </c>
      <c r="F39" s="155"/>
      <c r="G39" s="147"/>
      <c r="H39" s="147"/>
      <c r="I39" s="147"/>
      <c r="J39" s="147"/>
      <c r="K39" s="147"/>
      <c r="L39" s="147"/>
      <c r="M39" s="147">
        <v>396459</v>
      </c>
      <c r="N39" s="150">
        <f t="shared" si="6"/>
        <v>396459</v>
      </c>
    </row>
    <row r="40" spans="1:20">
      <c r="A40" s="22"/>
      <c r="B40" s="73" t="s">
        <v>55</v>
      </c>
      <c r="C40" s="154">
        <v>159238235.12127843</v>
      </c>
      <c r="D40" s="154">
        <v>159238235.12127843</v>
      </c>
      <c r="E40" s="154">
        <v>148459752.15999964</v>
      </c>
      <c r="F40" s="155"/>
      <c r="G40" s="147"/>
      <c r="H40" s="147"/>
      <c r="I40" s="147"/>
      <c r="J40" s="147"/>
      <c r="K40" s="147"/>
      <c r="L40" s="147">
        <v>148459752.15999964</v>
      </c>
      <c r="M40" s="147"/>
      <c r="N40" s="150">
        <f t="shared" si="6"/>
        <v>148459752.15999964</v>
      </c>
    </row>
    <row r="41" spans="1:20" ht="15" thickBot="1">
      <c r="A41" s="62"/>
      <c r="B41" s="109" t="s">
        <v>78</v>
      </c>
      <c r="C41" s="142">
        <f t="shared" ref="C41:N41" si="7">SUM(C38:C40)</f>
        <v>163638235.12127843</v>
      </c>
      <c r="D41" s="142">
        <f t="shared" si="7"/>
        <v>163638235.12127843</v>
      </c>
      <c r="E41" s="142">
        <f t="shared" si="7"/>
        <v>153256211.15999964</v>
      </c>
      <c r="F41" s="142">
        <f t="shared" si="7"/>
        <v>0</v>
      </c>
      <c r="G41" s="142">
        <f t="shared" si="7"/>
        <v>4400000</v>
      </c>
      <c r="H41" s="142">
        <f t="shared" si="7"/>
        <v>0</v>
      </c>
      <c r="I41" s="142">
        <f t="shared" si="7"/>
        <v>0</v>
      </c>
      <c r="J41" s="142">
        <f t="shared" si="7"/>
        <v>0</v>
      </c>
      <c r="K41" s="142">
        <f t="shared" si="7"/>
        <v>0</v>
      </c>
      <c r="L41" s="142">
        <f t="shared" si="7"/>
        <v>148459752.15999964</v>
      </c>
      <c r="M41" s="142">
        <f t="shared" si="7"/>
        <v>396459</v>
      </c>
      <c r="N41" s="143">
        <f t="shared" si="7"/>
        <v>153256211.15999964</v>
      </c>
    </row>
    <row r="44" spans="1:20" s="4" customFormat="1">
      <c r="A44" s="197" t="s">
        <v>219</v>
      </c>
      <c r="B44" s="11"/>
      <c r="C44" s="11"/>
      <c r="D44" s="11"/>
      <c r="E44" s="11"/>
      <c r="F44" s="11"/>
      <c r="G44" s="11"/>
      <c r="H44" s="11"/>
      <c r="I44" s="11"/>
      <c r="J44" s="11"/>
      <c r="K44" s="11"/>
      <c r="L44" s="11"/>
      <c r="M44" s="11"/>
      <c r="N44" s="11"/>
      <c r="O44" s="11"/>
      <c r="P44" s="11"/>
      <c r="Q44" s="11"/>
      <c r="R44" s="11"/>
      <c r="S44" s="11"/>
      <c r="T44" s="11"/>
    </row>
    <row r="45" spans="1:20" s="4" customFormat="1">
      <c r="A45" s="20"/>
      <c r="B45" s="229"/>
      <c r="C45" s="229"/>
      <c r="D45" s="11"/>
      <c r="E45" s="11"/>
      <c r="F45" s="11"/>
      <c r="G45" s="11"/>
      <c r="H45" s="11"/>
      <c r="I45" s="11"/>
      <c r="J45" s="11"/>
      <c r="K45" s="11"/>
      <c r="L45" s="11"/>
      <c r="M45" s="11"/>
      <c r="N45" s="11"/>
      <c r="O45" s="11"/>
      <c r="P45" s="11"/>
      <c r="Q45" s="11"/>
      <c r="R45" s="11"/>
      <c r="S45" s="11"/>
      <c r="T45" s="11"/>
    </row>
    <row r="46" spans="1:20" s="4" customFormat="1" ht="55.95" customHeight="1">
      <c r="A46" s="201" t="s">
        <v>240</v>
      </c>
      <c r="B46" s="230" t="s">
        <v>236</v>
      </c>
      <c r="C46" s="230"/>
      <c r="D46" s="11"/>
      <c r="E46" s="11"/>
      <c r="F46" s="11"/>
      <c r="G46" s="11"/>
      <c r="H46" s="11"/>
      <c r="I46" s="11"/>
      <c r="J46" s="11"/>
      <c r="K46" s="11"/>
      <c r="L46" s="11"/>
      <c r="M46" s="11"/>
      <c r="N46" s="11"/>
      <c r="O46" s="11"/>
      <c r="P46" s="11"/>
      <c r="Q46" s="11"/>
      <c r="R46" s="11"/>
      <c r="S46" s="11"/>
      <c r="T46" s="11"/>
    </row>
    <row r="47" spans="1:20" ht="82.95" customHeight="1">
      <c r="A47" s="202" t="s">
        <v>220</v>
      </c>
      <c r="B47" s="230" t="s">
        <v>237</v>
      </c>
      <c r="C47" s="230"/>
    </row>
    <row r="48" spans="1:20" ht="96.6" customHeight="1">
      <c r="A48" s="201" t="s">
        <v>241</v>
      </c>
      <c r="B48" s="230" t="s">
        <v>238</v>
      </c>
      <c r="C48" s="230"/>
    </row>
    <row r="49" spans="1:16" ht="96.6" customHeight="1">
      <c r="A49" s="201" t="s">
        <v>243</v>
      </c>
      <c r="B49" s="203" t="s">
        <v>242</v>
      </c>
      <c r="C49" s="203"/>
    </row>
    <row r="50" spans="1:16" ht="37.950000000000003" customHeight="1">
      <c r="A50" s="204" t="s">
        <v>239</v>
      </c>
      <c r="B50" s="230" t="s">
        <v>221</v>
      </c>
      <c r="C50" s="230"/>
    </row>
    <row r="51" spans="1:16" ht="96.6" customHeight="1">
      <c r="A51" s="201" t="s">
        <v>244</v>
      </c>
      <c r="B51" s="230" t="s">
        <v>246</v>
      </c>
      <c r="C51" s="230"/>
      <c r="P51" s="46"/>
    </row>
    <row r="52" spans="1:16" ht="37.950000000000003" customHeight="1">
      <c r="A52" s="201" t="s">
        <v>245</v>
      </c>
      <c r="B52" s="230" t="s">
        <v>222</v>
      </c>
      <c r="C52" s="230"/>
    </row>
    <row r="53" spans="1:16" ht="78" customHeight="1">
      <c r="A53" s="205" t="s">
        <v>247</v>
      </c>
      <c r="B53" s="229" t="s">
        <v>253</v>
      </c>
      <c r="C53" s="229"/>
      <c r="F53" s="200"/>
      <c r="G53" s="200"/>
      <c r="H53" s="200"/>
      <c r="I53" s="200"/>
      <c r="J53" s="200"/>
      <c r="K53" s="200"/>
    </row>
    <row r="54" spans="1:16" ht="110.4" customHeight="1">
      <c r="A54" s="206" t="s">
        <v>248</v>
      </c>
      <c r="B54" s="236" t="s">
        <v>223</v>
      </c>
      <c r="C54" s="236"/>
      <c r="F54" s="200"/>
      <c r="G54" s="200"/>
      <c r="H54" s="200"/>
      <c r="I54" s="200"/>
      <c r="J54" s="200"/>
      <c r="K54" s="200"/>
    </row>
    <row r="55" spans="1:16" ht="55.2" customHeight="1">
      <c r="A55" s="207" t="s">
        <v>249</v>
      </c>
      <c r="B55" s="229" t="s">
        <v>254</v>
      </c>
      <c r="C55" s="229"/>
      <c r="F55" s="200"/>
      <c r="G55" s="200"/>
      <c r="H55" s="200"/>
      <c r="I55" s="200"/>
      <c r="J55" s="200"/>
      <c r="K55" s="200"/>
    </row>
    <row r="56" spans="1:16" ht="151.94999999999999" customHeight="1">
      <c r="A56" s="208" t="s">
        <v>250</v>
      </c>
      <c r="B56" s="229" t="s">
        <v>224</v>
      </c>
      <c r="C56" s="229"/>
      <c r="F56" s="200"/>
      <c r="G56" s="200"/>
      <c r="H56" s="200"/>
      <c r="I56" s="200"/>
      <c r="J56" s="200"/>
      <c r="K56" s="200"/>
    </row>
    <row r="57" spans="1:16" ht="69" customHeight="1">
      <c r="A57" s="209" t="s">
        <v>251</v>
      </c>
      <c r="B57" s="229" t="s">
        <v>225</v>
      </c>
      <c r="C57" s="229"/>
      <c r="F57" s="200"/>
      <c r="G57" s="200"/>
      <c r="H57" s="200"/>
      <c r="I57" s="200"/>
      <c r="J57" s="200"/>
      <c r="K57" s="200"/>
    </row>
    <row r="58" spans="1:16" ht="55.2" customHeight="1">
      <c r="A58" s="205" t="s">
        <v>252</v>
      </c>
      <c r="B58" s="229" t="s">
        <v>226</v>
      </c>
      <c r="C58" s="229"/>
      <c r="F58" s="200"/>
      <c r="G58" s="200"/>
      <c r="H58" s="200"/>
      <c r="I58" s="200"/>
      <c r="J58" s="200"/>
      <c r="K58" s="200"/>
    </row>
    <row r="59" spans="1:16" ht="27.6" customHeight="1">
      <c r="A59" s="205"/>
      <c r="B59" s="229"/>
      <c r="C59" s="229"/>
      <c r="F59" s="200"/>
      <c r="G59" s="200"/>
      <c r="H59" s="200"/>
      <c r="I59" s="200"/>
      <c r="J59" s="200"/>
      <c r="K59" s="200"/>
    </row>
    <row r="60" spans="1:16">
      <c r="F60" s="200"/>
      <c r="G60" s="200"/>
      <c r="H60" s="200"/>
      <c r="I60" s="200"/>
      <c r="J60" s="200"/>
      <c r="K60" s="200"/>
    </row>
    <row r="61" spans="1:16">
      <c r="J61" s="200"/>
      <c r="K61" s="200"/>
    </row>
    <row r="62" spans="1:16">
      <c r="J62" s="200"/>
      <c r="K62" s="200"/>
    </row>
    <row r="63" spans="1:16">
      <c r="J63" s="200"/>
      <c r="K63" s="200"/>
    </row>
  </sheetData>
  <mergeCells count="38">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G22:P22"/>
    <mergeCell ref="G34:N34"/>
    <mergeCell ref="B35:B37"/>
    <mergeCell ref="C35:C37"/>
    <mergeCell ref="D35:D37"/>
    <mergeCell ref="E35:E37"/>
    <mergeCell ref="F35:F37"/>
    <mergeCell ref="G35:N35"/>
    <mergeCell ref="A6:A8"/>
    <mergeCell ref="A22:A24"/>
    <mergeCell ref="A35:A37"/>
    <mergeCell ref="G21:P21"/>
    <mergeCell ref="G5:T5"/>
    <mergeCell ref="B6:B8"/>
    <mergeCell ref="C6:C8"/>
    <mergeCell ref="D6:D8"/>
    <mergeCell ref="E6:E8"/>
    <mergeCell ref="F6:F8"/>
    <mergeCell ref="G6:T6"/>
    <mergeCell ref="B22:B24"/>
    <mergeCell ref="C22:C24"/>
    <mergeCell ref="D22:D24"/>
    <mergeCell ref="E22:E24"/>
    <mergeCell ref="F22:F24"/>
  </mergeCells>
  <pageMargins left="0.7" right="0.7" top="0.75" bottom="0.75" header="0.3" footer="0.3"/>
  <pageSetup paperSize="9" scale="54" orientation="landscape" horizontalDpi="4294967295" verticalDpi="4294967295" r:id="rId1"/>
  <rowBreaks count="1" manualBreakCount="1">
    <brk id="20" max="16383" man="1"/>
  </rowBreaks>
  <ignoredErrors>
    <ignoredError sqref="T1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1" sqref="B1:B2"/>
    </sheetView>
  </sheetViews>
  <sheetFormatPr defaultRowHeight="14.4"/>
  <cols>
    <col min="1" max="1" width="10.5546875" style="47" bestFit="1" customWidth="1"/>
    <col min="2" max="2" width="39" style="3" customWidth="1"/>
    <col min="3" max="3" width="31.33203125" style="3" bestFit="1" customWidth="1"/>
    <col min="4" max="5" width="14.5546875" style="3" bestFit="1" customWidth="1"/>
    <col min="6" max="6" width="21.6640625" style="3" customWidth="1"/>
    <col min="7" max="7" width="12" style="3" bestFit="1" customWidth="1"/>
    <col min="8" max="8" width="8" style="3" customWidth="1"/>
  </cols>
  <sheetData>
    <row r="1" spans="1:8">
      <c r="A1" s="7" t="s">
        <v>57</v>
      </c>
      <c r="B1" s="3" t="str">
        <f>'20. LI3'!B1</f>
        <v>"კრედო"</v>
      </c>
    </row>
    <row r="2" spans="1:8">
      <c r="A2" s="10" t="s">
        <v>58</v>
      </c>
      <c r="B2" s="10" t="str">
        <f>'20. LI3'!B2</f>
        <v>31.12.2020</v>
      </c>
      <c r="C2" s="10"/>
      <c r="D2" s="10"/>
      <c r="E2" s="10"/>
      <c r="F2" s="10"/>
      <c r="G2" s="10"/>
      <c r="H2" s="10"/>
    </row>
    <row r="3" spans="1:8">
      <c r="A3" s="10"/>
      <c r="B3" s="10"/>
      <c r="C3" s="10"/>
      <c r="D3" s="10"/>
      <c r="E3" s="10"/>
      <c r="F3" s="10"/>
      <c r="G3" s="10"/>
      <c r="H3" s="10"/>
    </row>
    <row r="4" spans="1:8" ht="15" thickBot="1">
      <c r="A4" s="137" t="s">
        <v>175</v>
      </c>
      <c r="B4" s="16" t="s">
        <v>97</v>
      </c>
    </row>
    <row r="5" spans="1:8" ht="14.4" customHeight="1">
      <c r="A5" s="242"/>
      <c r="B5" s="237" t="s">
        <v>96</v>
      </c>
      <c r="C5" s="239" t="s">
        <v>140</v>
      </c>
      <c r="D5" s="237" t="s">
        <v>95</v>
      </c>
      <c r="E5" s="237"/>
      <c r="F5" s="237"/>
      <c r="G5" s="237"/>
      <c r="H5" s="240" t="s">
        <v>94</v>
      </c>
    </row>
    <row r="6" spans="1:8" ht="41.4">
      <c r="A6" s="243"/>
      <c r="B6" s="238"/>
      <c r="C6" s="226"/>
      <c r="D6" s="14" t="s">
        <v>93</v>
      </c>
      <c r="E6" s="14" t="s">
        <v>92</v>
      </c>
      <c r="F6" s="14" t="s">
        <v>91</v>
      </c>
      <c r="G6" s="14" t="s">
        <v>90</v>
      </c>
      <c r="H6" s="241"/>
    </row>
    <row r="7" spans="1:8">
      <c r="A7" s="80">
        <v>1</v>
      </c>
      <c r="B7" s="48" t="s">
        <v>79</v>
      </c>
      <c r="C7" s="41" t="s">
        <v>89</v>
      </c>
      <c r="D7" s="5"/>
      <c r="E7" s="5"/>
      <c r="F7" s="5"/>
      <c r="G7" s="41" t="s">
        <v>86</v>
      </c>
      <c r="H7" s="40"/>
    </row>
    <row r="8" spans="1:8">
      <c r="A8" s="81">
        <v>2</v>
      </c>
      <c r="B8" s="48" t="s">
        <v>79</v>
      </c>
      <c r="C8" s="41" t="s">
        <v>88</v>
      </c>
      <c r="D8" s="5"/>
      <c r="E8" s="5"/>
      <c r="F8" s="41" t="s">
        <v>86</v>
      </c>
      <c r="G8" s="5"/>
      <c r="H8" s="40"/>
    </row>
    <row r="9" spans="1:8">
      <c r="A9" s="80">
        <v>3</v>
      </c>
      <c r="B9" s="48" t="s">
        <v>79</v>
      </c>
      <c r="C9" s="41" t="s">
        <v>87</v>
      </c>
      <c r="D9" s="5"/>
      <c r="E9" s="5"/>
      <c r="F9" s="5"/>
      <c r="G9" s="41" t="s">
        <v>86</v>
      </c>
      <c r="H9" s="40"/>
    </row>
    <row r="10" spans="1:8">
      <c r="A10" s="81"/>
      <c r="B10" s="48"/>
      <c r="C10" s="41"/>
      <c r="D10" s="5"/>
      <c r="E10" s="5"/>
      <c r="F10" s="5"/>
      <c r="G10" s="5"/>
      <c r="H10" s="40"/>
    </row>
    <row r="11" spans="1:8">
      <c r="A11" s="80"/>
      <c r="B11" s="48"/>
      <c r="C11" s="41"/>
      <c r="D11" s="5"/>
      <c r="E11" s="5"/>
      <c r="F11" s="5"/>
      <c r="G11" s="5"/>
      <c r="H11" s="40"/>
    </row>
    <row r="12" spans="1:8" ht="15" thickBot="1">
      <c r="A12" s="82"/>
      <c r="B12" s="77"/>
      <c r="C12" s="83"/>
      <c r="D12" s="59"/>
      <c r="E12" s="59"/>
      <c r="F12" s="59"/>
      <c r="G12" s="59"/>
      <c r="H12" s="84"/>
    </row>
    <row r="13" spans="1:8">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B1" sqref="B1:B2"/>
    </sheetView>
  </sheetViews>
  <sheetFormatPr defaultColWidth="9.109375" defaultRowHeight="13.8"/>
  <cols>
    <col min="1" max="1" width="10.5546875" style="3" bestFit="1" customWidth="1"/>
    <col min="2" max="2" width="70.109375" style="3" customWidth="1"/>
    <col min="3" max="5" width="10.6640625" style="3" customWidth="1"/>
    <col min="6" max="16384" width="9.109375" style="3"/>
  </cols>
  <sheetData>
    <row r="1" spans="1:12">
      <c r="A1" s="135" t="s">
        <v>57</v>
      </c>
      <c r="B1" s="3" t="str">
        <f>'20. LI3'!B1</f>
        <v>"კრედო"</v>
      </c>
    </row>
    <row r="2" spans="1:12">
      <c r="A2" s="135" t="s">
        <v>58</v>
      </c>
      <c r="B2" s="10" t="str">
        <f>'20. LI3'!B2</f>
        <v>31.12.2020</v>
      </c>
    </row>
    <row r="3" spans="1:12">
      <c r="A3" s="71"/>
      <c r="B3" s="135"/>
    </row>
    <row r="4" spans="1:12" ht="14.4" thickBot="1">
      <c r="A4" s="136" t="s">
        <v>176</v>
      </c>
      <c r="B4" s="49" t="s">
        <v>153</v>
      </c>
      <c r="C4" s="28"/>
      <c r="D4" s="8"/>
      <c r="E4" s="8"/>
      <c r="F4" s="8"/>
      <c r="G4" s="8"/>
      <c r="H4" s="8"/>
      <c r="I4" s="8"/>
      <c r="J4" s="8"/>
      <c r="K4" s="8"/>
      <c r="L4" s="8"/>
    </row>
    <row r="5" spans="1:12">
      <c r="A5" s="134"/>
      <c r="B5" s="61"/>
      <c r="C5" s="64" t="s">
        <v>5</v>
      </c>
      <c r="D5" s="64" t="s">
        <v>6</v>
      </c>
      <c r="E5" s="65" t="s">
        <v>7</v>
      </c>
      <c r="F5" s="8"/>
    </row>
    <row r="6" spans="1:12">
      <c r="A6" s="22">
        <v>1</v>
      </c>
      <c r="B6" s="5" t="s">
        <v>13</v>
      </c>
      <c r="C6" s="147">
        <v>326908.97355600004</v>
      </c>
      <c r="D6" s="147">
        <v>246363.86</v>
      </c>
      <c r="E6" s="156">
        <v>353478.350232</v>
      </c>
      <c r="F6" s="8"/>
    </row>
    <row r="7" spans="1:12">
      <c r="A7" s="22">
        <v>2</v>
      </c>
      <c r="B7" s="27" t="s">
        <v>127</v>
      </c>
      <c r="C7" s="147">
        <v>165643</v>
      </c>
      <c r="D7" s="147">
        <v>122681.7</v>
      </c>
      <c r="E7" s="156">
        <v>259687.46133199998</v>
      </c>
      <c r="F7" s="8"/>
    </row>
    <row r="8" spans="1:12">
      <c r="A8" s="22">
        <v>3</v>
      </c>
      <c r="B8" s="5" t="s">
        <v>149</v>
      </c>
      <c r="C8" s="147">
        <v>6</v>
      </c>
      <c r="D8" s="147">
        <v>5</v>
      </c>
      <c r="E8" s="156">
        <v>3</v>
      </c>
    </row>
    <row r="9" spans="1:12" ht="14.4" thickBot="1">
      <c r="A9" s="62">
        <v>4</v>
      </c>
      <c r="B9" s="59" t="s">
        <v>116</v>
      </c>
      <c r="C9" s="157">
        <v>154717</v>
      </c>
      <c r="D9" s="157">
        <v>122681.7</v>
      </c>
      <c r="E9" s="158">
        <v>265493.61133199994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B1" sqref="B1:B2"/>
    </sheetView>
  </sheetViews>
  <sheetFormatPr defaultColWidth="9.109375" defaultRowHeight="13.8"/>
  <cols>
    <col min="1" max="1" width="10.5546875" style="3" bestFit="1" customWidth="1"/>
    <col min="2" max="2" width="52.5546875" style="3" customWidth="1"/>
    <col min="3" max="5" width="15" style="3" bestFit="1" customWidth="1"/>
    <col min="6" max="6" width="24.109375" style="3" customWidth="1"/>
    <col min="7" max="7" width="27.5546875" style="3" customWidth="1"/>
    <col min="8" max="16384" width="9.109375" style="3"/>
  </cols>
  <sheetData>
    <row r="1" spans="1:8">
      <c r="A1" s="3" t="s">
        <v>57</v>
      </c>
      <c r="B1" s="3" t="str">
        <f>'20. LI3'!B1</f>
        <v>"კრედო"</v>
      </c>
    </row>
    <row r="2" spans="1:8">
      <c r="A2" s="8" t="s">
        <v>58</v>
      </c>
      <c r="B2" s="10" t="str">
        <f>'20. LI3'!B2</f>
        <v>31.12.2020</v>
      </c>
      <c r="C2" s="8"/>
      <c r="D2" s="8"/>
      <c r="E2" s="8"/>
      <c r="F2" s="8"/>
      <c r="G2" s="8"/>
      <c r="H2" s="8"/>
    </row>
    <row r="3" spans="1:8">
      <c r="A3" s="8"/>
      <c r="B3" s="8"/>
      <c r="C3" s="8"/>
      <c r="D3" s="8"/>
      <c r="E3" s="8"/>
      <c r="F3" s="8"/>
      <c r="G3" s="8"/>
      <c r="H3" s="8"/>
    </row>
    <row r="4" spans="1:8" ht="14.4" thickBot="1">
      <c r="A4" s="136" t="s">
        <v>177</v>
      </c>
      <c r="B4" s="50" t="s">
        <v>128</v>
      </c>
      <c r="F4" s="8"/>
      <c r="G4" s="8"/>
      <c r="H4" s="8"/>
    </row>
    <row r="5" spans="1:8">
      <c r="A5" s="85"/>
      <c r="B5" s="61"/>
      <c r="C5" s="61" t="s">
        <v>0</v>
      </c>
      <c r="D5" s="61" t="s">
        <v>1</v>
      </c>
      <c r="E5" s="61" t="s">
        <v>2</v>
      </c>
      <c r="F5" s="61" t="s">
        <v>3</v>
      </c>
      <c r="G5" s="26" t="s">
        <v>4</v>
      </c>
      <c r="H5" s="8"/>
    </row>
    <row r="6" spans="1:8" s="11" customFormat="1" ht="82.8">
      <c r="A6" s="110"/>
      <c r="B6" s="23"/>
      <c r="C6" s="100" t="s">
        <v>5</v>
      </c>
      <c r="D6" s="100" t="s">
        <v>6</v>
      </c>
      <c r="E6" s="100" t="s">
        <v>7</v>
      </c>
      <c r="F6" s="70" t="s">
        <v>141</v>
      </c>
      <c r="G6" s="112" t="s">
        <v>142</v>
      </c>
      <c r="H6" s="111"/>
    </row>
    <row r="7" spans="1:8">
      <c r="A7" s="86">
        <v>1</v>
      </c>
      <c r="B7" s="5" t="s">
        <v>59</v>
      </c>
      <c r="C7" s="147">
        <v>92814986.090000018</v>
      </c>
      <c r="D7" s="147">
        <v>92374521.560000017</v>
      </c>
      <c r="E7" s="147">
        <v>82312397.200000003</v>
      </c>
      <c r="F7" s="244"/>
      <c r="G7" s="245"/>
      <c r="H7" s="8"/>
    </row>
    <row r="8" spans="1:8">
      <c r="A8" s="86">
        <v>2</v>
      </c>
      <c r="B8" s="51" t="s">
        <v>15</v>
      </c>
      <c r="C8" s="147">
        <v>51143256.599999987</v>
      </c>
      <c r="D8" s="147">
        <v>47296468.43</v>
      </c>
      <c r="E8" s="147">
        <v>35373772.030000001</v>
      </c>
      <c r="F8" s="246"/>
      <c r="G8" s="247"/>
    </row>
    <row r="9" spans="1:8">
      <c r="A9" s="86">
        <v>3</v>
      </c>
      <c r="B9" s="52" t="s">
        <v>150</v>
      </c>
      <c r="C9" s="147">
        <v>483.79000000000815</v>
      </c>
      <c r="D9" s="147">
        <v>69450.429999999935</v>
      </c>
      <c r="E9" s="147">
        <v>44308.639999999992</v>
      </c>
      <c r="F9" s="248"/>
      <c r="G9" s="249"/>
    </row>
    <row r="10" spans="1:8" ht="14.4" thickBot="1">
      <c r="A10" s="87">
        <v>4</v>
      </c>
      <c r="B10" s="88" t="s">
        <v>60</v>
      </c>
      <c r="C10" s="214">
        <f>C7+C8-C9</f>
        <v>143957758.90000001</v>
      </c>
      <c r="D10" s="214">
        <f>D7+D8-D9</f>
        <v>139601539.56</v>
      </c>
      <c r="E10" s="214">
        <f>E7+E8-E9</f>
        <v>117641860.59</v>
      </c>
      <c r="F10" s="159">
        <f>SUMIF(C10:E10, "&gt;=0",C10:E10)/3</f>
        <v>133733719.68333335</v>
      </c>
      <c r="G10" s="160">
        <f>F10*15%/8%</f>
        <v>250750724.40625</v>
      </c>
    </row>
    <row r="11" spans="1:8">
      <c r="A11" s="24"/>
      <c r="B11" s="8"/>
      <c r="C11" s="8"/>
      <c r="D11" s="8"/>
      <c r="E11" s="8"/>
      <c r="F11" s="186"/>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7"/>
  <sheetViews>
    <sheetView topLeftCell="A14" zoomScaleNormal="100" workbookViewId="0">
      <selection activeCell="B26" sqref="B26"/>
    </sheetView>
  </sheetViews>
  <sheetFormatPr defaultColWidth="9.109375" defaultRowHeight="13.8"/>
  <cols>
    <col min="1" max="1" width="10.5546875" style="29" bestFit="1" customWidth="1"/>
    <col min="2" max="2" width="16.33203125" style="3" customWidth="1"/>
    <col min="3" max="3" width="42.88671875" style="3" customWidth="1"/>
    <col min="4" max="5" width="33.44140625" style="3" customWidth="1"/>
    <col min="6" max="6" width="38.88671875" style="3" customWidth="1"/>
    <col min="7" max="16384" width="9.109375" style="3"/>
  </cols>
  <sheetData>
    <row r="1" spans="1:9">
      <c r="A1" s="2" t="s">
        <v>57</v>
      </c>
      <c r="B1" s="3" t="str">
        <f>'20. LI3'!B1</f>
        <v>"კრედო"</v>
      </c>
    </row>
    <row r="2" spans="1:9">
      <c r="A2" s="2" t="s">
        <v>58</v>
      </c>
      <c r="B2" s="10" t="str">
        <f>'20. LI3'!B2</f>
        <v>31.12.2020</v>
      </c>
    </row>
    <row r="3" spans="1:9">
      <c r="A3" s="2"/>
    </row>
    <row r="4" spans="1:9" ht="14.4" thickBot="1">
      <c r="A4" s="136" t="s">
        <v>178</v>
      </c>
      <c r="B4" s="30" t="s">
        <v>193</v>
      </c>
      <c r="D4" s="13"/>
      <c r="E4" s="13"/>
      <c r="F4" s="13"/>
    </row>
    <row r="5" spans="1:9" s="9" customFormat="1" ht="28.95" customHeight="1">
      <c r="A5" s="89"/>
      <c r="B5" s="90"/>
      <c r="C5" s="90"/>
      <c r="D5" s="98" t="s">
        <v>163</v>
      </c>
      <c r="E5" s="98" t="s">
        <v>164</v>
      </c>
      <c r="F5" s="99" t="s">
        <v>117</v>
      </c>
    </row>
    <row r="6" spans="1:9" ht="15" customHeight="1">
      <c r="A6" s="91">
        <v>1</v>
      </c>
      <c r="B6" s="250" t="s">
        <v>21</v>
      </c>
      <c r="C6" s="17" t="s">
        <v>18</v>
      </c>
      <c r="D6" s="167">
        <v>5</v>
      </c>
      <c r="E6" s="167">
        <v>5</v>
      </c>
      <c r="F6" s="211">
        <v>29</v>
      </c>
    </row>
    <row r="7" spans="1:9" ht="15" customHeight="1">
      <c r="A7" s="91">
        <v>2</v>
      </c>
      <c r="B7" s="250"/>
      <c r="C7" s="17" t="s">
        <v>123</v>
      </c>
      <c r="D7" s="161">
        <f>D8+D10+D12</f>
        <v>2156619.54</v>
      </c>
      <c r="E7" s="161">
        <f>E8+E10+E12</f>
        <v>199928.90999999995</v>
      </c>
      <c r="F7" s="162">
        <f>F8+F10+F12</f>
        <v>3022106.8</v>
      </c>
    </row>
    <row r="8" spans="1:9" ht="15" customHeight="1">
      <c r="A8" s="91">
        <v>3</v>
      </c>
      <c r="B8" s="250"/>
      <c r="C8" s="31" t="s">
        <v>118</v>
      </c>
      <c r="D8" s="167">
        <v>2156619.54</v>
      </c>
      <c r="E8" s="167">
        <v>199928.90999999995</v>
      </c>
      <c r="F8" s="211">
        <v>3022106.8</v>
      </c>
      <c r="G8" s="8"/>
      <c r="H8" s="8"/>
    </row>
    <row r="9" spans="1:9" ht="15" customHeight="1">
      <c r="A9" s="92">
        <v>4</v>
      </c>
      <c r="B9" s="250"/>
      <c r="C9" s="32" t="s">
        <v>19</v>
      </c>
      <c r="D9" s="167">
        <v>152667.79999999999</v>
      </c>
      <c r="E9" s="167"/>
      <c r="F9" s="211">
        <v>245530.18000000002</v>
      </c>
      <c r="G9" s="8"/>
      <c r="H9" s="8"/>
    </row>
    <row r="10" spans="1:9" ht="30" customHeight="1">
      <c r="A10" s="92">
        <v>5</v>
      </c>
      <c r="B10" s="250"/>
      <c r="C10" s="31" t="s">
        <v>20</v>
      </c>
      <c r="D10" s="167"/>
      <c r="E10" s="167"/>
      <c r="F10" s="168"/>
    </row>
    <row r="11" spans="1:9" ht="15" customHeight="1">
      <c r="A11" s="92">
        <v>6</v>
      </c>
      <c r="B11" s="250"/>
      <c r="C11" s="32" t="s">
        <v>19</v>
      </c>
      <c r="D11" s="167"/>
      <c r="E11" s="167"/>
      <c r="F11" s="168"/>
    </row>
    <row r="12" spans="1:9" ht="15" customHeight="1">
      <c r="A12" s="92">
        <v>7</v>
      </c>
      <c r="B12" s="250"/>
      <c r="C12" s="31" t="s">
        <v>152</v>
      </c>
      <c r="D12" s="167"/>
      <c r="E12" s="167"/>
      <c r="F12" s="168"/>
    </row>
    <row r="13" spans="1:9" ht="15" customHeight="1">
      <c r="A13" s="92">
        <v>8</v>
      </c>
      <c r="B13" s="250"/>
      <c r="C13" s="32" t="s">
        <v>19</v>
      </c>
      <c r="D13" s="167"/>
      <c r="E13" s="167"/>
      <c r="F13" s="168"/>
    </row>
    <row r="14" spans="1:9" ht="15" customHeight="1">
      <c r="A14" s="92">
        <v>9</v>
      </c>
      <c r="B14" s="250" t="s">
        <v>171</v>
      </c>
      <c r="C14" s="17" t="s">
        <v>18</v>
      </c>
      <c r="D14" s="167">
        <v>5</v>
      </c>
      <c r="E14" s="169"/>
      <c r="F14" s="211">
        <v>29</v>
      </c>
      <c r="I14" s="18"/>
    </row>
    <row r="15" spans="1:9" ht="15" customHeight="1">
      <c r="A15" s="92">
        <v>10</v>
      </c>
      <c r="B15" s="250"/>
      <c r="C15" s="17" t="s">
        <v>172</v>
      </c>
      <c r="D15" s="163">
        <f>D16+D18+D20</f>
        <v>233635.87</v>
      </c>
      <c r="E15" s="163">
        <f>E16+E18+E20</f>
        <v>0</v>
      </c>
      <c r="F15" s="164">
        <f>F16+F18+F20</f>
        <v>565175.86</v>
      </c>
    </row>
    <row r="16" spans="1:9" ht="15" customHeight="1">
      <c r="A16" s="92">
        <v>11</v>
      </c>
      <c r="B16" s="250"/>
      <c r="C16" s="31" t="s">
        <v>119</v>
      </c>
      <c r="D16" s="167">
        <v>233635.87</v>
      </c>
      <c r="E16" s="169"/>
      <c r="F16" s="211">
        <v>565175.86</v>
      </c>
    </row>
    <row r="17" spans="1:6" ht="15" customHeight="1">
      <c r="A17" s="92">
        <v>12</v>
      </c>
      <c r="B17" s="250"/>
      <c r="C17" s="32" t="s">
        <v>19</v>
      </c>
      <c r="D17" s="167">
        <v>233635.87</v>
      </c>
      <c r="E17" s="167"/>
      <c r="F17" s="211">
        <v>315310.89</v>
      </c>
    </row>
    <row r="18" spans="1:6" ht="30" customHeight="1">
      <c r="A18" s="92">
        <v>13</v>
      </c>
      <c r="B18" s="250"/>
      <c r="C18" s="31" t="s">
        <v>20</v>
      </c>
      <c r="D18" s="169"/>
      <c r="E18" s="169"/>
      <c r="F18" s="170"/>
    </row>
    <row r="19" spans="1:6" ht="15" customHeight="1">
      <c r="A19" s="92">
        <v>14</v>
      </c>
      <c r="B19" s="250"/>
      <c r="C19" s="32" t="s">
        <v>19</v>
      </c>
      <c r="D19" s="169"/>
      <c r="E19" s="169"/>
      <c r="F19" s="170"/>
    </row>
    <row r="20" spans="1:6" ht="15" customHeight="1">
      <c r="A20" s="92">
        <v>15</v>
      </c>
      <c r="B20" s="250"/>
      <c r="C20" s="31" t="s">
        <v>152</v>
      </c>
      <c r="D20" s="169"/>
      <c r="E20" s="169"/>
      <c r="F20" s="170"/>
    </row>
    <row r="21" spans="1:6" ht="15" customHeight="1">
      <c r="A21" s="92">
        <v>16</v>
      </c>
      <c r="B21" s="250"/>
      <c r="C21" s="32" t="s">
        <v>19</v>
      </c>
      <c r="D21" s="169"/>
      <c r="E21" s="169"/>
      <c r="F21" s="170"/>
    </row>
    <row r="22" spans="1:6" ht="15" customHeight="1" thickBot="1">
      <c r="A22" s="93">
        <v>17</v>
      </c>
      <c r="B22" s="251" t="s">
        <v>122</v>
      </c>
      <c r="C22" s="251"/>
      <c r="D22" s="165">
        <f>D7+D15</f>
        <v>2390255.41</v>
      </c>
      <c r="E22" s="165">
        <f>E7+E15</f>
        <v>199928.90999999995</v>
      </c>
      <c r="F22" s="166">
        <f>F7+F15</f>
        <v>3587282.6599999997</v>
      </c>
    </row>
    <row r="26" spans="1:6" ht="57.6">
      <c r="B26" s="215" t="s">
        <v>255</v>
      </c>
      <c r="C26" s="216" t="s">
        <v>256</v>
      </c>
    </row>
    <row r="27" spans="1:6">
      <c r="C27" s="11"/>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1" sqref="B1:B2"/>
    </sheetView>
  </sheetViews>
  <sheetFormatPr defaultColWidth="9.109375" defaultRowHeight="13.8"/>
  <cols>
    <col min="1" max="1" width="35.109375" style="3" customWidth="1"/>
    <col min="2" max="2" width="45.88671875" style="3" customWidth="1"/>
    <col min="3" max="4" width="29.44140625" style="3" customWidth="1"/>
    <col min="5" max="5" width="28.44140625" style="3" customWidth="1"/>
    <col min="6" max="6" width="14" style="3" bestFit="1" customWidth="1"/>
    <col min="7" max="7" width="14.6640625" style="3" customWidth="1"/>
    <col min="8" max="8" width="26.44140625" style="3" customWidth="1"/>
    <col min="9" max="9" width="16.109375" style="3" bestFit="1" customWidth="1"/>
    <col min="10" max="10" width="14" style="3" bestFit="1" customWidth="1"/>
    <col min="11" max="11" width="14.6640625" style="3" customWidth="1"/>
    <col min="12" max="12" width="26.88671875" style="3" customWidth="1"/>
    <col min="13" max="16384" width="9.109375" style="3"/>
  </cols>
  <sheetData>
    <row r="1" spans="1:12">
      <c r="A1" s="3" t="s">
        <v>57</v>
      </c>
      <c r="B1" s="3" t="str">
        <f>'20. LI3'!B1</f>
        <v>"კრედო"</v>
      </c>
    </row>
    <row r="2" spans="1:12">
      <c r="A2" s="3" t="s">
        <v>58</v>
      </c>
      <c r="B2" s="10" t="str">
        <f>'20. LI3'!B2</f>
        <v>31.12.2020</v>
      </c>
      <c r="C2" s="33"/>
      <c r="D2" s="33"/>
      <c r="E2" s="33"/>
      <c r="F2" s="33"/>
      <c r="G2" s="33"/>
      <c r="H2" s="33"/>
      <c r="I2" s="33"/>
      <c r="J2" s="33"/>
      <c r="K2" s="33"/>
      <c r="L2" s="33"/>
    </row>
    <row r="3" spans="1:12">
      <c r="B3" s="33"/>
      <c r="C3" s="33"/>
      <c r="D3" s="33"/>
      <c r="E3" s="33"/>
      <c r="F3" s="33"/>
      <c r="G3" s="33"/>
      <c r="H3" s="33"/>
      <c r="I3" s="33"/>
      <c r="J3" s="33"/>
      <c r="K3" s="33"/>
      <c r="L3" s="33"/>
    </row>
    <row r="4" spans="1:12" ht="14.4" thickBot="1">
      <c r="A4" s="136" t="s">
        <v>179</v>
      </c>
      <c r="B4" s="33" t="s">
        <v>130</v>
      </c>
      <c r="C4" s="34"/>
      <c r="D4" s="34"/>
      <c r="E4" s="34"/>
      <c r="F4" s="34"/>
      <c r="G4" s="34"/>
      <c r="H4" s="34"/>
      <c r="I4" s="34"/>
      <c r="J4" s="34"/>
      <c r="K4" s="34"/>
      <c r="L4" s="34"/>
    </row>
    <row r="5" spans="1:12" ht="30">
      <c r="A5" s="25"/>
      <c r="B5" s="61"/>
      <c r="C5" s="115" t="s">
        <v>163</v>
      </c>
      <c r="D5" s="115" t="s">
        <v>164</v>
      </c>
      <c r="E5" s="116" t="s">
        <v>133</v>
      </c>
      <c r="F5" s="34"/>
      <c r="G5" s="34"/>
      <c r="H5" s="34"/>
      <c r="I5" s="34"/>
      <c r="J5" s="34"/>
      <c r="K5" s="34"/>
      <c r="L5" s="34"/>
    </row>
    <row r="6" spans="1:12">
      <c r="A6" s="252" t="s">
        <v>22</v>
      </c>
      <c r="B6" s="118" t="s">
        <v>18</v>
      </c>
      <c r="C6" s="147"/>
      <c r="D6" s="147"/>
      <c r="E6" s="156"/>
      <c r="F6" s="34"/>
      <c r="G6" s="34"/>
      <c r="H6" s="34"/>
      <c r="I6" s="34"/>
      <c r="J6" s="34"/>
      <c r="K6" s="34"/>
      <c r="L6" s="34"/>
    </row>
    <row r="7" spans="1:12" ht="15">
      <c r="A7" s="252"/>
      <c r="B7" s="117" t="s">
        <v>121</v>
      </c>
      <c r="C7" s="147"/>
      <c r="D7" s="147"/>
      <c r="E7" s="156"/>
      <c r="F7" s="34"/>
      <c r="G7" s="34"/>
      <c r="H7" s="34"/>
      <c r="I7" s="34"/>
      <c r="J7" s="34"/>
      <c r="K7" s="34"/>
      <c r="L7" s="34"/>
    </row>
    <row r="8" spans="1:12" ht="15">
      <c r="A8" s="252" t="s">
        <v>76</v>
      </c>
      <c r="B8" s="117" t="s">
        <v>18</v>
      </c>
      <c r="C8" s="147">
        <v>2</v>
      </c>
      <c r="D8" s="147"/>
      <c r="E8" s="212">
        <v>2</v>
      </c>
      <c r="F8" s="34"/>
      <c r="G8" s="34"/>
      <c r="H8" s="34"/>
      <c r="I8" s="34"/>
      <c r="J8" s="34"/>
      <c r="K8" s="34"/>
      <c r="L8" s="34"/>
    </row>
    <row r="9" spans="1:12" ht="15">
      <c r="A9" s="252"/>
      <c r="B9" s="117" t="s">
        <v>16</v>
      </c>
      <c r="C9" s="171">
        <f>C10+C11+C12+C13</f>
        <v>132040</v>
      </c>
      <c r="D9" s="171">
        <f>D10+D11+D12+D13</f>
        <v>0</v>
      </c>
      <c r="E9" s="171">
        <f>E10+E11+E12+E13</f>
        <v>538250.21</v>
      </c>
      <c r="F9" s="34"/>
      <c r="G9" s="34"/>
      <c r="H9" s="34"/>
      <c r="I9" s="34"/>
      <c r="J9" s="34"/>
      <c r="K9" s="34"/>
      <c r="L9" s="34"/>
    </row>
    <row r="10" spans="1:12" ht="15">
      <c r="A10" s="252"/>
      <c r="B10" s="119" t="s">
        <v>23</v>
      </c>
      <c r="C10" s="147">
        <v>132040</v>
      </c>
      <c r="D10" s="147"/>
      <c r="E10" s="212">
        <v>538250.21</v>
      </c>
      <c r="F10" s="34"/>
      <c r="G10" s="34"/>
      <c r="H10" s="34"/>
      <c r="I10" s="34"/>
      <c r="J10" s="34"/>
      <c r="K10" s="34"/>
      <c r="L10" s="34"/>
    </row>
    <row r="11" spans="1:12" ht="15">
      <c r="A11" s="252"/>
      <c r="B11" s="119" t="s">
        <v>158</v>
      </c>
      <c r="C11" s="147"/>
      <c r="D11" s="147"/>
      <c r="E11" s="156"/>
      <c r="F11" s="34"/>
      <c r="G11" s="34"/>
      <c r="H11" s="34"/>
      <c r="I11" s="34"/>
      <c r="J11" s="34"/>
      <c r="K11" s="34"/>
      <c r="L11" s="34"/>
    </row>
    <row r="12" spans="1:12" ht="30">
      <c r="A12" s="252"/>
      <c r="B12" s="119" t="s">
        <v>159</v>
      </c>
      <c r="C12" s="147"/>
      <c r="D12" s="147"/>
      <c r="E12" s="156"/>
      <c r="F12" s="34"/>
      <c r="G12" s="34"/>
      <c r="H12" s="34"/>
      <c r="I12" s="34"/>
      <c r="J12" s="34"/>
      <c r="K12" s="34"/>
      <c r="L12" s="34"/>
    </row>
    <row r="13" spans="1:12" ht="15">
      <c r="A13" s="252"/>
      <c r="B13" s="119" t="s">
        <v>160</v>
      </c>
      <c r="C13" s="147"/>
      <c r="D13" s="147"/>
      <c r="E13" s="156"/>
      <c r="F13" s="34"/>
      <c r="G13" s="34"/>
      <c r="H13" s="34"/>
      <c r="I13" s="34"/>
      <c r="J13" s="34"/>
      <c r="K13" s="34"/>
      <c r="L13" s="34"/>
    </row>
    <row r="14" spans="1:12" ht="15">
      <c r="A14" s="252" t="s">
        <v>162</v>
      </c>
      <c r="B14" s="117" t="s">
        <v>18</v>
      </c>
      <c r="C14" s="147"/>
      <c r="D14" s="147"/>
      <c r="E14" s="156"/>
      <c r="F14" s="34"/>
      <c r="G14" s="34"/>
      <c r="H14" s="34"/>
      <c r="I14" s="34"/>
      <c r="J14" s="34"/>
      <c r="K14" s="34"/>
      <c r="L14" s="34"/>
    </row>
    <row r="15" spans="1:12" ht="15">
      <c r="A15" s="252"/>
      <c r="B15" s="117" t="s">
        <v>16</v>
      </c>
      <c r="C15" s="171">
        <f>C16+C17+C18+C19</f>
        <v>0</v>
      </c>
      <c r="D15" s="171">
        <f>D16+D17+D18+D19</f>
        <v>0</v>
      </c>
      <c r="E15" s="171">
        <f>E16+E17+E18+E19</f>
        <v>0</v>
      </c>
      <c r="F15" s="34"/>
      <c r="G15" s="34"/>
      <c r="H15" s="34"/>
      <c r="I15" s="34"/>
      <c r="J15" s="34"/>
      <c r="K15" s="34"/>
      <c r="L15" s="34"/>
    </row>
    <row r="16" spans="1:12" ht="15">
      <c r="A16" s="252"/>
      <c r="B16" s="119" t="s">
        <v>23</v>
      </c>
      <c r="C16" s="147"/>
      <c r="D16" s="147"/>
      <c r="E16" s="156"/>
      <c r="F16" s="34"/>
      <c r="G16" s="34"/>
      <c r="H16" s="34"/>
      <c r="I16" s="34"/>
      <c r="J16" s="34"/>
      <c r="K16" s="34"/>
      <c r="L16" s="34"/>
    </row>
    <row r="17" spans="1:12" ht="15">
      <c r="A17" s="253"/>
      <c r="B17" s="123" t="s">
        <v>158</v>
      </c>
      <c r="C17" s="172"/>
      <c r="D17" s="172"/>
      <c r="E17" s="173"/>
      <c r="F17" s="34"/>
      <c r="G17" s="34"/>
      <c r="H17" s="34"/>
      <c r="I17" s="34"/>
      <c r="J17" s="34"/>
      <c r="K17" s="34"/>
      <c r="L17" s="34"/>
    </row>
    <row r="18" spans="1:12" ht="30">
      <c r="A18" s="253"/>
      <c r="B18" s="123" t="s">
        <v>159</v>
      </c>
      <c r="C18" s="172"/>
      <c r="D18" s="172"/>
      <c r="E18" s="173"/>
      <c r="F18" s="34"/>
      <c r="G18" s="34"/>
      <c r="H18" s="34"/>
      <c r="I18" s="34"/>
      <c r="J18" s="34"/>
      <c r="K18" s="34"/>
      <c r="L18" s="34"/>
    </row>
    <row r="19" spans="1:12" ht="15.6" thickBot="1">
      <c r="A19" s="254"/>
      <c r="B19" s="120" t="s">
        <v>160</v>
      </c>
      <c r="C19" s="157"/>
      <c r="D19" s="157"/>
      <c r="E19" s="158"/>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7" sqref="B7"/>
    </sheetView>
  </sheetViews>
  <sheetFormatPr defaultColWidth="9.109375" defaultRowHeight="13.8"/>
  <cols>
    <col min="1" max="1" width="10.5546875" style="3" bestFit="1" customWidth="1"/>
    <col min="2" max="2" width="54.6640625" style="3" customWidth="1"/>
    <col min="3" max="3" width="26.6640625" style="3" customWidth="1"/>
    <col min="4" max="4" width="32.88671875" style="3" customWidth="1"/>
    <col min="5" max="5" width="26.6640625" style="3" customWidth="1"/>
    <col min="6" max="6" width="25.5546875" style="3" customWidth="1"/>
    <col min="7" max="7" width="28.109375" style="3" customWidth="1"/>
    <col min="8" max="16384" width="9.109375" style="3"/>
  </cols>
  <sheetData>
    <row r="1" spans="1:7">
      <c r="A1" s="3" t="s">
        <v>57</v>
      </c>
      <c r="B1" s="3" t="str">
        <f>'20. LI3'!B1</f>
        <v>"კრედო"</v>
      </c>
    </row>
    <row r="2" spans="1:7">
      <c r="A2" s="3" t="s">
        <v>58</v>
      </c>
      <c r="B2" s="10" t="str">
        <f>'20. LI3'!B2</f>
        <v>31.12.2020</v>
      </c>
    </row>
    <row r="3" spans="1:7">
      <c r="B3" s="15"/>
    </row>
    <row r="4" spans="1:7" ht="14.4" thickBot="1">
      <c r="A4" s="136" t="s">
        <v>180</v>
      </c>
      <c r="B4" s="97" t="s">
        <v>132</v>
      </c>
    </row>
    <row r="5" spans="1:7" s="15" customFormat="1" ht="15">
      <c r="A5" s="94"/>
      <c r="B5" s="63"/>
      <c r="C5" s="95" t="s">
        <v>0</v>
      </c>
      <c r="D5" s="39" t="s">
        <v>1</v>
      </c>
      <c r="E5" s="39" t="s">
        <v>2</v>
      </c>
      <c r="F5" s="39" t="s">
        <v>3</v>
      </c>
      <c r="G5" s="38" t="s">
        <v>4</v>
      </c>
    </row>
    <row r="6" spans="1:7" ht="75">
      <c r="A6" s="96"/>
      <c r="B6" s="35"/>
      <c r="C6" s="121" t="s">
        <v>189</v>
      </c>
      <c r="D6" s="114" t="s">
        <v>190</v>
      </c>
      <c r="E6" s="114" t="s">
        <v>192</v>
      </c>
      <c r="F6" s="114" t="s">
        <v>191</v>
      </c>
      <c r="G6" s="122" t="s">
        <v>26</v>
      </c>
    </row>
    <row r="7" spans="1:7" ht="15">
      <c r="A7" s="96">
        <v>1</v>
      </c>
      <c r="B7" s="124" t="s">
        <v>163</v>
      </c>
      <c r="C7" s="174">
        <f>SUM(C8:C11)</f>
        <v>386303.67</v>
      </c>
      <c r="D7" s="174">
        <f t="shared" ref="D7:G7" si="0">SUM(D8:D11)</f>
        <v>0</v>
      </c>
      <c r="E7" s="174">
        <f t="shared" si="0"/>
        <v>0</v>
      </c>
      <c r="F7" s="174">
        <f t="shared" si="0"/>
        <v>0</v>
      </c>
      <c r="G7" s="174">
        <f t="shared" si="0"/>
        <v>627723.75</v>
      </c>
    </row>
    <row r="8" spans="1:7" ht="15">
      <c r="A8" s="96">
        <v>2</v>
      </c>
      <c r="B8" s="36" t="s">
        <v>24</v>
      </c>
      <c r="C8" s="213">
        <v>386303.67</v>
      </c>
      <c r="D8" s="213"/>
      <c r="E8" s="178"/>
      <c r="F8" s="178"/>
      <c r="G8" s="210">
        <v>627723.75</v>
      </c>
    </row>
    <row r="9" spans="1:7" ht="15">
      <c r="A9" s="96">
        <v>3</v>
      </c>
      <c r="B9" s="36" t="s">
        <v>25</v>
      </c>
      <c r="C9" s="177"/>
      <c r="D9" s="178"/>
      <c r="E9" s="178"/>
      <c r="F9" s="178"/>
      <c r="G9" s="179"/>
    </row>
    <row r="10" spans="1:7" ht="15">
      <c r="A10" s="96">
        <v>4</v>
      </c>
      <c r="B10" s="37" t="s">
        <v>156</v>
      </c>
      <c r="C10" s="177"/>
      <c r="D10" s="178"/>
      <c r="E10" s="178"/>
      <c r="F10" s="178"/>
      <c r="G10" s="179"/>
    </row>
    <row r="11" spans="1:7" ht="15">
      <c r="A11" s="96">
        <v>5</v>
      </c>
      <c r="B11" s="36" t="s">
        <v>157</v>
      </c>
      <c r="C11" s="177"/>
      <c r="D11" s="178"/>
      <c r="E11" s="178"/>
      <c r="F11" s="178"/>
      <c r="G11" s="179"/>
    </row>
    <row r="12" spans="1:7" ht="15">
      <c r="A12" s="96">
        <v>6</v>
      </c>
      <c r="B12" s="17" t="s">
        <v>164</v>
      </c>
      <c r="C12" s="161">
        <f>SUM(C13:C16)</f>
        <v>0</v>
      </c>
      <c r="D12" s="161">
        <f>SUM(D13:D16)</f>
        <v>0</v>
      </c>
      <c r="E12" s="161">
        <f>SUM(E13:E16)</f>
        <v>0</v>
      </c>
      <c r="F12" s="161">
        <f>SUM(F13:F16)</f>
        <v>0</v>
      </c>
      <c r="G12" s="162">
        <f>SUM(G13:G16)</f>
        <v>18095.509999999998</v>
      </c>
    </row>
    <row r="13" spans="1:7" ht="15">
      <c r="A13" s="96">
        <v>7</v>
      </c>
      <c r="B13" s="36" t="s">
        <v>24</v>
      </c>
      <c r="C13" s="167"/>
      <c r="D13" s="167"/>
      <c r="E13" s="167"/>
      <c r="F13" s="167"/>
      <c r="G13" s="168">
        <v>18095.509999999998</v>
      </c>
    </row>
    <row r="14" spans="1:7" ht="15">
      <c r="A14" s="96">
        <v>8</v>
      </c>
      <c r="B14" s="36" t="s">
        <v>25</v>
      </c>
      <c r="C14" s="167"/>
      <c r="D14" s="167"/>
      <c r="E14" s="167"/>
      <c r="F14" s="167"/>
      <c r="G14" s="168"/>
    </row>
    <row r="15" spans="1:7" ht="15">
      <c r="A15" s="96">
        <v>9</v>
      </c>
      <c r="B15" s="37" t="s">
        <v>156</v>
      </c>
      <c r="C15" s="167"/>
      <c r="D15" s="167"/>
      <c r="E15" s="167"/>
      <c r="F15" s="167"/>
      <c r="G15" s="168"/>
    </row>
    <row r="16" spans="1:7" ht="15">
      <c r="A16" s="96">
        <v>10</v>
      </c>
      <c r="B16" s="36" t="s">
        <v>157</v>
      </c>
      <c r="C16" s="167"/>
      <c r="D16" s="167"/>
      <c r="E16" s="167"/>
      <c r="F16" s="167"/>
      <c r="G16" s="168"/>
    </row>
    <row r="17" spans="1:7" ht="15">
      <c r="A17" s="96">
        <v>11</v>
      </c>
      <c r="B17" s="17" t="s">
        <v>114</v>
      </c>
      <c r="C17" s="161">
        <f>SUM(C18:C21)</f>
        <v>560841.07000000007</v>
      </c>
      <c r="D17" s="161">
        <f>SUM(D18:D21)</f>
        <v>0</v>
      </c>
      <c r="E17" s="161">
        <f>SUM(E18:E21)</f>
        <v>0</v>
      </c>
      <c r="F17" s="161">
        <f>SUM(F18:F21)</f>
        <v>0</v>
      </c>
      <c r="G17" s="162">
        <f>SUM(G18:G21)</f>
        <v>722595.97</v>
      </c>
    </row>
    <row r="18" spans="1:7" ht="15">
      <c r="A18" s="96">
        <v>12</v>
      </c>
      <c r="B18" s="36" t="s">
        <v>24</v>
      </c>
      <c r="C18" s="213">
        <v>560841.07000000007</v>
      </c>
      <c r="D18" s="167"/>
      <c r="E18" s="167" t="s">
        <v>12</v>
      </c>
      <c r="F18" s="167"/>
      <c r="G18" s="168">
        <v>722595.97</v>
      </c>
    </row>
    <row r="19" spans="1:7" ht="15">
      <c r="A19" s="96">
        <v>13</v>
      </c>
      <c r="B19" s="36" t="s">
        <v>25</v>
      </c>
      <c r="C19" s="167"/>
      <c r="D19" s="167"/>
      <c r="E19" s="167"/>
      <c r="F19" s="167"/>
      <c r="G19" s="168"/>
    </row>
    <row r="20" spans="1:7" ht="15">
      <c r="A20" s="96">
        <v>14</v>
      </c>
      <c r="B20" s="37" t="s">
        <v>156</v>
      </c>
      <c r="C20" s="167"/>
      <c r="D20" s="167"/>
      <c r="E20" s="167"/>
      <c r="F20" s="167"/>
      <c r="G20" s="168"/>
    </row>
    <row r="21" spans="1:7" ht="15">
      <c r="A21" s="96">
        <v>15</v>
      </c>
      <c r="B21" s="36" t="s">
        <v>157</v>
      </c>
      <c r="C21" s="167"/>
      <c r="D21" s="167"/>
      <c r="E21" s="167"/>
      <c r="F21" s="167"/>
      <c r="G21" s="168"/>
    </row>
    <row r="22" spans="1:7" ht="15.6" thickBot="1">
      <c r="A22" s="96">
        <v>16</v>
      </c>
      <c r="B22" s="57" t="s">
        <v>10</v>
      </c>
      <c r="C22" s="175">
        <f>C12+C17</f>
        <v>560841.07000000007</v>
      </c>
      <c r="D22" s="175">
        <f>D12+D17</f>
        <v>0</v>
      </c>
      <c r="E22" s="175">
        <f>E12+E17</f>
        <v>0</v>
      </c>
      <c r="F22" s="175">
        <f>F12+F17</f>
        <v>0</v>
      </c>
      <c r="G22" s="176">
        <f>G12+G17</f>
        <v>740691.48</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1" sqref="B1:B2"/>
    </sheetView>
  </sheetViews>
  <sheetFormatPr defaultColWidth="9.109375" defaultRowHeight="13.8"/>
  <cols>
    <col min="1" max="1" width="10.5546875" style="3" bestFit="1" customWidth="1"/>
    <col min="2" max="2" width="89.109375" style="3" bestFit="1" customWidth="1"/>
    <col min="3" max="3" width="15.109375" style="19" customWidth="1"/>
    <col min="4" max="5" width="13.6640625" style="19" customWidth="1"/>
    <col min="6" max="6" width="16.33203125" style="19" customWidth="1"/>
    <col min="7" max="8" width="13.6640625" style="19" customWidth="1"/>
    <col min="9" max="9" width="17.5546875" style="19" customWidth="1"/>
    <col min="10" max="10" width="14.5546875" style="19" customWidth="1"/>
    <col min="11" max="12" width="13.6640625" style="19" customWidth="1"/>
    <col min="13" max="13" width="15" style="19" customWidth="1"/>
    <col min="14" max="15" width="13.6640625" style="19" customWidth="1"/>
    <col min="16" max="17" width="15.6640625" style="19" customWidth="1"/>
    <col min="18" max="18" width="9.109375" style="19"/>
    <col min="19" max="16384" width="9.109375" style="3"/>
  </cols>
  <sheetData>
    <row r="1" spans="1:15">
      <c r="A1" s="3" t="s">
        <v>57</v>
      </c>
      <c r="B1" s="3" t="str">
        <f>'20. LI3'!B1</f>
        <v>"კრედო"</v>
      </c>
    </row>
    <row r="2" spans="1:15">
      <c r="A2" s="3" t="s">
        <v>58</v>
      </c>
      <c r="B2" s="10" t="str">
        <f>'20. LI3'!B2</f>
        <v>31.12.2020</v>
      </c>
    </row>
    <row r="4" spans="1:15" ht="14.4" thickBot="1">
      <c r="A4" s="136" t="s">
        <v>181</v>
      </c>
      <c r="B4" s="54" t="s">
        <v>197</v>
      </c>
    </row>
    <row r="5" spans="1:15">
      <c r="A5" s="56"/>
      <c r="B5" s="58"/>
      <c r="C5" s="42" t="s">
        <v>0</v>
      </c>
      <c r="D5" s="42" t="s">
        <v>1</v>
      </c>
      <c r="E5" s="42" t="s">
        <v>2</v>
      </c>
      <c r="F5" s="42" t="s">
        <v>3</v>
      </c>
      <c r="G5" s="42" t="s">
        <v>4</v>
      </c>
      <c r="H5" s="42" t="s">
        <v>8</v>
      </c>
      <c r="I5" s="42" t="s">
        <v>100</v>
      </c>
      <c r="J5" s="42" t="s">
        <v>101</v>
      </c>
      <c r="K5" s="42" t="s">
        <v>102</v>
      </c>
      <c r="L5" s="42" t="s">
        <v>103</v>
      </c>
      <c r="M5" s="42" t="s">
        <v>104</v>
      </c>
      <c r="N5" s="42" t="s">
        <v>105</v>
      </c>
      <c r="O5" s="43" t="s">
        <v>108</v>
      </c>
    </row>
    <row r="6" spans="1:15">
      <c r="A6" s="22"/>
      <c r="B6" s="5"/>
      <c r="C6" s="255" t="s">
        <v>65</v>
      </c>
      <c r="D6" s="255"/>
      <c r="E6" s="255"/>
      <c r="F6" s="257" t="s">
        <v>66</v>
      </c>
      <c r="G6" s="257"/>
      <c r="H6" s="257"/>
      <c r="I6" s="257"/>
      <c r="J6" s="257"/>
      <c r="K6" s="257"/>
      <c r="L6" s="257"/>
      <c r="M6" s="257" t="s">
        <v>67</v>
      </c>
      <c r="N6" s="257"/>
      <c r="O6" s="256"/>
    </row>
    <row r="7" spans="1:15" ht="15" customHeight="1">
      <c r="A7" s="22"/>
      <c r="B7" s="5"/>
      <c r="C7" s="257" t="s">
        <v>68</v>
      </c>
      <c r="D7" s="257" t="s">
        <v>69</v>
      </c>
      <c r="E7" s="257" t="s">
        <v>106</v>
      </c>
      <c r="F7" s="257" t="s">
        <v>70</v>
      </c>
      <c r="G7" s="257"/>
      <c r="H7" s="257" t="s">
        <v>71</v>
      </c>
      <c r="I7" s="257" t="s">
        <v>72</v>
      </c>
      <c r="J7" s="257"/>
      <c r="K7" s="258" t="s">
        <v>11</v>
      </c>
      <c r="L7" s="258"/>
      <c r="M7" s="255" t="s">
        <v>107</v>
      </c>
      <c r="N7" s="255" t="s">
        <v>112</v>
      </c>
      <c r="O7" s="256" t="s">
        <v>113</v>
      </c>
    </row>
    <row r="8" spans="1:15" ht="41.4">
      <c r="A8" s="22"/>
      <c r="B8" s="5"/>
      <c r="C8" s="257"/>
      <c r="D8" s="257"/>
      <c r="E8" s="257"/>
      <c r="F8" s="184" t="s">
        <v>19</v>
      </c>
      <c r="G8" s="184" t="s">
        <v>73</v>
      </c>
      <c r="H8" s="257"/>
      <c r="I8" s="184" t="s">
        <v>110</v>
      </c>
      <c r="J8" s="184" t="s">
        <v>111</v>
      </c>
      <c r="K8" s="185" t="s">
        <v>74</v>
      </c>
      <c r="L8" s="185" t="s">
        <v>75</v>
      </c>
      <c r="M8" s="255"/>
      <c r="N8" s="255"/>
      <c r="O8" s="256"/>
    </row>
    <row r="9" spans="1:15">
      <c r="A9" s="60"/>
      <c r="B9" s="55" t="s">
        <v>17</v>
      </c>
      <c r="C9" s="187"/>
      <c r="D9" s="187"/>
      <c r="E9" s="187"/>
      <c r="F9" s="187"/>
      <c r="G9" s="187"/>
      <c r="H9" s="187"/>
      <c r="I9" s="187"/>
      <c r="J9" s="187"/>
      <c r="K9" s="187"/>
      <c r="L9" s="187"/>
      <c r="M9" s="187"/>
      <c r="N9" s="187"/>
      <c r="O9" s="188"/>
    </row>
    <row r="10" spans="1:15">
      <c r="A10" s="22">
        <v>1</v>
      </c>
      <c r="B10" s="53" t="s">
        <v>98</v>
      </c>
      <c r="C10" s="180">
        <f>SUM(C11:C17)</f>
        <v>0</v>
      </c>
      <c r="D10" s="180">
        <f>SUM(D11:D17)</f>
        <v>0</v>
      </c>
      <c r="E10" s="180">
        <f>SUM(E11:E17)</f>
        <v>0</v>
      </c>
      <c r="F10" s="181">
        <f t="shared" ref="F10:O10" si="0">SUM(F11:F17)</f>
        <v>0</v>
      </c>
      <c r="G10" s="181">
        <f t="shared" si="0"/>
        <v>0</v>
      </c>
      <c r="H10" s="180">
        <f t="shared" si="0"/>
        <v>0</v>
      </c>
      <c r="I10" s="180">
        <f t="shared" si="0"/>
        <v>0</v>
      </c>
      <c r="J10" s="180">
        <f t="shared" si="0"/>
        <v>0</v>
      </c>
      <c r="K10" s="180">
        <f t="shared" si="0"/>
        <v>0</v>
      </c>
      <c r="L10" s="180">
        <f t="shared" si="0"/>
        <v>0</v>
      </c>
      <c r="M10" s="181">
        <f>SUM(M11:M17)</f>
        <v>0</v>
      </c>
      <c r="N10" s="181">
        <f t="shared" si="0"/>
        <v>0</v>
      </c>
      <c r="O10" s="182">
        <f t="shared" si="0"/>
        <v>0</v>
      </c>
    </row>
    <row r="11" spans="1:15">
      <c r="A11" s="22">
        <v>1.1000000000000001</v>
      </c>
      <c r="B11" s="5"/>
      <c r="C11" s="146"/>
      <c r="D11" s="146"/>
      <c r="E11" s="180">
        <f>C11+D11</f>
        <v>0</v>
      </c>
      <c r="F11" s="146"/>
      <c r="G11" s="146"/>
      <c r="H11" s="146"/>
      <c r="I11" s="146"/>
      <c r="J11" s="146"/>
      <c r="K11" s="183"/>
      <c r="L11" s="183"/>
      <c r="M11" s="180">
        <f>C11+F11-H11-I11</f>
        <v>0</v>
      </c>
      <c r="N11" s="180">
        <f>D11+G11+H11-J11+K11-L11</f>
        <v>0</v>
      </c>
      <c r="O11" s="182">
        <f t="shared" ref="O11:O17" si="1">M11+N11</f>
        <v>0</v>
      </c>
    </row>
    <row r="12" spans="1:15">
      <c r="A12" s="22">
        <v>1.2</v>
      </c>
      <c r="B12" s="5"/>
      <c r="C12" s="146"/>
      <c r="D12" s="146"/>
      <c r="E12" s="180">
        <f t="shared" ref="E12:E17" si="2">C12+D12</f>
        <v>0</v>
      </c>
      <c r="F12" s="146"/>
      <c r="G12" s="146"/>
      <c r="H12" s="146"/>
      <c r="I12" s="146"/>
      <c r="J12" s="146"/>
      <c r="K12" s="183"/>
      <c r="L12" s="183"/>
      <c r="M12" s="180">
        <f t="shared" ref="M12:M15" si="3">C12+F12-H12-I12</f>
        <v>0</v>
      </c>
      <c r="N12" s="180">
        <f t="shared" ref="N12:N17" si="4">D12+G12+H12-J12+K12-L12</f>
        <v>0</v>
      </c>
      <c r="O12" s="182">
        <f t="shared" si="1"/>
        <v>0</v>
      </c>
    </row>
    <row r="13" spans="1:15">
      <c r="A13" s="22">
        <v>1.3</v>
      </c>
      <c r="B13" s="5"/>
      <c r="C13" s="146"/>
      <c r="D13" s="146"/>
      <c r="E13" s="180">
        <f t="shared" si="2"/>
        <v>0</v>
      </c>
      <c r="F13" s="146"/>
      <c r="G13" s="146"/>
      <c r="H13" s="146"/>
      <c r="I13" s="146"/>
      <c r="J13" s="146"/>
      <c r="K13" s="183"/>
      <c r="L13" s="183"/>
      <c r="M13" s="180">
        <f t="shared" si="3"/>
        <v>0</v>
      </c>
      <c r="N13" s="180">
        <f t="shared" si="4"/>
        <v>0</v>
      </c>
      <c r="O13" s="182">
        <f t="shared" si="1"/>
        <v>0</v>
      </c>
    </row>
    <row r="14" spans="1:15">
      <c r="A14" s="22">
        <v>1.4</v>
      </c>
      <c r="B14" s="5"/>
      <c r="C14" s="146"/>
      <c r="D14" s="146"/>
      <c r="E14" s="180">
        <f t="shared" si="2"/>
        <v>0</v>
      </c>
      <c r="F14" s="146"/>
      <c r="G14" s="146"/>
      <c r="H14" s="146"/>
      <c r="I14" s="146"/>
      <c r="J14" s="146"/>
      <c r="K14" s="183"/>
      <c r="L14" s="183"/>
      <c r="M14" s="180">
        <f t="shared" si="3"/>
        <v>0</v>
      </c>
      <c r="N14" s="180">
        <f t="shared" si="4"/>
        <v>0</v>
      </c>
      <c r="O14" s="182">
        <f t="shared" si="1"/>
        <v>0</v>
      </c>
    </row>
    <row r="15" spans="1:15">
      <c r="A15" s="22">
        <v>1.5</v>
      </c>
      <c r="B15" s="5"/>
      <c r="C15" s="146"/>
      <c r="D15" s="146"/>
      <c r="E15" s="180">
        <f t="shared" si="2"/>
        <v>0</v>
      </c>
      <c r="F15" s="146"/>
      <c r="G15" s="146"/>
      <c r="H15" s="146"/>
      <c r="I15" s="146"/>
      <c r="J15" s="146"/>
      <c r="K15" s="183"/>
      <c r="L15" s="183"/>
      <c r="M15" s="180">
        <f t="shared" si="3"/>
        <v>0</v>
      </c>
      <c r="N15" s="180">
        <f t="shared" si="4"/>
        <v>0</v>
      </c>
      <c r="O15" s="182">
        <f t="shared" si="1"/>
        <v>0</v>
      </c>
    </row>
    <row r="16" spans="1:15">
      <c r="A16" s="22">
        <v>1.6</v>
      </c>
      <c r="B16" s="5"/>
      <c r="C16" s="146"/>
      <c r="D16" s="146"/>
      <c r="E16" s="180">
        <f t="shared" si="2"/>
        <v>0</v>
      </c>
      <c r="F16" s="146"/>
      <c r="G16" s="146"/>
      <c r="H16" s="146"/>
      <c r="I16" s="146"/>
      <c r="J16" s="146"/>
      <c r="K16" s="183"/>
      <c r="L16" s="183"/>
      <c r="M16" s="180">
        <f>C16+F16-H16-I16</f>
        <v>0</v>
      </c>
      <c r="N16" s="180">
        <f t="shared" si="4"/>
        <v>0</v>
      </c>
      <c r="O16" s="182">
        <f t="shared" si="1"/>
        <v>0</v>
      </c>
    </row>
    <row r="17" spans="1:15">
      <c r="A17" s="22" t="s">
        <v>99</v>
      </c>
      <c r="B17" s="5"/>
      <c r="C17" s="146"/>
      <c r="D17" s="146"/>
      <c r="E17" s="180">
        <f t="shared" si="2"/>
        <v>0</v>
      </c>
      <c r="F17" s="146"/>
      <c r="G17" s="146"/>
      <c r="H17" s="146"/>
      <c r="I17" s="146"/>
      <c r="J17" s="146"/>
      <c r="K17" s="183"/>
      <c r="L17" s="183"/>
      <c r="M17" s="180">
        <f>C17+F17-H17-I17</f>
        <v>0</v>
      </c>
      <c r="N17" s="180">
        <f t="shared" si="4"/>
        <v>0</v>
      </c>
      <c r="O17" s="182">
        <f t="shared" si="1"/>
        <v>0</v>
      </c>
    </row>
    <row r="18" spans="1:15">
      <c r="A18" s="60"/>
      <c r="B18" s="8" t="s">
        <v>114</v>
      </c>
      <c r="C18" s="187"/>
      <c r="D18" s="187"/>
      <c r="E18" s="187"/>
      <c r="F18" s="187"/>
      <c r="G18" s="187"/>
      <c r="H18" s="187"/>
      <c r="I18" s="187"/>
      <c r="J18" s="187"/>
      <c r="K18" s="187"/>
      <c r="L18" s="187"/>
      <c r="M18" s="187"/>
      <c r="N18" s="187"/>
      <c r="O18" s="188"/>
    </row>
    <row r="19" spans="1:15" ht="11.25" customHeight="1" thickBot="1">
      <c r="A19" s="62">
        <v>2</v>
      </c>
      <c r="B19" s="189" t="s">
        <v>98</v>
      </c>
      <c r="C19" s="190"/>
      <c r="D19" s="190"/>
      <c r="E19" s="190"/>
      <c r="F19" s="190"/>
      <c r="G19" s="190"/>
      <c r="H19" s="190"/>
      <c r="I19" s="190"/>
      <c r="J19" s="190"/>
      <c r="K19" s="190"/>
      <c r="L19" s="190"/>
      <c r="M19" s="190">
        <f>C19+F19-H19-I19</f>
        <v>0</v>
      </c>
      <c r="N19" s="190">
        <f t="shared" ref="N19" si="5">D19+G19+H19-J19+K19-L19</f>
        <v>0</v>
      </c>
      <c r="O19" s="191">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QdoR/X1OctVjsTdG8QwYVjdsGx64E0PCEFSU+fOT/IM=</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7N0sxXQv44XdJcVDgq62l/xrUCvGJ2UgDYIn1lNIFtk=</DigestValue>
    </Reference>
  </SignedInfo>
  <SignatureValue>hQmArmIzrfQeSxwBfQzhzv7143HzFemwZbt5NhrNcNE1LgVq4Y1fjYSxohfGdNTmwbdy81L+f4FI
7jqSjPICCGNURBiAVntjeapM6dGkJEYNC25Jun1lJITctnFqr469liFjsF7abVRO0JoxLJHpaLIB
NTCaxeftF8+WgBHGYyxiEMshhoGo0K8geGRNvCZiH0GdasxYGoGVGwT5RZLmRAG6p8pAMaYixcTu
nAPAKH1Jz+TLx7KgXfM5aJ2/DCysDneT8O3KevROYcUYZVAcNflJKavqN273WrUSw1Efhz/ZSG1q
YZ7COQ+NetWjtjF5hd7dhvWhNjmaSQySTV+/Iw==</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GBt5mIilfixzqg9DNfPuMfNekWHA8bFNUPlHNpjQGew=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imAkHAVdP5ghpgNhkrU2W/VCTzoUu9rtq4ovbpoNt9Y=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j+9VEplMNRekooE5V6GkVoe7AXiQAE43nF2UpzN5+jg=</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QpSggikE+oI6mTzpsC3DE69hh8zj1npuEOxVLalI6qw=</DigestValue>
      </Reference>
      <Reference URI="/xl/styles.xml?ContentType=application/vnd.openxmlformats-officedocument.spreadsheetml.styles+xml">
        <DigestMethod Algorithm="http://www.w3.org/2001/04/xmlenc#sha256"/>
        <DigestValue>X0MxjVv+g/J4j30RTRqikt2IL6E4fuYeTA7JOccFFmw=</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zEH5WABrXBNkVTYB8BVHeowauyKo+qNh3rogmmV8wmQ=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xzNAmEW/mwo90Z+X8j/n0NYBRuEt91Vp9UAOb3Jynq8=</DigestValue>
      </Reference>
      <Reference URI="/xl/worksheets/sheet10.xml?ContentType=application/vnd.openxmlformats-officedocument.spreadsheetml.worksheet+xml">
        <DigestMethod Algorithm="http://www.w3.org/2001/04/xmlenc#sha256"/>
        <DigestValue>tyDLzBAt2qiLMyrEoBTeM6VlLx1wo/SFeC5whjnVAfU=</DigestValue>
      </Reference>
      <Reference URI="/xl/worksheets/sheet2.xml?ContentType=application/vnd.openxmlformats-officedocument.spreadsheetml.worksheet+xml">
        <DigestMethod Algorithm="http://www.w3.org/2001/04/xmlenc#sha256"/>
        <DigestValue>egDiorf2dLO8l4A3PsZucVnvM61YmhAdBA2JSCdwYrI=</DigestValue>
      </Reference>
      <Reference URI="/xl/worksheets/sheet3.xml?ContentType=application/vnd.openxmlformats-officedocument.spreadsheetml.worksheet+xml">
        <DigestMethod Algorithm="http://www.w3.org/2001/04/xmlenc#sha256"/>
        <DigestValue>6NMd2yLYugvGvcQq7N6rvceYN5qMCfRd2LlTtFncrZc=</DigestValue>
      </Reference>
      <Reference URI="/xl/worksheets/sheet4.xml?ContentType=application/vnd.openxmlformats-officedocument.spreadsheetml.worksheet+xml">
        <DigestMethod Algorithm="http://www.w3.org/2001/04/xmlenc#sha256"/>
        <DigestValue>Qe5ExcBhXFN0Ug67h+bN0bfgnoocw5ZXgeSIhcj2HhE=</DigestValue>
      </Reference>
      <Reference URI="/xl/worksheets/sheet5.xml?ContentType=application/vnd.openxmlformats-officedocument.spreadsheetml.worksheet+xml">
        <DigestMethod Algorithm="http://www.w3.org/2001/04/xmlenc#sha256"/>
        <DigestValue>t5lcUWXPon5mV1wKi2sNKhRt52gqRnxmBXsn9UU7Trk=</DigestValue>
      </Reference>
      <Reference URI="/xl/worksheets/sheet6.xml?ContentType=application/vnd.openxmlformats-officedocument.spreadsheetml.worksheet+xml">
        <DigestMethod Algorithm="http://www.w3.org/2001/04/xmlenc#sha256"/>
        <DigestValue>2QTd42MPrGFy7yimjOpiAOYgibx6s2ETUVAqjrOU/hs=</DigestValue>
      </Reference>
      <Reference URI="/xl/worksheets/sheet7.xml?ContentType=application/vnd.openxmlformats-officedocument.spreadsheetml.worksheet+xml">
        <DigestMethod Algorithm="http://www.w3.org/2001/04/xmlenc#sha256"/>
        <DigestValue>KTQ6sVKwXEu1haPBI1eTluQ8rbKemetWSYje9bEivpI=</DigestValue>
      </Reference>
      <Reference URI="/xl/worksheets/sheet8.xml?ContentType=application/vnd.openxmlformats-officedocument.spreadsheetml.worksheet+xml">
        <DigestMethod Algorithm="http://www.w3.org/2001/04/xmlenc#sha256"/>
        <DigestValue>N/o0IAs/pPcQg6BZAwkYnNplwhRPmx88APzvQjZdKd4=</DigestValue>
      </Reference>
      <Reference URI="/xl/worksheets/sheet9.xml?ContentType=application/vnd.openxmlformats-officedocument.spreadsheetml.worksheet+xml">
        <DigestMethod Algorithm="http://www.w3.org/2001/04/xmlenc#sha256"/>
        <DigestValue>8grLl5MOUxdZiQWMpg9qB0CAnmS7t9ySzNC8uS36c3Q=</DigestValue>
      </Reference>
    </Manifest>
    <SignatureProperties>
      <SignatureProperty Id="idSignatureTime" Target="#idPackageSignature">
        <mdssi:SignatureTime xmlns:mdssi="http://schemas.openxmlformats.org/package/2006/digital-signature">
          <mdssi:Format>YYYY-MM-DDThh:mm:ssTZD</mdssi:Format>
          <mdssi:Value>2021-05-20T13:09:25Z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2021-05-20T13:09:25Z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2021-05-20T13:09:05Z</dcterms:modified>
</cp:coreProperties>
</file>