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88" windowWidth="14808" windowHeight="7536"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B2" i="63" l="1"/>
  <c r="B1" i="63"/>
  <c r="B2" i="50"/>
  <c r="B1" i="50"/>
  <c r="B2" i="49"/>
  <c r="B1" i="49"/>
  <c r="B2" i="48"/>
  <c r="B1" i="48"/>
  <c r="E10" i="40"/>
  <c r="D10" i="40"/>
  <c r="C10" i="40"/>
  <c r="B2" i="40"/>
  <c r="B1" i="40"/>
  <c r="E5" i="39"/>
  <c r="D5" i="39"/>
  <c r="C5" i="39"/>
  <c r="B2" i="39"/>
  <c r="B1" i="39"/>
  <c r="B2" i="68"/>
  <c r="B1" i="68"/>
  <c r="N32" i="67"/>
  <c r="T13" i="67"/>
  <c r="T12" i="67"/>
  <c r="D7" i="48" l="1"/>
  <c r="M11" i="63"/>
  <c r="M10" i="63"/>
  <c r="E11" i="63"/>
  <c r="E10" i="63"/>
  <c r="F10" i="40" l="1"/>
  <c r="G10" i="40" s="1"/>
  <c r="O19" i="63" l="1"/>
  <c r="N19" i="63"/>
  <c r="M19" i="63"/>
  <c r="M17" i="63"/>
  <c r="C7" i="50" l="1"/>
  <c r="C15" i="49" l="1"/>
  <c r="F15" i="48"/>
  <c r="E15" i="48"/>
  <c r="D15" i="48"/>
  <c r="T10" i="67" l="1"/>
  <c r="T16" i="67"/>
  <c r="T15" i="67"/>
  <c r="T14" i="67"/>
  <c r="T11" i="67"/>
  <c r="T9" i="67"/>
  <c r="D7" i="50" l="1"/>
  <c r="E7" i="50"/>
  <c r="F7" i="50"/>
  <c r="G7" i="50"/>
  <c r="C17" i="50"/>
  <c r="D9" i="49"/>
  <c r="D15" i="49"/>
  <c r="E7" i="48"/>
  <c r="E22" i="48"/>
  <c r="E15" i="49" l="1"/>
  <c r="E9" i="49"/>
  <c r="C9" i="49"/>
  <c r="F7" i="48" l="1"/>
  <c r="D22" i="48"/>
  <c r="C17" i="67" l="1"/>
  <c r="N33" i="67" l="1"/>
  <c r="N34" i="67"/>
  <c r="N35" i="67"/>
  <c r="D36" i="67"/>
  <c r="E36" i="67"/>
  <c r="F36" i="67"/>
  <c r="G36" i="67"/>
  <c r="H36" i="67"/>
  <c r="I36" i="67"/>
  <c r="J36" i="67"/>
  <c r="K36" i="67"/>
  <c r="L36" i="67"/>
  <c r="M36" i="67"/>
  <c r="C27" i="67"/>
  <c r="D27" i="67"/>
  <c r="E27" i="67"/>
  <c r="F27" i="67"/>
  <c r="G27" i="67"/>
  <c r="H27" i="67"/>
  <c r="I27" i="67"/>
  <c r="J27" i="67"/>
  <c r="K27" i="67"/>
  <c r="L27" i="67"/>
  <c r="M27" i="67"/>
  <c r="N27" i="67"/>
  <c r="O27"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36" i="67" l="1"/>
  <c r="N36" i="67"/>
  <c r="P26" i="67"/>
  <c r="P25" i="67"/>
  <c r="P24" i="67"/>
  <c r="P23" i="67"/>
  <c r="P22" i="67"/>
  <c r="S17" i="67"/>
  <c r="R17" i="67"/>
  <c r="Q17" i="67"/>
  <c r="P17" i="67"/>
  <c r="O17" i="67"/>
  <c r="N17" i="67"/>
  <c r="M17" i="67"/>
  <c r="L17" i="67"/>
  <c r="K17" i="67"/>
  <c r="J17" i="67"/>
  <c r="I17" i="67"/>
  <c r="H17" i="67"/>
  <c r="G17" i="67"/>
  <c r="E17" i="67"/>
  <c r="D17" i="67"/>
  <c r="T17" i="67" l="1"/>
  <c r="P27" i="67"/>
</calcChain>
</file>

<file path=xl/comments1.xml><?xml version="1.0" encoding="utf-8"?>
<comments xmlns="http://schemas.openxmlformats.org/spreadsheetml/2006/main">
  <authors>
    <author>Author</author>
  </authors>
  <commentList>
    <comment ref="T9" author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<sst xmlns="http://schemas.openxmlformats.org/spreadsheetml/2006/main" count="321" uniqueCount="213">
  <si>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</si>
  <si>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</si>
  <si>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</si>
  <si>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</si>
  <si>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</si>
  <si>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</si>
  <si>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</si>
  <si>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</si>
  <si>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</si>
  <si>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</si>
  <si>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</si>
  <si>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</si>
  <si>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</si>
  <si>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</si>
  <si>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</si>
  <si>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</si>
  <si>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</si>
  <si>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</si>
  <si>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</si>
  <si>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</si>
  <si>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</si>
  <si>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</si>
  <si>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</si>
  <si>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</si>
  <si>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</si>
  <si>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</si>
  <si>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</si>
  <si>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</si>
  <si>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</si>
  <si>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</si>
  <si>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</si>
  <si>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</si>
  <si>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</si>
  <si>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</si>
  <si>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</si>
  <si>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</si>
  <si>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</si>
  <si>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</si>
  <si>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</si>
  <si>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</si>
  <si>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</si>
  <si>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</si>
  <si>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</si>
  <si>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</si>
  <si>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</si>
  <si>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</si>
  <si>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</si>
  <si>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</si>
  <si>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</si>
  <si>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</si>
  <si>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</si>
  <si>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</si>
  <si>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</si>
  <si>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</si>
  <si>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</si>
  <si>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</si>
  <si>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</si>
  <si>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</si>
  <si>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</si>
  <si>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</si>
  <si>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</si>
  <si>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</si>
  <si>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</si>
  <si>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</si>
  <si>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</si>
  <si>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</si>
  <si>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</si>
  <si>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</si>
  <si>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</si>
  <si>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</si>
  <si>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</si>
  <si>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</si>
  <si>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</si>
  <si>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</si>
  <si>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</si>
  <si>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</si>
  <si>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</si>
  <si>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</si>
  <si>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</si>
  <si>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</si>
  <si>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</si>
  <si>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</si>
  <si>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</si>
  <si>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</si>
  <si>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</si>
  <si>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</si>
  <si>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</si>
  <si>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</si>
  <si>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</si>
  <si>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</si>
  <si>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</si>
  <si>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</si>
  <si>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</si>
  <si>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</si>
  <si>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</si>
  <si>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</si>
  <si>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</si>
  <si>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</si>
  <si>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</si>
  <si>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</si>
  <si>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</si>
  <si>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</si>
  <si>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</si>
  <si>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</si>
  <si>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</si>
  <si>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</si>
  <si>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</si>
  <si>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</si>
  <si>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</si>
  <si>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</si>
  <si>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</si>
  <si>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</si>
  <si>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</si>
  <si>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</si>
  <si>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</si>
  <si>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</si>
  <si>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</si>
  <si>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</si>
  <si>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</si>
  <si>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</si>
  <si>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</si>
  <si>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</si>
  <si>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</si>
  <si>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</si>
  <si>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</si>
  <si>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</si>
  <si>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</si>
  <si>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</si>
  <si>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</si>
  <si>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</si>
  <si>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</si>
  <si>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</si>
  <si>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</si>
  <si>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</si>
  <si>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</si>
  <si>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</si>
  <si>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</si>
  <si>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</si>
  <si>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</si>
  <si>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</si>
  <si>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</si>
  <si>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</si>
  <si>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</si>
  <si>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</si>
  <si>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</si>
  <si>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</si>
  <si>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</si>
  <si>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</si>
  <si>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</si>
  <si>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</si>
  <si>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</si>
  <si>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</si>
  <si>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</si>
  <si>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</si>
  <si>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</si>
  <si>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</si>
  <si>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</si>
  <si>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</si>
  <si>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</si>
  <si>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</si>
  <si>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</si>
  <si>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</si>
  <si>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</si>
  <si>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</si>
  <si>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</si>
  <si>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</si>
  <si>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</si>
  <si>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</si>
  <si>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</si>
  <si>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</si>
  <si>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</si>
  <si>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</si>
  <si>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</si>
  <si>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</si>
  <si>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</si>
  <si>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</si>
  <si>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</si>
  <si>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</si>
  <si>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</si>
  <si>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</si>
  <si>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</si>
  <si>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</si>
  <si>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</si>
  <si>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</si>
  <si>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</si>
  <si>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</si>
  <si>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</si>
  <si>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</si>
  <si>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</si>
  <si>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</si>
  <si>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</si>
  <si>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</si>
  <si>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</si>
  <si>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</si>
  <si>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</si>
  <si>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იშბანკი საქართველო</t>
  </si>
  <si>
    <t>ფულადი სახსრები და მათი ეკვივალენტები</t>
  </si>
  <si>
    <t>მოთხოვნები ბანკების მიმართ</t>
  </si>
  <si>
    <t>სავალდებულო რეზერვები საქართველოს ეროვნულ ბანკში</t>
  </si>
  <si>
    <t>მომხმარებლებზე გაცემული სესხები</t>
  </si>
  <si>
    <t>გადავადებული საგადასახადო აქტივები</t>
  </si>
  <si>
    <t>&lt;&lt;&lt; შეცვლილია ფორმულა</t>
  </si>
  <si>
    <t>ბანკებიდან მიღებული ანაბრები და ნაშთები</t>
  </si>
  <si>
    <t>მომხმარებელთა მიმდინარე ანგარიშები და ანაბრები</t>
  </si>
  <si>
    <t>სხვა ნასესხები სახსრები და სუბორდინირებული ვალი</t>
  </si>
  <si>
    <t>გადავადებული საგადასახადო ვალდებულებები</t>
  </si>
  <si>
    <t>საწესდებო კაპიტალი</t>
  </si>
  <si>
    <t>სავალდებულო რეზერვი</t>
  </si>
  <si>
    <t>გასაყიდად გამიზნული ფასიანი ქაღალდების არარეალიზებული შემოსულობა</t>
  </si>
  <si>
    <t>1).ძირითადი განსხვავება გამოწვეული ადგილობრივ და საერთაშორისო აღრიცხვის სტანდარტებს შორის აქტივების კლასიფიკაციასთან დაკავშირებით(IFRS 39); ასევე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</si>
  <si>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2).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</si>
  <si>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3). საინვესტიციო ფასიანი ქაღალდები ადგილობრივი მეთოდოლოგიის მიხედვით აღირცხულია როგორც ვადის ბოლომდე ფლობილი ინვესტიცია, ხოლო აუდიტირებულ რეპორტში აღრიცხულია როგორც გასაყიდად ფლობილი ფასიანი ქაღალდები</t>
  </si>
  <si>
    <t>4). ძირითადი განსხვავება გამოწვეულია რეზერვის ხარჯის დათვლის მეთოდოლოგიაში ადგილობრივ და IFRS 39 სტანდარტს შორის</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</si>
</sst>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
      <b/>
      <sz val="10"/>
      <name val="Sylfaen"/>
      <family val="1"/>
    </font>
    <font>
      <b/>
      <sz val="10"/>
      <color theme="1"/>
      <name val="Arial"/>
      <family val="2"/>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48">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xf numFmtId="0" fontId="102" fillId="0" borderId="0" xfId="8" applyFont="1" applyFill="1" applyBorder="1" applyProtection="1"/>
    <xf numFmtId="0" fontId="102" fillId="0" borderId="0" xfId="8" applyFont="1" applyFill="1" applyBorder="1" applyAlignment="1" applyProtection="1"/>
    <xf numFmtId="179" fontId="102" fillId="0" borderId="0" xfId="8" applyNumberFormat="1" applyFont="1" applyFill="1" applyBorder="1" applyAlignment="1" applyProtection="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vertical="center" wrapText="1"/>
    </xf>
    <xf numFmtId="164" fontId="103" fillId="0" borderId="18" xfId="20956" applyNumberFormat="1" applyFont="1" applyBorder="1"/>
    <xf numFmtId="193" fontId="4" fillId="35" borderId="18" xfId="0" applyNumberFormat="1" applyFont="1" applyFill="1" applyBorder="1"/>
    <xf numFmtId="193" fontId="4" fillId="35" borderId="19" xfId="0" applyNumberFormat="1" applyFont="1" applyFill="1" applyBorder="1"/>
    <xf numFmtId="0" fontId="3" fillId="0" borderId="0" xfId="0" applyFont="1" applyAlignment="1">
      <alignment horizontal="left" wrapText="1"/>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workbookViewId="0"/>
  </sheetViews>
  <sheetFormatPr defaultRowHeight="14.4"/>
  <cols>
    <col min="1" max="1" width="9.6640625" style="128" bestFit="1" customWidth="1"/>
    <col min="2" max="2" width="128.6640625" style="99" bestFit="1" customWidth="1"/>
    <col min="3" max="3" width="39.44140625" customWidth="1"/>
  </cols>
  <sheetData>
    <row r="1" spans="1:3" s="1" customFormat="1">
      <c r="A1" s="126" t="s">
        <v>170</v>
      </c>
      <c r="B1" s="100" t="s">
        <v>131</v>
      </c>
      <c r="C1" s="97"/>
    </row>
    <row r="2" spans="1:3" s="101" customFormat="1">
      <c r="A2" s="127">
        <v>20</v>
      </c>
      <c r="B2" s="98" t="s">
        <v>134</v>
      </c>
    </row>
    <row r="3" spans="1:3" s="101" customFormat="1">
      <c r="A3" s="127">
        <v>21</v>
      </c>
      <c r="B3" s="98" t="s">
        <v>94</v>
      </c>
    </row>
    <row r="4" spans="1:3" s="101" customFormat="1">
      <c r="A4" s="127">
        <v>22</v>
      </c>
      <c r="B4" s="103" t="s">
        <v>150</v>
      </c>
    </row>
    <row r="5" spans="1:3" s="101" customFormat="1">
      <c r="A5" s="127">
        <v>23</v>
      </c>
      <c r="B5" s="103" t="s">
        <v>125</v>
      </c>
    </row>
    <row r="6" spans="1:3" s="101" customFormat="1">
      <c r="A6" s="127">
        <v>24</v>
      </c>
      <c r="B6" s="98" t="s">
        <v>148</v>
      </c>
    </row>
    <row r="7" spans="1:3" s="101" customFormat="1">
      <c r="A7" s="127">
        <v>25</v>
      </c>
      <c r="B7" s="102" t="s">
        <v>127</v>
      </c>
    </row>
    <row r="8" spans="1:3" s="101" customFormat="1">
      <c r="A8" s="127">
        <v>26</v>
      </c>
      <c r="B8" s="102" t="s">
        <v>129</v>
      </c>
    </row>
    <row r="9" spans="1:3" s="101" customFormat="1">
      <c r="A9" s="127">
        <v>27</v>
      </c>
      <c r="B9" s="102" t="s">
        <v>128</v>
      </c>
    </row>
    <row r="10" spans="1:3" s="1" customFormat="1">
      <c r="A10" s="129"/>
      <c r="B10" s="99"/>
      <c r="C10" s="97"/>
    </row>
    <row r="11" spans="1:3" s="1" customFormat="1" ht="43.2">
      <c r="A11" s="129"/>
      <c r="B11" s="109" t="s">
        <v>191</v>
      </c>
      <c r="C11" s="9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topLeftCell="A13" zoomScaleNormal="100" workbookViewId="0">
      <selection activeCell="B34" sqref="B34:C34"/>
    </sheetView>
  </sheetViews>
  <sheetFormatPr defaultColWidth="43.5546875" defaultRowHeight="12"/>
  <cols>
    <col min="1" max="1" width="5.33203125" style="123" customWidth="1"/>
    <col min="2" max="2" width="73.88671875" style="124" customWidth="1"/>
    <col min="3" max="3" width="131.44140625" style="125" customWidth="1"/>
    <col min="4" max="5" width="10.33203125" style="121" customWidth="1"/>
    <col min="6" max="16384" width="43.5546875" style="121"/>
  </cols>
  <sheetData>
    <row r="1" spans="1:3" ht="13.2" thickTop="1" thickBot="1">
      <c r="A1" s="230" t="s">
        <v>162</v>
      </c>
      <c r="B1" s="231"/>
      <c r="C1" s="232"/>
    </row>
    <row r="2" spans="1:3" ht="26.25" customHeight="1">
      <c r="A2" s="122"/>
      <c r="B2" s="233" t="s">
        <v>163</v>
      </c>
      <c r="C2" s="233"/>
    </row>
    <row r="3" spans="1:3">
      <c r="A3" s="227" t="s">
        <v>179</v>
      </c>
      <c r="B3" s="228"/>
      <c r="C3" s="229"/>
    </row>
    <row r="4" spans="1:3">
      <c r="A4" s="122"/>
      <c r="B4" s="224" t="s">
        <v>132</v>
      </c>
      <c r="C4" s="225" t="s">
        <v>132</v>
      </c>
    </row>
    <row r="5" spans="1:3">
      <c r="A5" s="122"/>
      <c r="B5" s="224" t="s">
        <v>121</v>
      </c>
      <c r="C5" s="225" t="s">
        <v>121</v>
      </c>
    </row>
    <row r="6" spans="1:3">
      <c r="A6" s="122"/>
      <c r="B6" s="224" t="s">
        <v>142</v>
      </c>
      <c r="C6" s="225" t="s">
        <v>142</v>
      </c>
    </row>
    <row r="7" spans="1:3">
      <c r="A7" s="122"/>
      <c r="B7" s="224" t="s">
        <v>122</v>
      </c>
      <c r="C7" s="225" t="s">
        <v>122</v>
      </c>
    </row>
    <row r="8" spans="1:3">
      <c r="A8" s="122"/>
      <c r="B8" s="224" t="s">
        <v>123</v>
      </c>
      <c r="C8" s="225" t="s">
        <v>123</v>
      </c>
    </row>
    <row r="9" spans="1:3">
      <c r="A9" s="122"/>
      <c r="B9" s="224" t="s">
        <v>143</v>
      </c>
      <c r="C9" s="225" t="s">
        <v>143</v>
      </c>
    </row>
    <row r="10" spans="1:3">
      <c r="A10" s="227" t="s">
        <v>180</v>
      </c>
      <c r="B10" s="228"/>
      <c r="C10" s="229"/>
    </row>
    <row r="11" spans="1:3">
      <c r="A11" s="122"/>
      <c r="B11" s="224" t="s">
        <v>135</v>
      </c>
      <c r="C11" s="225" t="s">
        <v>135</v>
      </c>
    </row>
    <row r="12" spans="1:3">
      <c r="A12" s="122"/>
      <c r="B12" s="224" t="s">
        <v>144</v>
      </c>
      <c r="C12" s="225" t="s">
        <v>144</v>
      </c>
    </row>
    <row r="13" spans="1:3">
      <c r="A13" s="122"/>
      <c r="B13" s="224" t="s">
        <v>145</v>
      </c>
      <c r="C13" s="225" t="s">
        <v>145</v>
      </c>
    </row>
    <row r="14" spans="1:3">
      <c r="A14" s="122"/>
      <c r="B14" s="224" t="s">
        <v>136</v>
      </c>
      <c r="C14" s="225" t="s">
        <v>136</v>
      </c>
    </row>
    <row r="15" spans="1:3" ht="11.25" customHeight="1">
      <c r="A15" s="226" t="s">
        <v>182</v>
      </c>
      <c r="B15" s="226"/>
      <c r="C15" s="226"/>
    </row>
    <row r="16" spans="1:3">
      <c r="A16" s="122"/>
      <c r="B16" s="224" t="s">
        <v>126</v>
      </c>
      <c r="C16" s="225"/>
    </row>
    <row r="17" spans="1:3">
      <c r="A17" s="122"/>
      <c r="B17" s="234" t="s">
        <v>60</v>
      </c>
      <c r="C17" s="235"/>
    </row>
    <row r="18" spans="1:3">
      <c r="A18" s="122"/>
      <c r="B18" s="234" t="s">
        <v>59</v>
      </c>
      <c r="C18" s="235"/>
    </row>
    <row r="19" spans="1:3">
      <c r="A19" s="122"/>
      <c r="B19" s="234" t="s">
        <v>58</v>
      </c>
      <c r="C19" s="235"/>
    </row>
    <row r="20" spans="1:3">
      <c r="A20" s="122"/>
      <c r="B20" s="224" t="s">
        <v>61</v>
      </c>
      <c r="C20" s="225"/>
    </row>
    <row r="21" spans="1:3">
      <c r="A21" s="122"/>
      <c r="B21" s="224" t="s">
        <v>106</v>
      </c>
      <c r="C21" s="225"/>
    </row>
    <row r="22" spans="1:3">
      <c r="A22" s="122"/>
      <c r="B22" s="224" t="s">
        <v>193</v>
      </c>
      <c r="C22" s="225"/>
    </row>
    <row r="23" spans="1:3" ht="11.25" customHeight="1">
      <c r="A23" s="226" t="s">
        <v>183</v>
      </c>
      <c r="B23" s="226"/>
      <c r="C23" s="226"/>
    </row>
    <row r="24" spans="1:3" ht="33.75" customHeight="1">
      <c r="A24" s="122"/>
      <c r="B24" s="224" t="s">
        <v>164</v>
      </c>
      <c r="C24" s="225"/>
    </row>
    <row r="25" spans="1:3" ht="14.25" customHeight="1">
      <c r="A25" s="122"/>
      <c r="B25" s="224" t="s">
        <v>165</v>
      </c>
      <c r="C25" s="225"/>
    </row>
    <row r="26" spans="1:3">
      <c r="A26" s="226" t="s">
        <v>181</v>
      </c>
      <c r="B26" s="226"/>
      <c r="C26" s="226"/>
    </row>
    <row r="27" spans="1:3">
      <c r="A27" s="122"/>
      <c r="B27" s="224" t="s">
        <v>151</v>
      </c>
      <c r="C27" s="225"/>
    </row>
    <row r="28" spans="1:3">
      <c r="A28" s="122"/>
      <c r="B28" s="224" t="s">
        <v>152</v>
      </c>
      <c r="C28" s="225"/>
    </row>
    <row r="29" spans="1:3">
      <c r="A29" s="122"/>
      <c r="B29" s="224" t="s">
        <v>166</v>
      </c>
      <c r="C29" s="225"/>
    </row>
    <row r="30" spans="1:3" ht="11.25" customHeight="1">
      <c r="A30" s="226" t="s">
        <v>184</v>
      </c>
      <c r="B30" s="226"/>
      <c r="C30" s="226"/>
    </row>
    <row r="31" spans="1:3">
      <c r="A31" s="122"/>
      <c r="B31" s="224" t="s">
        <v>117</v>
      </c>
      <c r="C31" s="225"/>
    </row>
    <row r="32" spans="1:3" ht="21.75" customHeight="1">
      <c r="A32" s="122"/>
      <c r="B32" s="224" t="s">
        <v>112</v>
      </c>
      <c r="C32" s="225"/>
    </row>
    <row r="33" spans="1:3">
      <c r="A33" s="226" t="s">
        <v>185</v>
      </c>
      <c r="B33" s="226"/>
      <c r="C33" s="226"/>
    </row>
    <row r="34" spans="1:3">
      <c r="A34" s="122"/>
      <c r="B34" s="224" t="s">
        <v>167</v>
      </c>
      <c r="C34" s="225"/>
    </row>
    <row r="35" spans="1:3" ht="12.6">
      <c r="A35" s="122"/>
      <c r="B35" s="236" t="s">
        <v>192</v>
      </c>
      <c r="C35" s="237"/>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6"/>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RowHeight="14.4"/>
  <cols>
    <col min="1" max="1" width="10.5546875" style="3" bestFit="1" customWidth="1"/>
    <col min="2" max="2" width="28" style="3" customWidth="1"/>
    <col min="3" max="3" width="29.6640625" style="3" customWidth="1"/>
    <col min="4" max="4" width="38.5546875" style="3" customWidth="1"/>
    <col min="5" max="5" width="29.5546875" style="3" customWidth="1"/>
    <col min="6" max="6" width="13.33203125" style="3" customWidth="1"/>
    <col min="7" max="7" width="11.5546875" style="3" customWidth="1"/>
    <col min="8" max="8" width="12" style="3" customWidth="1"/>
    <col min="9" max="9" width="11.5546875" style="3" customWidth="1"/>
    <col min="10" max="10" width="12" style="3" customWidth="1"/>
    <col min="11" max="11" width="11.5546875" style="3" customWidth="1"/>
    <col min="12" max="12" width="13.6640625" style="3" customWidth="1"/>
    <col min="13" max="14" width="12.88671875" style="3" customWidth="1"/>
    <col min="15" max="15" width="10.33203125" style="3" customWidth="1"/>
    <col min="16" max="16" width="11.33203125" style="3" bestFit="1" customWidth="1"/>
    <col min="17" max="17" width="10.6640625" style="3" customWidth="1"/>
    <col min="18" max="18" width="12" style="3" customWidth="1"/>
    <col min="19" max="19" width="11.5546875" style="3" customWidth="1"/>
    <col min="20" max="20" width="13.6640625" style="3" customWidth="1"/>
  </cols>
  <sheetData>
    <row r="1" spans="1:21">
      <c r="A1" s="238" t="s">
        <v>54</v>
      </c>
      <c r="B1" s="134" t="s">
        <v>195</v>
      </c>
    </row>
    <row r="2" spans="1:21" s="10" customFormat="1" ht="15.75" customHeight="1">
      <c r="A2" s="239" t="s">
        <v>55</v>
      </c>
      <c r="B2" s="240">
        <v>43100</v>
      </c>
    </row>
    <row r="3" spans="1:21">
      <c r="A3" s="68"/>
      <c r="B3" s="131"/>
      <c r="C3" s="44"/>
      <c r="D3" s="44"/>
      <c r="E3" s="11"/>
      <c r="F3" s="20"/>
    </row>
    <row r="4" spans="1:21" ht="15" thickBot="1">
      <c r="A4" s="133" t="s">
        <v>171</v>
      </c>
      <c r="B4" s="134" t="s">
        <v>133</v>
      </c>
      <c r="C4" s="44"/>
      <c r="D4" s="44"/>
      <c r="E4" s="11"/>
      <c r="F4" s="20"/>
    </row>
    <row r="5" spans="1:21" s="46" customFormat="1">
      <c r="A5" s="135"/>
      <c r="B5" s="136" t="s">
        <v>0</v>
      </c>
      <c r="C5" s="71" t="s">
        <v>1</v>
      </c>
      <c r="D5" s="72" t="s">
        <v>2</v>
      </c>
      <c r="E5" s="62" t="s">
        <v>3</v>
      </c>
      <c r="F5" s="62" t="s">
        <v>4</v>
      </c>
      <c r="G5" s="187" t="s">
        <v>5</v>
      </c>
      <c r="H5" s="187"/>
      <c r="I5" s="187"/>
      <c r="J5" s="187"/>
      <c r="K5" s="187"/>
      <c r="L5" s="187"/>
      <c r="M5" s="187"/>
      <c r="N5" s="187"/>
      <c r="O5" s="187"/>
      <c r="P5" s="187"/>
      <c r="Q5" s="187"/>
      <c r="R5" s="187"/>
      <c r="S5" s="187"/>
      <c r="T5" s="188"/>
    </row>
    <row r="6" spans="1:21" s="46" customFormat="1" ht="16.95" customHeight="1">
      <c r="A6" s="185"/>
      <c r="B6" s="189" t="s">
        <v>82</v>
      </c>
      <c r="C6" s="190" t="s">
        <v>81</v>
      </c>
      <c r="D6" s="190" t="s">
        <v>140</v>
      </c>
      <c r="E6" s="190" t="s">
        <v>74</v>
      </c>
      <c r="F6" s="190" t="s">
        <v>78</v>
      </c>
      <c r="G6" s="191" t="s">
        <v>77</v>
      </c>
      <c r="H6" s="192"/>
      <c r="I6" s="192"/>
      <c r="J6" s="192"/>
      <c r="K6" s="192"/>
      <c r="L6" s="192"/>
      <c r="M6" s="192"/>
      <c r="N6" s="192"/>
      <c r="O6" s="192"/>
      <c r="P6" s="192"/>
      <c r="Q6" s="192"/>
      <c r="R6" s="192"/>
      <c r="S6" s="192"/>
      <c r="T6" s="193"/>
    </row>
    <row r="7" spans="1:21" s="46" customFormat="1" ht="14.4" customHeight="1">
      <c r="A7" s="185"/>
      <c r="B7" s="189"/>
      <c r="C7" s="190"/>
      <c r="D7" s="190"/>
      <c r="E7" s="190"/>
      <c r="F7" s="190"/>
      <c r="G7" s="65">
        <v>1</v>
      </c>
      <c r="H7" s="6">
        <v>2</v>
      </c>
      <c r="I7" s="6">
        <v>3</v>
      </c>
      <c r="J7" s="6">
        <v>4</v>
      </c>
      <c r="K7" s="6">
        <v>5</v>
      </c>
      <c r="L7" s="6">
        <v>6.1</v>
      </c>
      <c r="M7" s="6">
        <v>6.2</v>
      </c>
      <c r="N7" s="6">
        <v>6</v>
      </c>
      <c r="O7" s="6">
        <v>7</v>
      </c>
      <c r="P7" s="6">
        <v>8</v>
      </c>
      <c r="Q7" s="6">
        <v>9</v>
      </c>
      <c r="R7" s="6">
        <v>10</v>
      </c>
      <c r="S7" s="6">
        <v>11</v>
      </c>
      <c r="T7" s="12">
        <v>12</v>
      </c>
    </row>
    <row r="8" spans="1:21" s="46" customFormat="1" ht="109.8">
      <c r="A8" s="185"/>
      <c r="B8" s="189"/>
      <c r="C8" s="190"/>
      <c r="D8" s="190"/>
      <c r="E8" s="190"/>
      <c r="F8" s="190"/>
      <c r="G8" s="63" t="s">
        <v>24</v>
      </c>
      <c r="H8" s="64" t="s">
        <v>25</v>
      </c>
      <c r="I8" s="64" t="s">
        <v>26</v>
      </c>
      <c r="J8" s="64" t="s">
        <v>27</v>
      </c>
      <c r="K8" s="64" t="s">
        <v>28</v>
      </c>
      <c r="L8" s="64" t="s">
        <v>29</v>
      </c>
      <c r="M8" s="64" t="s">
        <v>30</v>
      </c>
      <c r="N8" s="64" t="s">
        <v>31</v>
      </c>
      <c r="O8" s="64" t="s">
        <v>32</v>
      </c>
      <c r="P8" s="64" t="s">
        <v>33</v>
      </c>
      <c r="Q8" s="64" t="s">
        <v>34</v>
      </c>
      <c r="R8" s="64" t="s">
        <v>35</v>
      </c>
      <c r="S8" s="64" t="s">
        <v>36</v>
      </c>
      <c r="T8" s="73" t="s">
        <v>37</v>
      </c>
    </row>
    <row r="9" spans="1:21" ht="27.6">
      <c r="A9" s="140"/>
      <c r="B9" s="141" t="s">
        <v>196</v>
      </c>
      <c r="C9" s="142">
        <v>21579216.213150002</v>
      </c>
      <c r="D9" s="142">
        <v>21579216.213150002</v>
      </c>
      <c r="E9" s="142">
        <v>21579216.213150002</v>
      </c>
      <c r="F9" s="143"/>
      <c r="G9" s="142">
        <v>4249471.09</v>
      </c>
      <c r="H9" s="142">
        <v>529629.90999999992</v>
      </c>
      <c r="I9" s="142">
        <v>16798974.54315</v>
      </c>
      <c r="J9" s="142"/>
      <c r="K9" s="142"/>
      <c r="L9" s="142"/>
      <c r="M9" s="142"/>
      <c r="N9" s="142"/>
      <c r="O9" s="142">
        <v>1140.67</v>
      </c>
      <c r="P9" s="142"/>
      <c r="Q9" s="142"/>
      <c r="R9" s="142"/>
      <c r="S9" s="142"/>
      <c r="T9" s="137">
        <f>SUM(G9:K9,N9:S9)</f>
        <v>21579216.213150002</v>
      </c>
    </row>
    <row r="10" spans="1:21">
      <c r="A10" s="140"/>
      <c r="B10" s="144" t="s">
        <v>197</v>
      </c>
      <c r="C10" s="142">
        <v>434026.95</v>
      </c>
      <c r="D10" s="142">
        <v>434026.95</v>
      </c>
      <c r="E10" s="142">
        <v>434026.95</v>
      </c>
      <c r="F10" s="143"/>
      <c r="G10" s="142"/>
      <c r="H10" s="142"/>
      <c r="I10" s="142"/>
      <c r="J10" s="142"/>
      <c r="K10" s="142"/>
      <c r="L10" s="142">
        <v>434026.95</v>
      </c>
      <c r="M10" s="142">
        <v>0</v>
      </c>
      <c r="N10" s="142">
        <v>434026.95</v>
      </c>
      <c r="O10" s="142"/>
      <c r="P10" s="142"/>
      <c r="Q10" s="142"/>
      <c r="R10" s="142"/>
      <c r="S10" s="142"/>
      <c r="T10" s="137">
        <f>SUM(G10:K10,N10:S10)</f>
        <v>434026.95</v>
      </c>
    </row>
    <row r="11" spans="1:21" ht="41.4">
      <c r="A11" s="140"/>
      <c r="B11" s="141" t="s">
        <v>198</v>
      </c>
      <c r="C11" s="142">
        <v>28896553.329999998</v>
      </c>
      <c r="D11" s="142">
        <v>28896553.329999998</v>
      </c>
      <c r="E11" s="145">
        <v>28896553.329999998</v>
      </c>
      <c r="F11" s="143"/>
      <c r="G11" s="142"/>
      <c r="H11" s="142">
        <v>28896553.329999998</v>
      </c>
      <c r="I11" s="142"/>
      <c r="J11" s="142"/>
      <c r="K11" s="142"/>
      <c r="L11" s="142"/>
      <c r="M11" s="142"/>
      <c r="N11" s="142"/>
      <c r="O11" s="142"/>
      <c r="P11" s="142"/>
      <c r="Q11" s="142"/>
      <c r="R11" s="142"/>
      <c r="S11" s="142"/>
      <c r="T11" s="137">
        <f t="shared" ref="T11:T16" si="0">SUM(G11:K11,N11:S11)</f>
        <v>28896553.329999998</v>
      </c>
    </row>
    <row r="12" spans="1:21" ht="27.6">
      <c r="A12" s="140"/>
      <c r="B12" s="141" t="s">
        <v>199</v>
      </c>
      <c r="C12" s="142">
        <v>157003914.65445203</v>
      </c>
      <c r="D12" s="142">
        <v>157003914.65445203</v>
      </c>
      <c r="E12" s="145">
        <v>153436708.4442941</v>
      </c>
      <c r="F12" s="143">
        <v>1</v>
      </c>
      <c r="G12" s="142"/>
      <c r="H12" s="142"/>
      <c r="I12" s="142"/>
      <c r="J12" s="142"/>
      <c r="K12" s="142">
        <v>1150002.81</v>
      </c>
      <c r="L12" s="142">
        <v>152128048.80999997</v>
      </c>
      <c r="M12" s="142">
        <v>-5012979.4910000088</v>
      </c>
      <c r="N12" s="142">
        <v>148265072.12899998</v>
      </c>
      <c r="O12" s="142">
        <v>5171636.3152941149</v>
      </c>
      <c r="P12" s="142"/>
      <c r="Q12" s="142"/>
      <c r="R12" s="142"/>
      <c r="S12" s="142"/>
      <c r="T12" s="137">
        <f>SUM(N12:S12)</f>
        <v>153436708.4442941</v>
      </c>
      <c r="U12" t="s">
        <v>201</v>
      </c>
    </row>
    <row r="13" spans="1:21">
      <c r="A13" s="140"/>
      <c r="B13" s="146" t="s">
        <v>28</v>
      </c>
      <c r="C13" s="142">
        <v>24633133.720956001</v>
      </c>
      <c r="D13" s="142">
        <v>24633133.720956001</v>
      </c>
      <c r="E13" s="145">
        <v>24348700.567726761</v>
      </c>
      <c r="F13" s="143">
        <v>2</v>
      </c>
      <c r="G13" s="142"/>
      <c r="H13" s="142"/>
      <c r="I13" s="142"/>
      <c r="J13" s="142"/>
      <c r="K13" s="142">
        <v>23983661.707262002</v>
      </c>
      <c r="L13" s="142"/>
      <c r="M13" s="142">
        <v>-219395.75714524</v>
      </c>
      <c r="N13" s="142">
        <v>23764265.950116761</v>
      </c>
      <c r="O13" s="142">
        <v>584434.61761000007</v>
      </c>
      <c r="P13" s="142"/>
      <c r="Q13" s="142"/>
      <c r="R13" s="142"/>
      <c r="S13" s="142"/>
      <c r="T13" s="137">
        <f>SUM(N13:S13)</f>
        <v>24348700.567726761</v>
      </c>
      <c r="U13" t="s">
        <v>201</v>
      </c>
    </row>
    <row r="14" spans="1:21">
      <c r="A14" s="140"/>
      <c r="B14" s="146" t="s">
        <v>35</v>
      </c>
      <c r="C14" s="142">
        <v>1528270.4348015301</v>
      </c>
      <c r="D14" s="142">
        <v>1528270.4348015301</v>
      </c>
      <c r="E14" s="145">
        <v>1871941.6</v>
      </c>
      <c r="F14" s="143"/>
      <c r="G14" s="142"/>
      <c r="H14" s="142"/>
      <c r="I14" s="142"/>
      <c r="J14" s="142"/>
      <c r="K14" s="142"/>
      <c r="L14" s="142"/>
      <c r="M14" s="142"/>
      <c r="N14" s="142"/>
      <c r="O14" s="142"/>
      <c r="P14" s="142"/>
      <c r="Q14" s="142"/>
      <c r="R14" s="142">
        <v>1871941.6</v>
      </c>
      <c r="S14" s="142"/>
      <c r="T14" s="137">
        <f t="shared" si="0"/>
        <v>1871941.6</v>
      </c>
    </row>
    <row r="15" spans="1:21">
      <c r="A15" s="140"/>
      <c r="B15" s="146" t="s">
        <v>200</v>
      </c>
      <c r="C15" s="142">
        <v>0</v>
      </c>
      <c r="D15" s="142">
        <v>0</v>
      </c>
      <c r="E15" s="145"/>
      <c r="F15" s="143"/>
      <c r="G15" s="142"/>
      <c r="H15" s="142"/>
      <c r="I15" s="142"/>
      <c r="J15" s="142"/>
      <c r="K15" s="142"/>
      <c r="L15" s="142"/>
      <c r="M15" s="142"/>
      <c r="N15" s="142"/>
      <c r="O15" s="142"/>
      <c r="P15" s="142"/>
      <c r="Q15" s="142"/>
      <c r="R15" s="142"/>
      <c r="S15" s="142"/>
      <c r="T15" s="137">
        <f t="shared" si="0"/>
        <v>0</v>
      </c>
    </row>
    <row r="16" spans="1:21">
      <c r="A16" s="140"/>
      <c r="B16" s="141" t="s">
        <v>36</v>
      </c>
      <c r="C16" s="142">
        <v>3498100</v>
      </c>
      <c r="D16" s="142">
        <v>3498100</v>
      </c>
      <c r="E16" s="145">
        <v>3512099.8011980602</v>
      </c>
      <c r="F16" s="143"/>
      <c r="G16" s="142"/>
      <c r="H16" s="142"/>
      <c r="I16" s="142"/>
      <c r="J16" s="142"/>
      <c r="K16" s="142"/>
      <c r="L16" s="142"/>
      <c r="M16" s="142"/>
      <c r="N16" s="142"/>
      <c r="O16" s="142"/>
      <c r="P16" s="142"/>
      <c r="Q16" s="142"/>
      <c r="R16" s="142"/>
      <c r="S16" s="142">
        <v>3512099.8011980602</v>
      </c>
      <c r="T16" s="137">
        <f t="shared" si="0"/>
        <v>3512099.8011980602</v>
      </c>
    </row>
    <row r="17" spans="1:20" ht="15" thickBot="1">
      <c r="A17" s="61"/>
      <c r="B17" s="104" t="s">
        <v>37</v>
      </c>
      <c r="C17" s="138">
        <f>SUM(C9:C16)</f>
        <v>237573215.30335954</v>
      </c>
      <c r="D17" s="138">
        <f>SUM(D9:D16)</f>
        <v>237573215.30335954</v>
      </c>
      <c r="E17" s="138">
        <f>SUM(E9:E16)</f>
        <v>234079246.90636891</v>
      </c>
      <c r="F17" s="138"/>
      <c r="G17" s="138">
        <f>SUM(G9:G16)</f>
        <v>4249471.09</v>
      </c>
      <c r="H17" s="138">
        <f>SUM(H9:H16)</f>
        <v>29426183.239999998</v>
      </c>
      <c r="I17" s="138">
        <f>SUM(I9:I16)</f>
        <v>16798974.54315</v>
      </c>
      <c r="J17" s="138">
        <f>SUM(J9:J16)</f>
        <v>0</v>
      </c>
      <c r="K17" s="138">
        <f>SUM(K9:K16)</f>
        <v>25133664.517262001</v>
      </c>
      <c r="L17" s="138">
        <f>SUM(L9:L16)</f>
        <v>152562075.75999996</v>
      </c>
      <c r="M17" s="138">
        <f>SUM(M9:M16)</f>
        <v>-5232375.2481452487</v>
      </c>
      <c r="N17" s="138">
        <f>SUM(N9:N16)</f>
        <v>172463365.02911672</v>
      </c>
      <c r="O17" s="138">
        <f>SUM(O9:O16)</f>
        <v>5757211.6029041149</v>
      </c>
      <c r="P17" s="138">
        <f>SUM(P9:P16)</f>
        <v>0</v>
      </c>
      <c r="Q17" s="138">
        <f>SUM(Q9:Q16)</f>
        <v>0</v>
      </c>
      <c r="R17" s="138">
        <f>SUM(R9:R16)</f>
        <v>1871941.6</v>
      </c>
      <c r="S17" s="138">
        <f>SUM(S9:S16)</f>
        <v>3512099.8011980602</v>
      </c>
      <c r="T17" s="139">
        <f>SUM(T9:T16)</f>
        <v>234079246.90636891</v>
      </c>
    </row>
    <row r="18" spans="1:20" s="46" customFormat="1">
      <c r="A18" s="55"/>
      <c r="B18" s="62" t="s">
        <v>0</v>
      </c>
      <c r="C18" s="71" t="s">
        <v>1</v>
      </c>
      <c r="D18" s="72" t="s">
        <v>2</v>
      </c>
      <c r="E18" s="62" t="s">
        <v>3</v>
      </c>
      <c r="F18" s="62" t="s">
        <v>4</v>
      </c>
      <c r="G18" s="187" t="s">
        <v>5</v>
      </c>
      <c r="H18" s="187"/>
      <c r="I18" s="187"/>
      <c r="J18" s="187"/>
      <c r="K18" s="187"/>
      <c r="L18" s="187"/>
      <c r="M18" s="187"/>
      <c r="N18" s="187"/>
      <c r="O18" s="187"/>
      <c r="P18" s="188"/>
      <c r="Q18"/>
      <c r="R18"/>
      <c r="S18"/>
      <c r="T18"/>
    </row>
    <row r="19" spans="1:20" s="46" customFormat="1" ht="14.4" customHeight="1">
      <c r="A19" s="186"/>
      <c r="B19" s="194" t="s">
        <v>80</v>
      </c>
      <c r="C19" s="190" t="s">
        <v>79</v>
      </c>
      <c r="D19" s="190" t="s">
        <v>141</v>
      </c>
      <c r="E19" s="190" t="s">
        <v>74</v>
      </c>
      <c r="F19" s="190" t="s">
        <v>78</v>
      </c>
      <c r="G19" s="197" t="s">
        <v>77</v>
      </c>
      <c r="H19" s="197"/>
      <c r="I19" s="197"/>
      <c r="J19" s="197"/>
      <c r="K19" s="197"/>
      <c r="L19" s="197"/>
      <c r="M19" s="197"/>
      <c r="N19" s="197"/>
      <c r="O19" s="197"/>
      <c r="P19" s="198"/>
      <c r="Q19" s="3"/>
      <c r="R19" s="3"/>
      <c r="S19" s="3"/>
      <c r="T19" s="3"/>
    </row>
    <row r="20" spans="1:20" s="46" customFormat="1" ht="14.4" customHeight="1">
      <c r="A20" s="186"/>
      <c r="B20" s="195"/>
      <c r="C20" s="190"/>
      <c r="D20" s="190"/>
      <c r="E20" s="190"/>
      <c r="F20" s="190"/>
      <c r="G20" s="66">
        <v>13</v>
      </c>
      <c r="H20" s="67">
        <v>14</v>
      </c>
      <c r="I20" s="67">
        <v>15</v>
      </c>
      <c r="J20" s="67">
        <v>16</v>
      </c>
      <c r="K20" s="67">
        <v>17</v>
      </c>
      <c r="L20" s="67">
        <v>18</v>
      </c>
      <c r="M20" s="67">
        <v>19</v>
      </c>
      <c r="N20" s="67">
        <v>20</v>
      </c>
      <c r="O20" s="67">
        <v>21</v>
      </c>
      <c r="P20" s="76">
        <v>22</v>
      </c>
      <c r="Q20" s="3"/>
      <c r="R20" s="3"/>
      <c r="S20" s="3"/>
      <c r="T20" s="3"/>
    </row>
    <row r="21" spans="1:20" s="46" customFormat="1" ht="100.2" customHeight="1">
      <c r="A21" s="186"/>
      <c r="B21" s="196"/>
      <c r="C21" s="190"/>
      <c r="D21" s="190"/>
      <c r="E21" s="190"/>
      <c r="F21" s="190"/>
      <c r="G21" s="63" t="s">
        <v>38</v>
      </c>
      <c r="H21" s="64" t="s">
        <v>39</v>
      </c>
      <c r="I21" s="64" t="s">
        <v>40</v>
      </c>
      <c r="J21" s="64" t="s">
        <v>41</v>
      </c>
      <c r="K21" s="64" t="s">
        <v>42</v>
      </c>
      <c r="L21" s="64" t="s">
        <v>43</v>
      </c>
      <c r="M21" s="64" t="s">
        <v>44</v>
      </c>
      <c r="N21" s="64" t="s">
        <v>11</v>
      </c>
      <c r="O21" s="64" t="s">
        <v>45</v>
      </c>
      <c r="P21" s="73" t="s">
        <v>46</v>
      </c>
      <c r="Q21" s="3"/>
      <c r="R21" s="3"/>
      <c r="S21" s="3"/>
      <c r="T21" s="3"/>
    </row>
    <row r="22" spans="1:20">
      <c r="A22" s="22"/>
      <c r="B22" s="69" t="s">
        <v>202</v>
      </c>
      <c r="C22" s="148">
        <v>54456411.57</v>
      </c>
      <c r="D22" s="143">
        <v>54456411.57</v>
      </c>
      <c r="E22" s="143">
        <v>54456411.57</v>
      </c>
      <c r="F22" s="143"/>
      <c r="G22" s="143">
        <v>51351415.719999999</v>
      </c>
      <c r="H22" s="143"/>
      <c r="I22" s="143"/>
      <c r="J22" s="143"/>
      <c r="K22" s="143"/>
      <c r="L22" s="143">
        <v>3000000</v>
      </c>
      <c r="M22" s="143">
        <v>104995.84999999999</v>
      </c>
      <c r="N22" s="143"/>
      <c r="O22" s="143"/>
      <c r="P22" s="147">
        <f t="shared" ref="P22:P26" si="1">SUM(G22:O22)</f>
        <v>54456411.57</v>
      </c>
    </row>
    <row r="23" spans="1:20">
      <c r="A23" s="22"/>
      <c r="B23" s="69" t="s">
        <v>203</v>
      </c>
      <c r="C23" s="148">
        <v>74022913.739999995</v>
      </c>
      <c r="D23" s="143">
        <v>74022913.739999995</v>
      </c>
      <c r="E23" s="143">
        <v>74022914.679999739</v>
      </c>
      <c r="F23" s="143"/>
      <c r="G23" s="143"/>
      <c r="H23" s="143">
        <v>14706880.369999979</v>
      </c>
      <c r="I23" s="143"/>
      <c r="J23" s="143">
        <v>55995533.550000004</v>
      </c>
      <c r="K23" s="143"/>
      <c r="L23" s="143"/>
      <c r="M23" s="143">
        <v>3320500.76</v>
      </c>
      <c r="N23" s="143"/>
      <c r="O23" s="143"/>
      <c r="P23" s="147">
        <f t="shared" si="1"/>
        <v>74022914.679999992</v>
      </c>
    </row>
    <row r="24" spans="1:20">
      <c r="A24" s="22"/>
      <c r="B24" s="69" t="s">
        <v>204</v>
      </c>
      <c r="C24" s="148">
        <v>68638256.620000005</v>
      </c>
      <c r="D24" s="143">
        <v>68638256.620000005</v>
      </c>
      <c r="E24" s="143">
        <v>68638256.629999995</v>
      </c>
      <c r="F24" s="143"/>
      <c r="G24" s="143"/>
      <c r="H24" s="143"/>
      <c r="I24" s="143"/>
      <c r="J24" s="143"/>
      <c r="K24" s="143"/>
      <c r="L24" s="143">
        <v>25310512.16</v>
      </c>
      <c r="M24" s="143">
        <v>1852544.4700000002</v>
      </c>
      <c r="N24" s="143"/>
      <c r="O24" s="143">
        <v>41475200</v>
      </c>
      <c r="P24" s="147">
        <f t="shared" si="1"/>
        <v>68638256.629999995</v>
      </c>
    </row>
    <row r="25" spans="1:20" ht="41.4">
      <c r="A25" s="22"/>
      <c r="B25" s="23" t="s">
        <v>205</v>
      </c>
      <c r="C25" s="148">
        <v>209038.196208462</v>
      </c>
      <c r="D25" s="143">
        <v>209038.196208462</v>
      </c>
      <c r="E25" s="143">
        <v>0</v>
      </c>
      <c r="F25" s="143"/>
      <c r="G25" s="143"/>
      <c r="H25" s="143"/>
      <c r="I25" s="143"/>
      <c r="J25" s="143"/>
      <c r="K25" s="143"/>
      <c r="L25" s="143"/>
      <c r="M25" s="143"/>
      <c r="N25" s="143"/>
      <c r="O25" s="143"/>
      <c r="P25" s="147">
        <f t="shared" si="1"/>
        <v>0</v>
      </c>
    </row>
    <row r="26" spans="1:20">
      <c r="A26" s="22"/>
      <c r="B26" s="23" t="s">
        <v>11</v>
      </c>
      <c r="C26" s="148">
        <v>3383809.7661781101</v>
      </c>
      <c r="D26" s="143">
        <v>3383809.7661781101</v>
      </c>
      <c r="E26" s="143">
        <v>2832948.424974001</v>
      </c>
      <c r="F26" s="143"/>
      <c r="G26" s="143"/>
      <c r="H26" s="143"/>
      <c r="I26" s="143"/>
      <c r="J26" s="143"/>
      <c r="K26" s="143"/>
      <c r="L26" s="143"/>
      <c r="M26" s="143"/>
      <c r="N26" s="143">
        <v>2832948.424974001</v>
      </c>
      <c r="O26" s="143"/>
      <c r="P26" s="147">
        <f t="shared" si="1"/>
        <v>2832948.424974001</v>
      </c>
    </row>
    <row r="27" spans="1:20" ht="15" thickBot="1">
      <c r="A27" s="61"/>
      <c r="B27" s="105" t="s">
        <v>46</v>
      </c>
      <c r="C27" s="138">
        <f>SUM(C22:C26)</f>
        <v>200710429.89238656</v>
      </c>
      <c r="D27" s="138">
        <f>SUM(D22:D26)</f>
        <v>200710429.89238656</v>
      </c>
      <c r="E27" s="138">
        <f>SUM(E22:E26)</f>
        <v>199950531.30497372</v>
      </c>
      <c r="F27" s="138">
        <f>SUM(F22:F26)</f>
        <v>0</v>
      </c>
      <c r="G27" s="138">
        <f>SUM(G22:G26)</f>
        <v>51351415.719999999</v>
      </c>
      <c r="H27" s="138">
        <f>SUM(H22:H26)</f>
        <v>14706880.369999979</v>
      </c>
      <c r="I27" s="138">
        <f>SUM(I22:I26)</f>
        <v>0</v>
      </c>
      <c r="J27" s="138">
        <f>SUM(J22:J26)</f>
        <v>55995533.550000004</v>
      </c>
      <c r="K27" s="138">
        <f>SUM(K22:K26)</f>
        <v>0</v>
      </c>
      <c r="L27" s="138">
        <f>SUM(L22:L26)</f>
        <v>28310512.16</v>
      </c>
      <c r="M27" s="138">
        <f>SUM(M22:M26)</f>
        <v>5278041.08</v>
      </c>
      <c r="N27" s="138">
        <f>SUM(N22:N26)</f>
        <v>2832948.424974001</v>
      </c>
      <c r="O27" s="138">
        <f>SUM(O22:O26)</f>
        <v>41475200</v>
      </c>
      <c r="P27" s="139">
        <f>SUM(P22:P26)</f>
        <v>199950531.30497399</v>
      </c>
    </row>
    <row r="28" spans="1:20" s="46" customFormat="1">
      <c r="A28" s="55"/>
      <c r="B28" s="62" t="s">
        <v>0</v>
      </c>
      <c r="C28" s="71" t="s">
        <v>1</v>
      </c>
      <c r="D28" s="72" t="s">
        <v>2</v>
      </c>
      <c r="E28" s="62" t="s">
        <v>3</v>
      </c>
      <c r="F28" s="62" t="s">
        <v>4</v>
      </c>
      <c r="G28" s="187" t="s">
        <v>5</v>
      </c>
      <c r="H28" s="187"/>
      <c r="I28" s="187"/>
      <c r="J28" s="187"/>
      <c r="K28" s="187"/>
      <c r="L28" s="187"/>
      <c r="M28" s="187"/>
      <c r="N28" s="188"/>
      <c r="O28"/>
      <c r="P28"/>
      <c r="Q28"/>
      <c r="R28"/>
      <c r="S28"/>
      <c r="T28"/>
    </row>
    <row r="29" spans="1:20" s="46" customFormat="1" ht="40.200000000000003" customHeight="1">
      <c r="A29" s="186"/>
      <c r="B29" s="194" t="s">
        <v>158</v>
      </c>
      <c r="C29" s="190" t="s">
        <v>79</v>
      </c>
      <c r="D29" s="190" t="s">
        <v>141</v>
      </c>
      <c r="E29" s="190" t="s">
        <v>74</v>
      </c>
      <c r="F29" s="190" t="s">
        <v>78</v>
      </c>
      <c r="G29" s="199" t="s">
        <v>77</v>
      </c>
      <c r="H29" s="200"/>
      <c r="I29" s="200"/>
      <c r="J29" s="200"/>
      <c r="K29" s="200"/>
      <c r="L29" s="200"/>
      <c r="M29" s="200"/>
      <c r="N29" s="201"/>
      <c r="O29"/>
      <c r="P29"/>
      <c r="Q29"/>
      <c r="R29"/>
      <c r="S29"/>
      <c r="T29"/>
    </row>
    <row r="30" spans="1:20" s="46" customFormat="1" ht="13.95" customHeight="1">
      <c r="A30" s="186"/>
      <c r="B30" s="195"/>
      <c r="C30" s="190"/>
      <c r="D30" s="190"/>
      <c r="E30" s="190"/>
      <c r="F30" s="190"/>
      <c r="G30" s="21">
        <v>23</v>
      </c>
      <c r="H30" s="21">
        <v>24</v>
      </c>
      <c r="I30" s="21">
        <v>25</v>
      </c>
      <c r="J30" s="21">
        <v>26</v>
      </c>
      <c r="K30" s="21">
        <v>27</v>
      </c>
      <c r="L30" s="21">
        <v>28</v>
      </c>
      <c r="M30" s="21">
        <v>29</v>
      </c>
      <c r="N30" s="75">
        <v>30</v>
      </c>
      <c r="O30" s="3"/>
      <c r="P30" s="68"/>
      <c r="Q30" s="68"/>
      <c r="R30" s="68"/>
      <c r="S30" s="3"/>
      <c r="T30" s="3"/>
    </row>
    <row r="31" spans="1:20" s="46" customFormat="1" ht="102" customHeight="1">
      <c r="A31" s="186"/>
      <c r="B31" s="196"/>
      <c r="C31" s="190"/>
      <c r="D31" s="190"/>
      <c r="E31" s="190"/>
      <c r="F31" s="190"/>
      <c r="G31" s="64" t="s">
        <v>47</v>
      </c>
      <c r="H31" s="64" t="s">
        <v>48</v>
      </c>
      <c r="I31" s="64" t="s">
        <v>49</v>
      </c>
      <c r="J31" s="64" t="s">
        <v>50</v>
      </c>
      <c r="K31" s="64" t="s">
        <v>51</v>
      </c>
      <c r="L31" s="64" t="s">
        <v>52</v>
      </c>
      <c r="M31" s="64" t="s">
        <v>6</v>
      </c>
      <c r="N31" s="73" t="s">
        <v>53</v>
      </c>
      <c r="O31" s="3"/>
      <c r="P31" s="68"/>
      <c r="Q31" s="68"/>
      <c r="R31" s="68"/>
      <c r="S31" s="3"/>
      <c r="T31" s="3"/>
    </row>
    <row r="32" spans="1:20">
      <c r="A32" s="22"/>
      <c r="B32" s="70" t="s">
        <v>206</v>
      </c>
      <c r="C32" s="149">
        <v>30000000</v>
      </c>
      <c r="D32" s="150">
        <v>30000000</v>
      </c>
      <c r="E32" s="150">
        <v>30000000</v>
      </c>
      <c r="F32" s="150"/>
      <c r="G32" s="143">
        <v>30000000</v>
      </c>
      <c r="H32" s="143"/>
      <c r="I32" s="143"/>
      <c r="J32" s="143"/>
      <c r="K32" s="143"/>
      <c r="L32" s="143"/>
      <c r="M32" s="143"/>
      <c r="N32" s="147">
        <f t="shared" ref="N32:N35" si="2">SUM(G32:M32)</f>
        <v>30000000</v>
      </c>
    </row>
    <row r="33" spans="1:20">
      <c r="A33" s="22"/>
      <c r="B33" s="70" t="s">
        <v>207</v>
      </c>
      <c r="C33" s="149">
        <v>0</v>
      </c>
      <c r="D33" s="150">
        <v>0</v>
      </c>
      <c r="E33" s="150">
        <v>0</v>
      </c>
      <c r="F33" s="150"/>
      <c r="G33" s="143"/>
      <c r="H33" s="143"/>
      <c r="I33" s="143"/>
      <c r="J33" s="143"/>
      <c r="K33" s="143"/>
      <c r="L33" s="143"/>
      <c r="M33" s="143"/>
      <c r="N33" s="147">
        <f t="shared" si="2"/>
        <v>0</v>
      </c>
    </row>
    <row r="34" spans="1:20">
      <c r="A34" s="22"/>
      <c r="B34" s="70" t="s">
        <v>208</v>
      </c>
      <c r="C34" s="149">
        <v>55281.716772500004</v>
      </c>
      <c r="D34" s="150">
        <v>55281.716772500004</v>
      </c>
      <c r="E34" s="150">
        <v>0</v>
      </c>
      <c r="F34" s="150">
        <v>3</v>
      </c>
      <c r="G34" s="143"/>
      <c r="H34" s="143"/>
      <c r="I34" s="143"/>
      <c r="J34" s="143"/>
      <c r="K34" s="143"/>
      <c r="L34" s="143"/>
      <c r="M34" s="143"/>
      <c r="N34" s="147">
        <f t="shared" si="2"/>
        <v>0</v>
      </c>
    </row>
    <row r="35" spans="1:20">
      <c r="A35" s="22"/>
      <c r="B35" s="5" t="s">
        <v>52</v>
      </c>
      <c r="C35" s="148">
        <v>6807503.1453641504</v>
      </c>
      <c r="D35" s="143">
        <v>6807503.1453641504</v>
      </c>
      <c r="E35" s="143">
        <v>4128716.5966937356</v>
      </c>
      <c r="F35" s="143">
        <v>4</v>
      </c>
      <c r="G35" s="143"/>
      <c r="H35" s="143"/>
      <c r="I35" s="143"/>
      <c r="J35" s="143"/>
      <c r="K35" s="143"/>
      <c r="L35" s="143">
        <v>4128716.5966937356</v>
      </c>
      <c r="M35" s="143"/>
      <c r="N35" s="147">
        <f t="shared" si="2"/>
        <v>4128716.5966937356</v>
      </c>
    </row>
    <row r="36" spans="1:20" ht="15" thickBot="1">
      <c r="A36" s="61"/>
      <c r="B36" s="105" t="s">
        <v>75</v>
      </c>
      <c r="C36" s="138">
        <f>SUM(C32:C35)</f>
        <v>36862784.862136647</v>
      </c>
      <c r="D36" s="138">
        <f>SUM(D32:D35)</f>
        <v>36862784.862136647</v>
      </c>
      <c r="E36" s="138">
        <f>SUM(E32:E35)</f>
        <v>34128716.596693739</v>
      </c>
      <c r="F36" s="138">
        <f>SUM(F32:F35)</f>
        <v>7</v>
      </c>
      <c r="G36" s="138">
        <f>SUM(G32:G35)</f>
        <v>30000000</v>
      </c>
      <c r="H36" s="138">
        <f>SUM(H32:H35)</f>
        <v>0</v>
      </c>
      <c r="I36" s="138">
        <f>SUM(I32:I35)</f>
        <v>0</v>
      </c>
      <c r="J36" s="138">
        <f>SUM(J32:J35)</f>
        <v>0</v>
      </c>
      <c r="K36" s="138">
        <f>SUM(K32:K35)</f>
        <v>0</v>
      </c>
      <c r="L36" s="138">
        <f>SUM(L32:L35)</f>
        <v>4128716.5966937356</v>
      </c>
      <c r="M36" s="138">
        <f>SUM(M32:M35)</f>
        <v>0</v>
      </c>
      <c r="N36" s="139">
        <f>SUM(N32:N35)</f>
        <v>34128716.596693739</v>
      </c>
    </row>
    <row r="39" spans="1:20" s="4" customFormat="1" ht="193.2">
      <c r="A39" s="11"/>
      <c r="B39" s="247" t="s">
        <v>209</v>
      </c>
      <c r="C39" s="11"/>
      <c r="D39" s="11"/>
      <c r="E39" s="11"/>
      <c r="F39" s="11"/>
      <c r="G39" s="11"/>
      <c r="H39" s="11"/>
      <c r="I39" s="11"/>
      <c r="J39" s="11"/>
      <c r="K39" s="11"/>
      <c r="L39" s="11"/>
      <c r="M39" s="11"/>
      <c r="N39" s="11"/>
      <c r="O39" s="11"/>
      <c r="P39" s="11"/>
      <c r="Q39" s="11"/>
      <c r="R39" s="11"/>
      <c r="S39" s="11"/>
      <c r="T39" s="11"/>
    </row>
    <row r="40" spans="1:20" s="4" customFormat="1">
      <c r="A40" s="11"/>
      <c r="B40" s="11"/>
      <c r="C40" s="11"/>
      <c r="D40" s="11"/>
      <c r="E40" s="11"/>
      <c r="F40" s="11"/>
      <c r="G40" s="11"/>
      <c r="H40" s="11"/>
      <c r="I40" s="11"/>
      <c r="J40" s="11"/>
      <c r="K40" s="11"/>
      <c r="L40" s="11"/>
      <c r="M40" s="11"/>
      <c r="N40" s="11"/>
      <c r="O40" s="11"/>
      <c r="P40" s="11"/>
      <c r="Q40" s="11"/>
      <c r="R40" s="11"/>
      <c r="S40" s="11"/>
      <c r="T40" s="11"/>
    </row>
    <row r="41" spans="1:20" s="4" customFormat="1" ht="110.4">
      <c r="A41" s="11"/>
      <c r="B41" s="11" t="s">
        <v>210</v>
      </c>
      <c r="C41" s="11"/>
      <c r="D41" s="11"/>
      <c r="E41" s="11"/>
      <c r="F41" s="11"/>
      <c r="G41" s="11"/>
      <c r="H41" s="11"/>
      <c r="I41" s="11"/>
      <c r="J41" s="11"/>
      <c r="K41" s="11"/>
      <c r="L41" s="11"/>
      <c r="M41" s="11"/>
      <c r="N41" s="11"/>
      <c r="O41" s="11"/>
      <c r="P41" s="11"/>
      <c r="Q41" s="11"/>
      <c r="R41" s="11"/>
      <c r="S41" s="11"/>
      <c r="T41" s="11"/>
    </row>
    <row r="43" spans="1:20">
      <c r="B43" s="3" t="s">
        <v>211</v>
      </c>
    </row>
    <row r="45" spans="1:20">
      <c r="B45" s="3" t="s">
        <v>212</v>
      </c>
    </row>
    <row r="46" spans="1:20">
      <c r="P46" s="45"/>
    </row>
  </sheetData>
  <mergeCells count="24">
    <mergeCell ref="G19:P19"/>
    <mergeCell ref="G28:N28"/>
    <mergeCell ref="B29:B31"/>
    <mergeCell ref="C29:C31"/>
    <mergeCell ref="D29:D31"/>
    <mergeCell ref="E29:E31"/>
    <mergeCell ref="F29:F31"/>
    <mergeCell ref="G29:N29"/>
    <mergeCell ref="A6:A8"/>
    <mergeCell ref="A19:A21"/>
    <mergeCell ref="A29:A31"/>
    <mergeCell ref="G18:P18"/>
    <mergeCell ref="G5:T5"/>
    <mergeCell ref="B6:B8"/>
    <mergeCell ref="C6:C8"/>
    <mergeCell ref="D6:D8"/>
    <mergeCell ref="E6:E8"/>
    <mergeCell ref="F6:F8"/>
    <mergeCell ref="G6:T6"/>
    <mergeCell ref="B19:B21"/>
    <mergeCell ref="C19:C21"/>
    <mergeCell ref="D19:D21"/>
    <mergeCell ref="E19:E21"/>
    <mergeCell ref="F19:F21"/>
  </mergeCells>
  <pageMargins left="0.7" right="0.7" top="0.75" bottom="0.75" header="0.3" footer="0.3"/>
  <pageSetup paperSize="9" scale="54" orientation="landscape" horizontalDpi="4294967295" verticalDpi="4294967295" r:id="rId1"/>
  <rowBreaks count="1" manualBreakCount="1">
    <brk id="17"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showGridLines="0" workbookViewId="0">
      <pane xSplit="1" ySplit="6" topLeftCell="B7" activePane="bottomRight" state="frozen"/>
      <selection activeCell="L18" sqref="L18"/>
      <selection pane="topRight" activeCell="L18" sqref="L18"/>
      <selection pane="bottomLeft" activeCell="L18" sqref="L18"/>
      <selection pane="bottomRight" sqref="A1:B2"/>
    </sheetView>
  </sheetViews>
  <sheetFormatPr defaultRowHeight="14.4"/>
  <cols>
    <col min="1" max="1" width="10.5546875" style="46" bestFit="1" customWidth="1"/>
    <col min="2" max="2" width="39" style="3" customWidth="1"/>
    <col min="3" max="3" width="31.33203125" style="3" bestFit="1" customWidth="1"/>
    <col min="4" max="5" width="14.5546875" style="3" bestFit="1" customWidth="1"/>
    <col min="6" max="6" width="21.6640625" style="3" customWidth="1"/>
    <col min="7" max="7" width="12" style="3" bestFit="1" customWidth="1"/>
    <col min="8" max="8" width="8" style="3" customWidth="1"/>
  </cols>
  <sheetData>
    <row r="1" spans="1:8">
      <c r="A1" s="238" t="s">
        <v>54</v>
      </c>
      <c r="B1" s="134" t="str">
        <f>'20. LI3'!B1</f>
        <v>სს იშბანკი საქართველო</v>
      </c>
    </row>
    <row r="2" spans="1:8">
      <c r="A2" s="239" t="s">
        <v>55</v>
      </c>
      <c r="B2" s="240">
        <f>'20. LI3'!B2</f>
        <v>43100</v>
      </c>
      <c r="C2" s="10"/>
      <c r="D2" s="10"/>
      <c r="E2" s="10"/>
      <c r="F2" s="10"/>
      <c r="G2" s="10"/>
      <c r="H2" s="10"/>
    </row>
    <row r="3" spans="1:8">
      <c r="A3" s="10"/>
      <c r="B3" s="10"/>
      <c r="C3" s="10"/>
      <c r="D3" s="10"/>
      <c r="E3" s="10"/>
      <c r="F3" s="10"/>
      <c r="G3" s="10"/>
      <c r="H3" s="10"/>
    </row>
    <row r="4" spans="1:8" ht="15" thickBot="1">
      <c r="A4" s="133" t="s">
        <v>172</v>
      </c>
      <c r="B4" s="16" t="s">
        <v>94</v>
      </c>
    </row>
    <row r="5" spans="1:8" ht="14.4" customHeight="1">
      <c r="A5" s="207"/>
      <c r="B5" s="202" t="s">
        <v>93</v>
      </c>
      <c r="C5" s="204" t="s">
        <v>137</v>
      </c>
      <c r="D5" s="202" t="s">
        <v>92</v>
      </c>
      <c r="E5" s="202"/>
      <c r="F5" s="202"/>
      <c r="G5" s="202"/>
      <c r="H5" s="205" t="s">
        <v>91</v>
      </c>
    </row>
    <row r="6" spans="1:8" ht="41.4">
      <c r="A6" s="208"/>
      <c r="B6" s="203"/>
      <c r="C6" s="194"/>
      <c r="D6" s="14" t="s">
        <v>90</v>
      </c>
      <c r="E6" s="14" t="s">
        <v>89</v>
      </c>
      <c r="F6" s="14" t="s">
        <v>88</v>
      </c>
      <c r="G6" s="14" t="s">
        <v>87</v>
      </c>
      <c r="H6" s="206"/>
    </row>
    <row r="7" spans="1:8">
      <c r="A7" s="77">
        <v>1</v>
      </c>
      <c r="B7" s="47" t="s">
        <v>76</v>
      </c>
      <c r="C7" s="41" t="s">
        <v>86</v>
      </c>
      <c r="D7" s="5"/>
      <c r="E7" s="5"/>
      <c r="F7" s="5"/>
      <c r="G7" s="41" t="s">
        <v>83</v>
      </c>
      <c r="H7" s="40"/>
    </row>
    <row r="8" spans="1:8">
      <c r="A8" s="78">
        <v>2</v>
      </c>
      <c r="B8" s="47" t="s">
        <v>76</v>
      </c>
      <c r="C8" s="41" t="s">
        <v>85</v>
      </c>
      <c r="D8" s="5"/>
      <c r="E8" s="5"/>
      <c r="F8" s="41" t="s">
        <v>83</v>
      </c>
      <c r="G8" s="5"/>
      <c r="H8" s="40"/>
    </row>
    <row r="9" spans="1:8">
      <c r="A9" s="77">
        <v>3</v>
      </c>
      <c r="B9" s="47" t="s">
        <v>76</v>
      </c>
      <c r="C9" s="41" t="s">
        <v>84</v>
      </c>
      <c r="D9" s="5"/>
      <c r="E9" s="5"/>
      <c r="F9" s="5"/>
      <c r="G9" s="41" t="s">
        <v>83</v>
      </c>
      <c r="H9" s="40"/>
    </row>
    <row r="10" spans="1:8">
      <c r="A10" s="78"/>
      <c r="B10" s="47"/>
      <c r="C10" s="41"/>
      <c r="D10" s="5"/>
      <c r="E10" s="5"/>
      <c r="F10" s="5"/>
      <c r="G10" s="5"/>
      <c r="H10" s="40"/>
    </row>
    <row r="11" spans="1:8">
      <c r="A11" s="77"/>
      <c r="B11" s="47"/>
      <c r="C11" s="41"/>
      <c r="D11" s="5"/>
      <c r="E11" s="5"/>
      <c r="F11" s="5"/>
      <c r="G11" s="5"/>
      <c r="H11" s="40"/>
    </row>
    <row r="12" spans="1:8" ht="15" thickBot="1">
      <c r="A12" s="79"/>
      <c r="B12" s="74"/>
      <c r="C12" s="80"/>
      <c r="D12" s="58"/>
      <c r="E12" s="58"/>
      <c r="F12" s="58"/>
      <c r="G12" s="58"/>
      <c r="H12" s="81"/>
    </row>
    <row r="13" spans="1:8">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showGridLines="0" zoomScaleNormal="100" workbookViewId="0"/>
  </sheetViews>
  <sheetFormatPr defaultColWidth="9.109375" defaultRowHeight="13.8"/>
  <cols>
    <col min="1" max="1" width="10.5546875" style="3" bestFit="1" customWidth="1"/>
    <col min="2" max="2" width="70.109375" style="3" customWidth="1"/>
    <col min="3" max="5" width="10.6640625" style="3" customWidth="1"/>
    <col min="6" max="16384" width="9.109375" style="3"/>
  </cols>
  <sheetData>
    <row r="1" spans="1:12">
      <c r="A1" s="238" t="s">
        <v>54</v>
      </c>
      <c r="B1" s="134" t="str">
        <f>'20. LI3'!B1</f>
        <v>სს იშბანკი საქართველო</v>
      </c>
    </row>
    <row r="2" spans="1:12">
      <c r="A2" s="239" t="s">
        <v>55</v>
      </c>
      <c r="B2" s="240">
        <f>'20. LI3'!B2</f>
        <v>43100</v>
      </c>
    </row>
    <row r="3" spans="1:12">
      <c r="A3" s="68"/>
      <c r="B3" s="131"/>
    </row>
    <row r="4" spans="1:12" ht="14.4" thickBot="1">
      <c r="A4" s="132" t="s">
        <v>173</v>
      </c>
      <c r="B4" s="48" t="s">
        <v>150</v>
      </c>
      <c r="C4" s="28"/>
      <c r="D4" s="8"/>
      <c r="E4" s="8"/>
      <c r="F4" s="8"/>
      <c r="G4" s="8"/>
      <c r="H4" s="8"/>
      <c r="I4" s="8"/>
      <c r="J4" s="8"/>
      <c r="K4" s="8"/>
      <c r="L4" s="8"/>
    </row>
    <row r="5" spans="1:12">
      <c r="A5" s="130"/>
      <c r="B5" s="60"/>
      <c r="C5" s="241">
        <f>YEAR(B2)</f>
        <v>2017</v>
      </c>
      <c r="D5" s="241">
        <f>C5-1</f>
        <v>2016</v>
      </c>
      <c r="E5" s="242">
        <f>D5-1</f>
        <v>2015</v>
      </c>
      <c r="F5" s="8"/>
    </row>
    <row r="6" spans="1:12">
      <c r="A6" s="22">
        <v>1</v>
      </c>
      <c r="B6" s="5" t="s">
        <v>10</v>
      </c>
      <c r="C6" s="143"/>
      <c r="D6" s="143"/>
      <c r="E6" s="151"/>
      <c r="F6" s="8"/>
    </row>
    <row r="7" spans="1:12">
      <c r="A7" s="22">
        <v>2</v>
      </c>
      <c r="B7" s="27" t="s">
        <v>124</v>
      </c>
      <c r="C7" s="143"/>
      <c r="D7" s="143"/>
      <c r="E7" s="151"/>
      <c r="F7" s="8"/>
    </row>
    <row r="8" spans="1:12">
      <c r="A8" s="22">
        <v>3</v>
      </c>
      <c r="B8" s="5" t="s">
        <v>146</v>
      </c>
      <c r="C8" s="143"/>
      <c r="D8" s="143"/>
      <c r="E8" s="151"/>
    </row>
    <row r="9" spans="1:12" ht="14.4" thickBot="1">
      <c r="A9" s="61">
        <v>4</v>
      </c>
      <c r="B9" s="58" t="s">
        <v>113</v>
      </c>
      <c r="C9" s="152"/>
      <c r="D9" s="152"/>
      <c r="E9" s="15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Normal="100" workbookViewId="0"/>
  </sheetViews>
  <sheetFormatPr defaultColWidth="9.109375" defaultRowHeight="13.8"/>
  <cols>
    <col min="1" max="1" width="10.5546875" style="3" bestFit="1" customWidth="1"/>
    <col min="2" max="2" width="52.5546875" style="3" customWidth="1"/>
    <col min="3" max="5" width="10.44140625" style="3" bestFit="1" customWidth="1"/>
    <col min="6" max="6" width="24.109375" style="3" customWidth="1"/>
    <col min="7" max="7" width="27.5546875" style="3" customWidth="1"/>
    <col min="8" max="16384" width="9.109375" style="3"/>
  </cols>
  <sheetData>
    <row r="1" spans="1:8">
      <c r="A1" s="238" t="s">
        <v>54</v>
      </c>
      <c r="B1" s="134" t="str">
        <f>'20. LI3'!B1</f>
        <v>სს იშბანკი საქართველო</v>
      </c>
    </row>
    <row r="2" spans="1:8">
      <c r="A2" s="239" t="s">
        <v>55</v>
      </c>
      <c r="B2" s="240">
        <f>'20. LI3'!B2</f>
        <v>43100</v>
      </c>
      <c r="C2" s="8"/>
      <c r="D2" s="8"/>
      <c r="E2" s="8"/>
      <c r="F2" s="8"/>
      <c r="G2" s="8"/>
      <c r="H2" s="8"/>
    </row>
    <row r="3" spans="1:8">
      <c r="A3" s="8"/>
      <c r="B3" s="8"/>
      <c r="C3" s="8"/>
      <c r="D3" s="8"/>
      <c r="E3" s="8"/>
      <c r="F3" s="8"/>
      <c r="G3" s="8"/>
      <c r="H3" s="8"/>
    </row>
    <row r="4" spans="1:8" ht="14.4" thickBot="1">
      <c r="A4" s="132" t="s">
        <v>174</v>
      </c>
      <c r="B4" s="49" t="s">
        <v>125</v>
      </c>
      <c r="F4" s="8"/>
      <c r="G4" s="8"/>
      <c r="H4" s="8"/>
    </row>
    <row r="5" spans="1:8">
      <c r="A5" s="82"/>
      <c r="B5" s="60"/>
      <c r="C5" s="60" t="s">
        <v>0</v>
      </c>
      <c r="D5" s="60" t="s">
        <v>1</v>
      </c>
      <c r="E5" s="60" t="s">
        <v>2</v>
      </c>
      <c r="F5" s="60" t="s">
        <v>3</v>
      </c>
      <c r="G5" s="26" t="s">
        <v>4</v>
      </c>
      <c r="H5" s="8"/>
    </row>
    <row r="6" spans="1:8" s="11" customFormat="1" ht="82.8">
      <c r="A6" s="106"/>
      <c r="B6" s="23"/>
      <c r="C6" s="243">
        <v>2016</v>
      </c>
      <c r="D6" s="243">
        <v>2015</v>
      </c>
      <c r="E6" s="243">
        <v>2014</v>
      </c>
      <c r="F6" s="67" t="s">
        <v>138</v>
      </c>
      <c r="G6" s="108" t="s">
        <v>139</v>
      </c>
      <c r="H6" s="107"/>
    </row>
    <row r="7" spans="1:8">
      <c r="A7" s="83">
        <v>1</v>
      </c>
      <c r="B7" s="5" t="s">
        <v>56</v>
      </c>
      <c r="C7" s="143">
        <v>7009754.8539178073</v>
      </c>
      <c r="D7" s="143">
        <v>6529248.9189999998</v>
      </c>
      <c r="E7" s="143">
        <v>3198840.1099999994</v>
      </c>
      <c r="F7" s="209"/>
      <c r="G7" s="210"/>
      <c r="H7" s="8"/>
    </row>
    <row r="8" spans="1:8">
      <c r="A8" s="83">
        <v>2</v>
      </c>
      <c r="B8" s="50" t="s">
        <v>12</v>
      </c>
      <c r="C8" s="143">
        <v>1612946.9799999988</v>
      </c>
      <c r="D8" s="143">
        <v>1762258.98</v>
      </c>
      <c r="E8" s="143">
        <v>837718</v>
      </c>
      <c r="F8" s="211"/>
      <c r="G8" s="212"/>
    </row>
    <row r="9" spans="1:8">
      <c r="A9" s="83">
        <v>3</v>
      </c>
      <c r="B9" s="51" t="s">
        <v>147</v>
      </c>
      <c r="C9" s="143">
        <v>0</v>
      </c>
      <c r="D9" s="143">
        <v>0</v>
      </c>
      <c r="E9" s="143">
        <v>0</v>
      </c>
      <c r="F9" s="213"/>
      <c r="G9" s="214"/>
    </row>
    <row r="10" spans="1:8" ht="14.4" thickBot="1">
      <c r="A10" s="84">
        <v>4</v>
      </c>
      <c r="B10" s="85" t="s">
        <v>57</v>
      </c>
      <c r="C10" s="244">
        <f>C7+C8-C9</f>
        <v>8622701.8339178059</v>
      </c>
      <c r="D10" s="244">
        <f>D7+D8-D9</f>
        <v>8291507.8990000002</v>
      </c>
      <c r="E10" s="244">
        <f>E7+E8-E9</f>
        <v>4036558.1099999994</v>
      </c>
      <c r="F10" s="245">
        <f>SUMIF(C10:E10, "&gt;=0",C10:E10)/3</f>
        <v>6983589.2809726028</v>
      </c>
      <c r="G10" s="246">
        <f>F10*15%/8%</f>
        <v>13094229.901823631</v>
      </c>
    </row>
    <row r="11" spans="1:8">
      <c r="A11" s="24"/>
      <c r="B11" s="8"/>
      <c r="C11" s="8"/>
      <c r="D11" s="8"/>
      <c r="E11" s="8"/>
      <c r="F11" s="17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showGridLines="0" zoomScaleNormal="100" workbookViewId="0"/>
  </sheetViews>
  <sheetFormatPr defaultColWidth="9.109375" defaultRowHeight="13.8"/>
  <cols>
    <col min="1" max="1" width="10.5546875" style="29" bestFit="1" customWidth="1"/>
    <col min="2" max="2" width="16.33203125" style="3" customWidth="1"/>
    <col min="3" max="3" width="42.88671875" style="3" customWidth="1"/>
    <col min="4" max="5" width="33.44140625" style="3" customWidth="1"/>
    <col min="6" max="6" width="38.88671875" style="3" customWidth="1"/>
    <col min="7" max="16384" width="9.109375" style="3"/>
  </cols>
  <sheetData>
    <row r="1" spans="1:9">
      <c r="A1" s="238" t="s">
        <v>54</v>
      </c>
      <c r="B1" s="134" t="str">
        <f>'20. LI3'!B1</f>
        <v>სს იშბანკი საქართველო</v>
      </c>
    </row>
    <row r="2" spans="1:9">
      <c r="A2" s="239" t="s">
        <v>55</v>
      </c>
      <c r="B2" s="240">
        <f>'20. LI3'!B2</f>
        <v>43100</v>
      </c>
    </row>
    <row r="3" spans="1:9">
      <c r="A3" s="2"/>
    </row>
    <row r="4" spans="1:9" ht="14.4" thickBot="1">
      <c r="A4" s="132" t="s">
        <v>175</v>
      </c>
      <c r="B4" s="30" t="s">
        <v>190</v>
      </c>
      <c r="D4" s="13"/>
      <c r="E4" s="13"/>
      <c r="F4" s="13"/>
    </row>
    <row r="5" spans="1:9" s="9" customFormat="1" ht="16.5" customHeight="1">
      <c r="A5" s="86"/>
      <c r="B5" s="87"/>
      <c r="C5" s="87"/>
      <c r="D5" s="95" t="s">
        <v>160</v>
      </c>
      <c r="E5" s="95" t="s">
        <v>161</v>
      </c>
      <c r="F5" s="96" t="s">
        <v>114</v>
      </c>
    </row>
    <row r="6" spans="1:9" ht="15" customHeight="1">
      <c r="A6" s="88">
        <v>1</v>
      </c>
      <c r="B6" s="215" t="s">
        <v>18</v>
      </c>
      <c r="C6" s="17" t="s">
        <v>15</v>
      </c>
      <c r="D6" s="160"/>
      <c r="E6" s="160"/>
      <c r="F6" s="161"/>
    </row>
    <row r="7" spans="1:9" ht="15" customHeight="1">
      <c r="A7" s="88">
        <v>2</v>
      </c>
      <c r="B7" s="215"/>
      <c r="C7" s="17" t="s">
        <v>120</v>
      </c>
      <c r="D7" s="154">
        <f>D8+D10+D12</f>
        <v>848266.14342874975</v>
      </c>
      <c r="E7" s="154">
        <f>E8+E10+E12</f>
        <v>241032.66</v>
      </c>
      <c r="F7" s="155">
        <f>F8+F10+F12</f>
        <v>0</v>
      </c>
    </row>
    <row r="8" spans="1:9" ht="15" customHeight="1">
      <c r="A8" s="88">
        <v>3</v>
      </c>
      <c r="B8" s="215"/>
      <c r="C8" s="31" t="s">
        <v>115</v>
      </c>
      <c r="D8" s="160">
        <v>848266.14342874975</v>
      </c>
      <c r="E8" s="160">
        <v>241032.66</v>
      </c>
      <c r="F8" s="161"/>
      <c r="G8" s="8"/>
      <c r="H8" s="8"/>
    </row>
    <row r="9" spans="1:9" ht="15" customHeight="1">
      <c r="A9" s="89">
        <v>4</v>
      </c>
      <c r="B9" s="215"/>
      <c r="C9" s="32" t="s">
        <v>16</v>
      </c>
      <c r="D9" s="160"/>
      <c r="E9" s="160"/>
      <c r="F9" s="161"/>
      <c r="G9" s="8"/>
      <c r="H9" s="8"/>
    </row>
    <row r="10" spans="1:9" ht="30" customHeight="1">
      <c r="A10" s="89">
        <v>5</v>
      </c>
      <c r="B10" s="215"/>
      <c r="C10" s="31" t="s">
        <v>17</v>
      </c>
      <c r="D10" s="160"/>
      <c r="E10" s="160"/>
      <c r="F10" s="161"/>
    </row>
    <row r="11" spans="1:9" ht="15" customHeight="1">
      <c r="A11" s="89">
        <v>6</v>
      </c>
      <c r="B11" s="215"/>
      <c r="C11" s="32" t="s">
        <v>16</v>
      </c>
      <c r="D11" s="160"/>
      <c r="E11" s="160"/>
      <c r="F11" s="161"/>
    </row>
    <row r="12" spans="1:9" ht="15" customHeight="1">
      <c r="A12" s="89">
        <v>7</v>
      </c>
      <c r="B12" s="215"/>
      <c r="C12" s="31" t="s">
        <v>149</v>
      </c>
      <c r="D12" s="160"/>
      <c r="E12" s="160"/>
      <c r="F12" s="161"/>
    </row>
    <row r="13" spans="1:9" ht="15" customHeight="1">
      <c r="A13" s="89">
        <v>8</v>
      </c>
      <c r="B13" s="215"/>
      <c r="C13" s="32" t="s">
        <v>16</v>
      </c>
      <c r="D13" s="160"/>
      <c r="E13" s="160"/>
      <c r="F13" s="161"/>
    </row>
    <row r="14" spans="1:9" ht="15" customHeight="1">
      <c r="A14" s="89">
        <v>9</v>
      </c>
      <c r="B14" s="215" t="s">
        <v>168</v>
      </c>
      <c r="C14" s="17" t="s">
        <v>15</v>
      </c>
      <c r="D14" s="162"/>
      <c r="E14" s="162"/>
      <c r="F14" s="163"/>
      <c r="I14" s="18"/>
    </row>
    <row r="15" spans="1:9" ht="15" customHeight="1">
      <c r="A15" s="89">
        <v>10</v>
      </c>
      <c r="B15" s="215"/>
      <c r="C15" s="17" t="s">
        <v>169</v>
      </c>
      <c r="D15" s="156">
        <f>D16+D18+D20</f>
        <v>0</v>
      </c>
      <c r="E15" s="156">
        <f>E16+E18+E20</f>
        <v>0</v>
      </c>
      <c r="F15" s="157">
        <f>F16+F18+F20</f>
        <v>0</v>
      </c>
    </row>
    <row r="16" spans="1:9" ht="15" customHeight="1">
      <c r="A16" s="89">
        <v>11</v>
      </c>
      <c r="B16" s="215"/>
      <c r="C16" s="31" t="s">
        <v>116</v>
      </c>
      <c r="D16" s="162"/>
      <c r="E16" s="162"/>
      <c r="F16" s="163"/>
    </row>
    <row r="17" spans="1:6" ht="15" customHeight="1">
      <c r="A17" s="89">
        <v>12</v>
      </c>
      <c r="B17" s="215"/>
      <c r="C17" s="32" t="s">
        <v>16</v>
      </c>
      <c r="D17" s="160"/>
      <c r="E17" s="160"/>
      <c r="F17" s="161"/>
    </row>
    <row r="18" spans="1:6" ht="30" customHeight="1">
      <c r="A18" s="89">
        <v>13</v>
      </c>
      <c r="B18" s="215"/>
      <c r="C18" s="31" t="s">
        <v>17</v>
      </c>
      <c r="D18" s="162"/>
      <c r="E18" s="162"/>
      <c r="F18" s="163"/>
    </row>
    <row r="19" spans="1:6" ht="15" customHeight="1">
      <c r="A19" s="89">
        <v>14</v>
      </c>
      <c r="B19" s="215"/>
      <c r="C19" s="32" t="s">
        <v>16</v>
      </c>
      <c r="D19" s="162"/>
      <c r="E19" s="162"/>
      <c r="F19" s="163"/>
    </row>
    <row r="20" spans="1:6" ht="15" customHeight="1">
      <c r="A20" s="89">
        <v>15</v>
      </c>
      <c r="B20" s="215"/>
      <c r="C20" s="31" t="s">
        <v>149</v>
      </c>
      <c r="D20" s="162"/>
      <c r="E20" s="162"/>
      <c r="F20" s="163"/>
    </row>
    <row r="21" spans="1:6" ht="15" customHeight="1">
      <c r="A21" s="89">
        <v>16</v>
      </c>
      <c r="B21" s="215"/>
      <c r="C21" s="32" t="s">
        <v>16</v>
      </c>
      <c r="D21" s="162"/>
      <c r="E21" s="162"/>
      <c r="F21" s="163"/>
    </row>
    <row r="22" spans="1:6" ht="15" customHeight="1" thickBot="1">
      <c r="A22" s="90">
        <v>17</v>
      </c>
      <c r="B22" s="216" t="s">
        <v>119</v>
      </c>
      <c r="C22" s="216"/>
      <c r="D22" s="158">
        <f>D7+D15</f>
        <v>848266.14342874975</v>
      </c>
      <c r="E22" s="158">
        <f>E7+E15</f>
        <v>241032.66</v>
      </c>
      <c r="F22" s="159">
        <f>F7+F15</f>
        <v>0</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showGridLines="0" zoomScaleNormal="100" workbookViewId="0">
      <selection sqref="A1:B2"/>
    </sheetView>
  </sheetViews>
  <sheetFormatPr defaultColWidth="9.109375" defaultRowHeight="13.8"/>
  <cols>
    <col min="1" max="1" width="35.109375" style="3" customWidth="1"/>
    <col min="2" max="2" width="45.88671875" style="3" customWidth="1"/>
    <col min="3" max="4" width="29.44140625" style="3" customWidth="1"/>
    <col min="5" max="5" width="28.44140625" style="3" customWidth="1"/>
    <col min="6" max="6" width="14" style="3" bestFit="1" customWidth="1"/>
    <col min="7" max="7" width="14.6640625" style="3" customWidth="1"/>
    <col min="8" max="8" width="26.44140625" style="3" customWidth="1"/>
    <col min="9" max="9" width="16.109375" style="3" bestFit="1" customWidth="1"/>
    <col min="10" max="10" width="14" style="3" bestFit="1" customWidth="1"/>
    <col min="11" max="11" width="14.6640625" style="3" customWidth="1"/>
    <col min="12" max="12" width="26.88671875" style="3" customWidth="1"/>
    <col min="13" max="16384" width="9.109375" style="3"/>
  </cols>
  <sheetData>
    <row r="1" spans="1:12">
      <c r="A1" s="238" t="s">
        <v>54</v>
      </c>
      <c r="B1" s="134" t="str">
        <f>'20. LI3'!B1</f>
        <v>სს იშბანკი საქართველო</v>
      </c>
    </row>
    <row r="2" spans="1:12">
      <c r="A2" s="239" t="s">
        <v>55</v>
      </c>
      <c r="B2" s="240">
        <f>'20. LI3'!B2</f>
        <v>43100</v>
      </c>
      <c r="C2" s="33"/>
      <c r="D2" s="33"/>
      <c r="E2" s="33"/>
      <c r="F2" s="33"/>
      <c r="G2" s="33"/>
      <c r="H2" s="33"/>
      <c r="I2" s="33"/>
      <c r="J2" s="33"/>
      <c r="K2" s="33"/>
      <c r="L2" s="33"/>
    </row>
    <row r="3" spans="1:12">
      <c r="B3" s="33"/>
      <c r="C3" s="33"/>
      <c r="D3" s="33"/>
      <c r="E3" s="33"/>
      <c r="F3" s="33"/>
      <c r="G3" s="33"/>
      <c r="H3" s="33"/>
      <c r="I3" s="33"/>
      <c r="J3" s="33"/>
      <c r="K3" s="33"/>
      <c r="L3" s="33"/>
    </row>
    <row r="4" spans="1:12" ht="14.4" thickBot="1">
      <c r="A4" s="132" t="s">
        <v>176</v>
      </c>
      <c r="B4" s="33" t="s">
        <v>127</v>
      </c>
      <c r="C4" s="34"/>
      <c r="D4" s="34"/>
      <c r="E4" s="34"/>
      <c r="F4" s="34"/>
      <c r="G4" s="34"/>
      <c r="H4" s="34"/>
      <c r="I4" s="34"/>
      <c r="J4" s="34"/>
      <c r="K4" s="34"/>
      <c r="L4" s="34"/>
    </row>
    <row r="5" spans="1:12" ht="30">
      <c r="A5" s="25"/>
      <c r="B5" s="60"/>
      <c r="C5" s="111" t="s">
        <v>160</v>
      </c>
      <c r="D5" s="111" t="s">
        <v>161</v>
      </c>
      <c r="E5" s="112" t="s">
        <v>130</v>
      </c>
      <c r="F5" s="34"/>
      <c r="G5" s="34"/>
      <c r="H5" s="34"/>
      <c r="I5" s="34"/>
      <c r="J5" s="34"/>
      <c r="K5" s="34"/>
      <c r="L5" s="34"/>
    </row>
    <row r="6" spans="1:12">
      <c r="A6" s="217" t="s">
        <v>19</v>
      </c>
      <c r="B6" s="114" t="s">
        <v>15</v>
      </c>
      <c r="C6" s="143"/>
      <c r="D6" s="143"/>
      <c r="E6" s="151"/>
      <c r="F6" s="34"/>
      <c r="G6" s="34"/>
      <c r="H6" s="34"/>
      <c r="I6" s="34"/>
      <c r="J6" s="34"/>
      <c r="K6" s="34"/>
      <c r="L6" s="34"/>
    </row>
    <row r="7" spans="1:12" ht="15">
      <c r="A7" s="217"/>
      <c r="B7" s="113" t="s">
        <v>118</v>
      </c>
      <c r="C7" s="143"/>
      <c r="D7" s="143"/>
      <c r="E7" s="151"/>
      <c r="F7" s="34"/>
      <c r="G7" s="34"/>
      <c r="H7" s="34"/>
      <c r="I7" s="34"/>
      <c r="J7" s="34"/>
      <c r="K7" s="34"/>
      <c r="L7" s="34"/>
    </row>
    <row r="8" spans="1:12" ht="15">
      <c r="A8" s="217" t="s">
        <v>73</v>
      </c>
      <c r="B8" s="113" t="s">
        <v>15</v>
      </c>
      <c r="C8" s="143"/>
      <c r="D8" s="143"/>
      <c r="E8" s="151"/>
      <c r="F8" s="34"/>
      <c r="G8" s="34"/>
      <c r="H8" s="34"/>
      <c r="I8" s="34"/>
      <c r="J8" s="34"/>
      <c r="K8" s="34"/>
      <c r="L8" s="34"/>
    </row>
    <row r="9" spans="1:12" ht="15">
      <c r="A9" s="217"/>
      <c r="B9" s="113" t="s">
        <v>13</v>
      </c>
      <c r="C9" s="164">
        <f>C10+C11+C12+C13</f>
        <v>0</v>
      </c>
      <c r="D9" s="164">
        <f>D10+D11+D12+D13</f>
        <v>0</v>
      </c>
      <c r="E9" s="164">
        <f>E10+E11+E12+E13</f>
        <v>0</v>
      </c>
      <c r="F9" s="34"/>
      <c r="G9" s="34"/>
      <c r="H9" s="34"/>
      <c r="I9" s="34"/>
      <c r="J9" s="34"/>
      <c r="K9" s="34"/>
      <c r="L9" s="34"/>
    </row>
    <row r="10" spans="1:12" ht="15">
      <c r="A10" s="217"/>
      <c r="B10" s="115" t="s">
        <v>20</v>
      </c>
      <c r="C10" s="143"/>
      <c r="D10" s="143"/>
      <c r="E10" s="151"/>
      <c r="F10" s="34"/>
      <c r="G10" s="34"/>
      <c r="H10" s="34"/>
      <c r="I10" s="34"/>
      <c r="J10" s="34"/>
      <c r="K10" s="34"/>
      <c r="L10" s="34"/>
    </row>
    <row r="11" spans="1:12" ht="15">
      <c r="A11" s="217"/>
      <c r="B11" s="115" t="s">
        <v>155</v>
      </c>
      <c r="C11" s="143"/>
      <c r="D11" s="143"/>
      <c r="E11" s="151"/>
      <c r="F11" s="34"/>
      <c r="G11" s="34"/>
      <c r="H11" s="34"/>
      <c r="I11" s="34"/>
      <c r="J11" s="34"/>
      <c r="K11" s="34"/>
      <c r="L11" s="34"/>
    </row>
    <row r="12" spans="1:12" ht="30">
      <c r="A12" s="217"/>
      <c r="B12" s="115" t="s">
        <v>156</v>
      </c>
      <c r="C12" s="143"/>
      <c r="D12" s="143"/>
      <c r="E12" s="151"/>
      <c r="F12" s="34"/>
      <c r="G12" s="34"/>
      <c r="H12" s="34"/>
      <c r="I12" s="34"/>
      <c r="J12" s="34"/>
      <c r="K12" s="34"/>
      <c r="L12" s="34"/>
    </row>
    <row r="13" spans="1:12" ht="15">
      <c r="A13" s="217"/>
      <c r="B13" s="115" t="s">
        <v>157</v>
      </c>
      <c r="C13" s="143"/>
      <c r="D13" s="143"/>
      <c r="E13" s="151"/>
      <c r="F13" s="34"/>
      <c r="G13" s="34"/>
      <c r="H13" s="34"/>
      <c r="I13" s="34"/>
      <c r="J13" s="34"/>
      <c r="K13" s="34"/>
      <c r="L13" s="34"/>
    </row>
    <row r="14" spans="1:12" ht="15">
      <c r="A14" s="217" t="s">
        <v>159</v>
      </c>
      <c r="B14" s="113" t="s">
        <v>15</v>
      </c>
      <c r="C14" s="143"/>
      <c r="D14" s="143"/>
      <c r="E14" s="151"/>
      <c r="F14" s="34"/>
      <c r="G14" s="34"/>
      <c r="H14" s="34"/>
      <c r="I14" s="34"/>
      <c r="J14" s="34"/>
      <c r="K14" s="34"/>
      <c r="L14" s="34"/>
    </row>
    <row r="15" spans="1:12" ht="15">
      <c r="A15" s="217"/>
      <c r="B15" s="113" t="s">
        <v>13</v>
      </c>
      <c r="C15" s="164">
        <f>C16+C17+C18+C19</f>
        <v>0</v>
      </c>
      <c r="D15" s="164">
        <f>D16+D17+D18+D19</f>
        <v>0</v>
      </c>
      <c r="E15" s="164">
        <f>E16+E17+E18+E19</f>
        <v>0</v>
      </c>
      <c r="F15" s="34"/>
      <c r="G15" s="34"/>
      <c r="H15" s="34"/>
      <c r="I15" s="34"/>
      <c r="J15" s="34"/>
      <c r="K15" s="34"/>
      <c r="L15" s="34"/>
    </row>
    <row r="16" spans="1:12" ht="15">
      <c r="A16" s="217"/>
      <c r="B16" s="115" t="s">
        <v>20</v>
      </c>
      <c r="C16" s="143"/>
      <c r="D16" s="143"/>
      <c r="E16" s="151"/>
      <c r="F16" s="34"/>
      <c r="G16" s="34"/>
      <c r="H16" s="34"/>
      <c r="I16" s="34"/>
      <c r="J16" s="34"/>
      <c r="K16" s="34"/>
      <c r="L16" s="34"/>
    </row>
    <row r="17" spans="1:12" ht="15">
      <c r="A17" s="218"/>
      <c r="B17" s="119" t="s">
        <v>155</v>
      </c>
      <c r="C17" s="165"/>
      <c r="D17" s="165"/>
      <c r="E17" s="166"/>
      <c r="F17" s="34"/>
      <c r="G17" s="34"/>
      <c r="H17" s="34"/>
      <c r="I17" s="34"/>
      <c r="J17" s="34"/>
      <c r="K17" s="34"/>
      <c r="L17" s="34"/>
    </row>
    <row r="18" spans="1:12" ht="30">
      <c r="A18" s="218"/>
      <c r="B18" s="119" t="s">
        <v>156</v>
      </c>
      <c r="C18" s="165"/>
      <c r="D18" s="165"/>
      <c r="E18" s="166"/>
      <c r="F18" s="34"/>
      <c r="G18" s="34"/>
      <c r="H18" s="34"/>
      <c r="I18" s="34"/>
      <c r="J18" s="34"/>
      <c r="K18" s="34"/>
      <c r="L18" s="34"/>
    </row>
    <row r="19" spans="1:12" ht="15.6" thickBot="1">
      <c r="A19" s="219"/>
      <c r="B19" s="116" t="s">
        <v>157</v>
      </c>
      <c r="C19" s="152"/>
      <c r="D19" s="152"/>
      <c r="E19" s="153"/>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Normal="100" workbookViewId="0">
      <pane xSplit="2" ySplit="6" topLeftCell="C7" activePane="bottomRight" state="frozen"/>
      <selection activeCell="L18" sqref="L18"/>
      <selection pane="topRight" activeCell="L18" sqref="L18"/>
      <selection pane="bottomLeft" activeCell="L18" sqref="L18"/>
      <selection pane="bottomRight"/>
    </sheetView>
  </sheetViews>
  <sheetFormatPr defaultColWidth="9.109375" defaultRowHeight="13.8"/>
  <cols>
    <col min="1" max="1" width="10.5546875" style="3" bestFit="1" customWidth="1"/>
    <col min="2" max="2" width="54.6640625" style="3" customWidth="1"/>
    <col min="3" max="3" width="26.6640625" style="3" customWidth="1"/>
    <col min="4" max="4" width="32.88671875" style="3" customWidth="1"/>
    <col min="5" max="5" width="26.6640625" style="3" customWidth="1"/>
    <col min="6" max="6" width="25.5546875" style="3" customWidth="1"/>
    <col min="7" max="7" width="28.109375" style="3" customWidth="1"/>
    <col min="8" max="16384" width="9.109375" style="3"/>
  </cols>
  <sheetData>
    <row r="1" spans="1:7">
      <c r="A1" s="238" t="s">
        <v>54</v>
      </c>
      <c r="B1" s="134" t="str">
        <f>'20. LI3'!B1</f>
        <v>სს იშბანკი საქართველო</v>
      </c>
    </row>
    <row r="2" spans="1:7">
      <c r="A2" s="239" t="s">
        <v>55</v>
      </c>
      <c r="B2" s="240">
        <f>'20. LI3'!B2</f>
        <v>43100</v>
      </c>
    </row>
    <row r="3" spans="1:7">
      <c r="B3" s="15"/>
    </row>
    <row r="4" spans="1:7" ht="14.4" thickBot="1">
      <c r="A4" s="132" t="s">
        <v>177</v>
      </c>
      <c r="B4" s="94" t="s">
        <v>129</v>
      </c>
    </row>
    <row r="5" spans="1:7" s="15" customFormat="1" ht="15">
      <c r="A5" s="91"/>
      <c r="B5" s="62"/>
      <c r="C5" s="92" t="s">
        <v>0</v>
      </c>
      <c r="D5" s="39" t="s">
        <v>1</v>
      </c>
      <c r="E5" s="39" t="s">
        <v>2</v>
      </c>
      <c r="F5" s="39" t="s">
        <v>3</v>
      </c>
      <c r="G5" s="38" t="s">
        <v>4</v>
      </c>
    </row>
    <row r="6" spans="1:7" ht="75">
      <c r="A6" s="93"/>
      <c r="B6" s="35"/>
      <c r="C6" s="117" t="s">
        <v>186</v>
      </c>
      <c r="D6" s="110" t="s">
        <v>187</v>
      </c>
      <c r="E6" s="110" t="s">
        <v>189</v>
      </c>
      <c r="F6" s="110" t="s">
        <v>188</v>
      </c>
      <c r="G6" s="118" t="s">
        <v>23</v>
      </c>
    </row>
    <row r="7" spans="1:7" ht="15">
      <c r="A7" s="93">
        <v>1</v>
      </c>
      <c r="B7" s="120" t="s">
        <v>160</v>
      </c>
      <c r="C7" s="167">
        <f>SUM(C8:C11)</f>
        <v>0</v>
      </c>
      <c r="D7" s="167">
        <f t="shared" ref="D7:G7" si="0">SUM(D8:D11)</f>
        <v>0</v>
      </c>
      <c r="E7" s="167">
        <f t="shared" si="0"/>
        <v>0</v>
      </c>
      <c r="F7" s="167">
        <f t="shared" si="0"/>
        <v>0</v>
      </c>
      <c r="G7" s="167">
        <f t="shared" si="0"/>
        <v>0</v>
      </c>
    </row>
    <row r="8" spans="1:7" ht="15">
      <c r="A8" s="93">
        <v>2</v>
      </c>
      <c r="B8" s="36" t="s">
        <v>21</v>
      </c>
      <c r="C8" s="170"/>
      <c r="D8" s="171"/>
      <c r="E8" s="171"/>
      <c r="F8" s="171"/>
      <c r="G8" s="172"/>
    </row>
    <row r="9" spans="1:7" ht="15">
      <c r="A9" s="93">
        <v>3</v>
      </c>
      <c r="B9" s="36" t="s">
        <v>22</v>
      </c>
      <c r="C9" s="170"/>
      <c r="D9" s="171"/>
      <c r="E9" s="171"/>
      <c r="F9" s="171"/>
      <c r="G9" s="172"/>
    </row>
    <row r="10" spans="1:7" ht="15">
      <c r="A10" s="93">
        <v>4</v>
      </c>
      <c r="B10" s="37" t="s">
        <v>153</v>
      </c>
      <c r="C10" s="170"/>
      <c r="D10" s="171"/>
      <c r="E10" s="171"/>
      <c r="F10" s="171"/>
      <c r="G10" s="172"/>
    </row>
    <row r="11" spans="1:7" ht="15">
      <c r="A11" s="93">
        <v>5</v>
      </c>
      <c r="B11" s="36" t="s">
        <v>154</v>
      </c>
      <c r="C11" s="170"/>
      <c r="D11" s="171"/>
      <c r="E11" s="171"/>
      <c r="F11" s="171"/>
      <c r="G11" s="172"/>
    </row>
    <row r="12" spans="1:7" ht="15">
      <c r="A12" s="93">
        <v>6</v>
      </c>
      <c r="B12" s="17" t="s">
        <v>161</v>
      </c>
      <c r="C12" s="154">
        <f>SUM(C13:C16)</f>
        <v>0</v>
      </c>
      <c r="D12" s="154">
        <f>SUM(D13:D16)</f>
        <v>0</v>
      </c>
      <c r="E12" s="154">
        <f>SUM(E13:E16)</f>
        <v>0</v>
      </c>
      <c r="F12" s="154">
        <f>SUM(F13:F16)</f>
        <v>0</v>
      </c>
      <c r="G12" s="155">
        <f>SUM(G13:G16)</f>
        <v>0</v>
      </c>
    </row>
    <row r="13" spans="1:7" ht="15">
      <c r="A13" s="93">
        <v>7</v>
      </c>
      <c r="B13" s="36" t="s">
        <v>21</v>
      </c>
      <c r="C13" s="160"/>
      <c r="D13" s="160"/>
      <c r="E13" s="160"/>
      <c r="F13" s="160"/>
      <c r="G13" s="161"/>
    </row>
    <row r="14" spans="1:7" ht="15">
      <c r="A14" s="93">
        <v>8</v>
      </c>
      <c r="B14" s="36" t="s">
        <v>22</v>
      </c>
      <c r="C14" s="160"/>
      <c r="D14" s="160"/>
      <c r="E14" s="160"/>
      <c r="F14" s="160"/>
      <c r="G14" s="161"/>
    </row>
    <row r="15" spans="1:7" ht="15">
      <c r="A15" s="93">
        <v>9</v>
      </c>
      <c r="B15" s="37" t="s">
        <v>153</v>
      </c>
      <c r="C15" s="160"/>
      <c r="D15" s="160"/>
      <c r="E15" s="160"/>
      <c r="F15" s="160"/>
      <c r="G15" s="161"/>
    </row>
    <row r="16" spans="1:7" ht="15">
      <c r="A16" s="93">
        <v>10</v>
      </c>
      <c r="B16" s="36" t="s">
        <v>154</v>
      </c>
      <c r="C16" s="160"/>
      <c r="D16" s="160"/>
      <c r="E16" s="160"/>
      <c r="F16" s="160"/>
      <c r="G16" s="161"/>
    </row>
    <row r="17" spans="1:7" ht="15">
      <c r="A17" s="93">
        <v>11</v>
      </c>
      <c r="B17" s="17" t="s">
        <v>111</v>
      </c>
      <c r="C17" s="154">
        <f>SUM(C18:C21)</f>
        <v>0</v>
      </c>
      <c r="D17" s="154">
        <f>SUM(D18:D21)</f>
        <v>0</v>
      </c>
      <c r="E17" s="154">
        <f>SUM(E18:E21)</f>
        <v>0</v>
      </c>
      <c r="F17" s="154">
        <f>SUM(F18:F21)</f>
        <v>0</v>
      </c>
      <c r="G17" s="155">
        <f>SUM(G18:G21)</f>
        <v>0</v>
      </c>
    </row>
    <row r="18" spans="1:7" ht="15">
      <c r="A18" s="93">
        <v>12</v>
      </c>
      <c r="B18" s="36" t="s">
        <v>21</v>
      </c>
      <c r="C18" s="160"/>
      <c r="D18" s="160"/>
      <c r="E18" s="160" t="s">
        <v>9</v>
      </c>
      <c r="F18" s="160"/>
      <c r="G18" s="161"/>
    </row>
    <row r="19" spans="1:7" ht="15">
      <c r="A19" s="93">
        <v>13</v>
      </c>
      <c r="B19" s="36" t="s">
        <v>22</v>
      </c>
      <c r="C19" s="160"/>
      <c r="D19" s="160"/>
      <c r="E19" s="160"/>
      <c r="F19" s="160"/>
      <c r="G19" s="161"/>
    </row>
    <row r="20" spans="1:7" ht="15">
      <c r="A20" s="93">
        <v>14</v>
      </c>
      <c r="B20" s="37" t="s">
        <v>153</v>
      </c>
      <c r="C20" s="160"/>
      <c r="D20" s="160"/>
      <c r="E20" s="160"/>
      <c r="F20" s="160"/>
      <c r="G20" s="161"/>
    </row>
    <row r="21" spans="1:7" ht="15">
      <c r="A21" s="93">
        <v>15</v>
      </c>
      <c r="B21" s="36" t="s">
        <v>154</v>
      </c>
      <c r="C21" s="160"/>
      <c r="D21" s="160"/>
      <c r="E21" s="160"/>
      <c r="F21" s="160"/>
      <c r="G21" s="161"/>
    </row>
    <row r="22" spans="1:7" ht="15.6" thickBot="1">
      <c r="A22" s="93">
        <v>16</v>
      </c>
      <c r="B22" s="56" t="s">
        <v>7</v>
      </c>
      <c r="C22" s="168">
        <f>C12+C17</f>
        <v>0</v>
      </c>
      <c r="D22" s="168">
        <f>D12+D17</f>
        <v>0</v>
      </c>
      <c r="E22" s="168">
        <f>E12+E17</f>
        <v>0</v>
      </c>
      <c r="F22" s="168">
        <f>F12+F17</f>
        <v>0</v>
      </c>
      <c r="G22" s="169">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showGridLines="0" workbookViewId="0">
      <pane xSplit="2" ySplit="8" topLeftCell="C9" activePane="bottomRight" state="frozen"/>
      <selection activeCell="L18" sqref="L18"/>
      <selection pane="topRight" activeCell="L18" sqref="L18"/>
      <selection pane="bottomLeft" activeCell="L18" sqref="L18"/>
      <selection pane="bottomRight"/>
    </sheetView>
  </sheetViews>
  <sheetFormatPr defaultColWidth="9.109375" defaultRowHeight="13.8"/>
  <cols>
    <col min="1" max="1" width="10.5546875" style="3" bestFit="1" customWidth="1"/>
    <col min="2" max="2" width="89.109375" style="3" bestFit="1" customWidth="1"/>
    <col min="3" max="3" width="15.109375" style="19" customWidth="1"/>
    <col min="4" max="5" width="13.6640625" style="19" customWidth="1"/>
    <col min="6" max="6" width="16.33203125" style="19" customWidth="1"/>
    <col min="7" max="8" width="13.6640625" style="19" customWidth="1"/>
    <col min="9" max="9" width="17.5546875" style="19" customWidth="1"/>
    <col min="10" max="10" width="14.5546875" style="19" customWidth="1"/>
    <col min="11" max="12" width="13.6640625" style="19" customWidth="1"/>
    <col min="13" max="13" width="15" style="19" customWidth="1"/>
    <col min="14" max="15" width="13.6640625" style="19" customWidth="1"/>
    <col min="16" max="17" width="15.6640625" style="19" customWidth="1"/>
    <col min="18" max="18" width="9.109375" style="19"/>
    <col min="19" max="16384" width="9.109375" style="3"/>
  </cols>
  <sheetData>
    <row r="1" spans="1:15">
      <c r="A1" s="238" t="s">
        <v>54</v>
      </c>
      <c r="B1" s="134" t="str">
        <f>'20. LI3'!B1</f>
        <v>სს იშბანკი საქართველო</v>
      </c>
    </row>
    <row r="2" spans="1:15">
      <c r="A2" s="239" t="s">
        <v>55</v>
      </c>
      <c r="B2" s="240">
        <f>'20. LI3'!B2</f>
        <v>43100</v>
      </c>
    </row>
    <row r="4" spans="1:15" ht="14.4" thickBot="1">
      <c r="A4" s="132" t="s">
        <v>178</v>
      </c>
      <c r="B4" s="53" t="s">
        <v>194</v>
      </c>
    </row>
    <row r="5" spans="1:15">
      <c r="A5" s="55"/>
      <c r="B5" s="57"/>
      <c r="C5" s="42" t="s">
        <v>0</v>
      </c>
      <c r="D5" s="42" t="s">
        <v>1</v>
      </c>
      <c r="E5" s="42" t="s">
        <v>2</v>
      </c>
      <c r="F5" s="42" t="s">
        <v>3</v>
      </c>
      <c r="G5" s="42" t="s">
        <v>4</v>
      </c>
      <c r="H5" s="42" t="s">
        <v>5</v>
      </c>
      <c r="I5" s="42" t="s">
        <v>97</v>
      </c>
      <c r="J5" s="42" t="s">
        <v>98</v>
      </c>
      <c r="K5" s="42" t="s">
        <v>99</v>
      </c>
      <c r="L5" s="42" t="s">
        <v>100</v>
      </c>
      <c r="M5" s="42" t="s">
        <v>101</v>
      </c>
      <c r="N5" s="42" t="s">
        <v>102</v>
      </c>
      <c r="O5" s="43" t="s">
        <v>105</v>
      </c>
    </row>
    <row r="6" spans="1:15">
      <c r="A6" s="22"/>
      <c r="B6" s="5"/>
      <c r="C6" s="220" t="s">
        <v>62</v>
      </c>
      <c r="D6" s="220"/>
      <c r="E6" s="220"/>
      <c r="F6" s="222" t="s">
        <v>63</v>
      </c>
      <c r="G6" s="222"/>
      <c r="H6" s="222"/>
      <c r="I6" s="222"/>
      <c r="J6" s="222"/>
      <c r="K6" s="222"/>
      <c r="L6" s="222"/>
      <c r="M6" s="222" t="s">
        <v>64</v>
      </c>
      <c r="N6" s="222"/>
      <c r="O6" s="221"/>
    </row>
    <row r="7" spans="1:15" ht="15" customHeight="1">
      <c r="A7" s="22"/>
      <c r="B7" s="5"/>
      <c r="C7" s="222" t="s">
        <v>65</v>
      </c>
      <c r="D7" s="222" t="s">
        <v>66</v>
      </c>
      <c r="E7" s="222" t="s">
        <v>103</v>
      </c>
      <c r="F7" s="222" t="s">
        <v>67</v>
      </c>
      <c r="G7" s="222"/>
      <c r="H7" s="222" t="s">
        <v>68</v>
      </c>
      <c r="I7" s="222" t="s">
        <v>69</v>
      </c>
      <c r="J7" s="222"/>
      <c r="K7" s="223" t="s">
        <v>8</v>
      </c>
      <c r="L7" s="223"/>
      <c r="M7" s="220" t="s">
        <v>104</v>
      </c>
      <c r="N7" s="220" t="s">
        <v>109</v>
      </c>
      <c r="O7" s="221" t="s">
        <v>110</v>
      </c>
    </row>
    <row r="8" spans="1:15" ht="41.4">
      <c r="A8" s="22"/>
      <c r="B8" s="5"/>
      <c r="C8" s="222"/>
      <c r="D8" s="222"/>
      <c r="E8" s="222"/>
      <c r="F8" s="177" t="s">
        <v>16</v>
      </c>
      <c r="G8" s="177" t="s">
        <v>70</v>
      </c>
      <c r="H8" s="222"/>
      <c r="I8" s="177" t="s">
        <v>107</v>
      </c>
      <c r="J8" s="177" t="s">
        <v>108</v>
      </c>
      <c r="K8" s="178" t="s">
        <v>71</v>
      </c>
      <c r="L8" s="178" t="s">
        <v>72</v>
      </c>
      <c r="M8" s="220"/>
      <c r="N8" s="220"/>
      <c r="O8" s="221"/>
    </row>
    <row r="9" spans="1:15">
      <c r="A9" s="59"/>
      <c r="B9" s="54" t="s">
        <v>14</v>
      </c>
      <c r="C9" s="180"/>
      <c r="D9" s="180"/>
      <c r="E9" s="180"/>
      <c r="F9" s="180"/>
      <c r="G9" s="180"/>
      <c r="H9" s="180"/>
      <c r="I9" s="180"/>
      <c r="J9" s="180"/>
      <c r="K9" s="180"/>
      <c r="L9" s="180"/>
      <c r="M9" s="180"/>
      <c r="N9" s="180"/>
      <c r="O9" s="181"/>
    </row>
    <row r="10" spans="1:15">
      <c r="A10" s="22">
        <v>1</v>
      </c>
      <c r="B10" s="52" t="s">
        <v>95</v>
      </c>
      <c r="C10" s="173">
        <f>SUM(C11:C17)</f>
        <v>0</v>
      </c>
      <c r="D10" s="173">
        <f>SUM(D11:D17)</f>
        <v>0</v>
      </c>
      <c r="E10" s="173">
        <f>SUM(E11:E17)</f>
        <v>0</v>
      </c>
      <c r="F10" s="174">
        <f t="shared" ref="F10:O10" si="0">SUM(F11:F17)</f>
        <v>0</v>
      </c>
      <c r="G10" s="174">
        <f t="shared" si="0"/>
        <v>0</v>
      </c>
      <c r="H10" s="173">
        <f t="shared" si="0"/>
        <v>0</v>
      </c>
      <c r="I10" s="173">
        <f t="shared" si="0"/>
        <v>0</v>
      </c>
      <c r="J10" s="173">
        <f t="shared" si="0"/>
        <v>0</v>
      </c>
      <c r="K10" s="173">
        <f t="shared" si="0"/>
        <v>0</v>
      </c>
      <c r="L10" s="173">
        <f t="shared" si="0"/>
        <v>0</v>
      </c>
      <c r="M10" s="174">
        <f>SUM(M11:M17)</f>
        <v>0</v>
      </c>
      <c r="N10" s="174">
        <f t="shared" si="0"/>
        <v>0</v>
      </c>
      <c r="O10" s="175">
        <f t="shared" si="0"/>
        <v>0</v>
      </c>
    </row>
    <row r="11" spans="1:15">
      <c r="A11" s="22">
        <v>1.1000000000000001</v>
      </c>
      <c r="B11" s="5"/>
      <c r="C11" s="142"/>
      <c r="D11" s="142"/>
      <c r="E11" s="173">
        <f>C11+D11</f>
        <v>0</v>
      </c>
      <c r="F11" s="142"/>
      <c r="G11" s="142"/>
      <c r="H11" s="142"/>
      <c r="I11" s="142"/>
      <c r="J11" s="142"/>
      <c r="K11" s="176"/>
      <c r="L11" s="176"/>
      <c r="M11" s="173">
        <f>C11+F11-H11-I11</f>
        <v>0</v>
      </c>
      <c r="N11" s="173">
        <f>D11+G11+H11-J11+K11-L11</f>
        <v>0</v>
      </c>
      <c r="O11" s="175">
        <f t="shared" ref="O11:O17" si="1">M11+N11</f>
        <v>0</v>
      </c>
    </row>
    <row r="12" spans="1:15">
      <c r="A12" s="22">
        <v>1.2</v>
      </c>
      <c r="B12" s="5"/>
      <c r="C12" s="142"/>
      <c r="D12" s="142"/>
      <c r="E12" s="173">
        <f t="shared" ref="E12:E17" si="2">C12+D12</f>
        <v>0</v>
      </c>
      <c r="F12" s="142"/>
      <c r="G12" s="142"/>
      <c r="H12" s="142"/>
      <c r="I12" s="142"/>
      <c r="J12" s="142"/>
      <c r="K12" s="176"/>
      <c r="L12" s="176"/>
      <c r="M12" s="173">
        <f t="shared" ref="M12:M15" si="3">C12+F12-H12-I12</f>
        <v>0</v>
      </c>
      <c r="N12" s="173">
        <f t="shared" ref="N12:N17" si="4">D12+G12+H12-J12+K12-L12</f>
        <v>0</v>
      </c>
      <c r="O12" s="175">
        <f t="shared" si="1"/>
        <v>0</v>
      </c>
    </row>
    <row r="13" spans="1:15">
      <c r="A13" s="22">
        <v>1.3</v>
      </c>
      <c r="B13" s="5"/>
      <c r="C13" s="142"/>
      <c r="D13" s="142"/>
      <c r="E13" s="173">
        <f t="shared" si="2"/>
        <v>0</v>
      </c>
      <c r="F13" s="142"/>
      <c r="G13" s="142"/>
      <c r="H13" s="142"/>
      <c r="I13" s="142"/>
      <c r="J13" s="142"/>
      <c r="K13" s="176"/>
      <c r="L13" s="176"/>
      <c r="M13" s="173">
        <f t="shared" si="3"/>
        <v>0</v>
      </c>
      <c r="N13" s="173">
        <f t="shared" si="4"/>
        <v>0</v>
      </c>
      <c r="O13" s="175">
        <f t="shared" si="1"/>
        <v>0</v>
      </c>
    </row>
    <row r="14" spans="1:15">
      <c r="A14" s="22">
        <v>1.4</v>
      </c>
      <c r="B14" s="5"/>
      <c r="C14" s="142"/>
      <c r="D14" s="142"/>
      <c r="E14" s="173">
        <f t="shared" si="2"/>
        <v>0</v>
      </c>
      <c r="F14" s="142"/>
      <c r="G14" s="142"/>
      <c r="H14" s="142"/>
      <c r="I14" s="142"/>
      <c r="J14" s="142"/>
      <c r="K14" s="176"/>
      <c r="L14" s="176"/>
      <c r="M14" s="173">
        <f t="shared" si="3"/>
        <v>0</v>
      </c>
      <c r="N14" s="173">
        <f t="shared" si="4"/>
        <v>0</v>
      </c>
      <c r="O14" s="175">
        <f t="shared" si="1"/>
        <v>0</v>
      </c>
    </row>
    <row r="15" spans="1:15">
      <c r="A15" s="22">
        <v>1.5</v>
      </c>
      <c r="B15" s="5"/>
      <c r="C15" s="142"/>
      <c r="D15" s="142"/>
      <c r="E15" s="173">
        <f t="shared" si="2"/>
        <v>0</v>
      </c>
      <c r="F15" s="142"/>
      <c r="G15" s="142"/>
      <c r="H15" s="142"/>
      <c r="I15" s="142"/>
      <c r="J15" s="142"/>
      <c r="K15" s="176"/>
      <c r="L15" s="176"/>
      <c r="M15" s="173">
        <f t="shared" si="3"/>
        <v>0</v>
      </c>
      <c r="N15" s="173">
        <f t="shared" si="4"/>
        <v>0</v>
      </c>
      <c r="O15" s="175">
        <f t="shared" si="1"/>
        <v>0</v>
      </c>
    </row>
    <row r="16" spans="1:15">
      <c r="A16" s="22">
        <v>1.6</v>
      </c>
      <c r="B16" s="5"/>
      <c r="C16" s="142"/>
      <c r="D16" s="142"/>
      <c r="E16" s="173">
        <f t="shared" si="2"/>
        <v>0</v>
      </c>
      <c r="F16" s="142"/>
      <c r="G16" s="142"/>
      <c r="H16" s="142"/>
      <c r="I16" s="142"/>
      <c r="J16" s="142"/>
      <c r="K16" s="176"/>
      <c r="L16" s="176"/>
      <c r="M16" s="173">
        <f>C16+F16-H16-I16</f>
        <v>0</v>
      </c>
      <c r="N16" s="173">
        <f t="shared" si="4"/>
        <v>0</v>
      </c>
      <c r="O16" s="175">
        <f t="shared" si="1"/>
        <v>0</v>
      </c>
    </row>
    <row r="17" spans="1:15">
      <c r="A17" s="22" t="s">
        <v>96</v>
      </c>
      <c r="B17" s="5"/>
      <c r="C17" s="142"/>
      <c r="D17" s="142"/>
      <c r="E17" s="173">
        <f t="shared" si="2"/>
        <v>0</v>
      </c>
      <c r="F17" s="142"/>
      <c r="G17" s="142"/>
      <c r="H17" s="142"/>
      <c r="I17" s="142"/>
      <c r="J17" s="142"/>
      <c r="K17" s="176"/>
      <c r="L17" s="176"/>
      <c r="M17" s="173">
        <f>C17+F17-H17-I17</f>
        <v>0</v>
      </c>
      <c r="N17" s="173">
        <f t="shared" si="4"/>
        <v>0</v>
      </c>
      <c r="O17" s="175">
        <f t="shared" si="1"/>
        <v>0</v>
      </c>
    </row>
    <row r="18" spans="1:15">
      <c r="A18" s="59"/>
      <c r="B18" s="8" t="s">
        <v>111</v>
      </c>
      <c r="C18" s="180"/>
      <c r="D18" s="180"/>
      <c r="E18" s="180"/>
      <c r="F18" s="180"/>
      <c r="G18" s="180"/>
      <c r="H18" s="180"/>
      <c r="I18" s="180"/>
      <c r="J18" s="180"/>
      <c r="K18" s="180"/>
      <c r="L18" s="180"/>
      <c r="M18" s="180"/>
      <c r="N18" s="180"/>
      <c r="O18" s="181"/>
    </row>
    <row r="19" spans="1:15" ht="11.25" customHeight="1" thickBot="1">
      <c r="A19" s="61">
        <v>2</v>
      </c>
      <c r="B19" s="182" t="s">
        <v>95</v>
      </c>
      <c r="C19" s="183"/>
      <c r="D19" s="183"/>
      <c r="E19" s="183"/>
      <c r="F19" s="183"/>
      <c r="G19" s="183"/>
      <c r="H19" s="183"/>
      <c r="I19" s="183"/>
      <c r="J19" s="183"/>
      <c r="K19" s="183"/>
      <c r="L19" s="183"/>
      <c r="M19" s="183">
        <f>C19+F19-H19-I19</f>
        <v>0</v>
      </c>
      <c r="N19" s="183">
        <f t="shared" ref="N19" si="5">D19+G19+H19-J19+K19-L19</f>
        <v>0</v>
      </c>
      <c r="O19" s="184">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2018-05-15T15:37:05Z</dcterms:modified>
</cp:coreProperties>
</file>