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 activeTab="5"/>
  </bookViews>
  <sheets>
    <sheet name="Info" sheetId="70" r:id="rId1"/>
    <sheet name="20. LI3" sheetId="67" r:id="rId2"/>
    <sheet name="21. LI4" sheetId="68" r:id="rId3"/>
    <sheet name="22. OR1" sheetId="71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3">#REF!</definedName>
    <definedName name="ACC_BALACC">#REF!</definedName>
    <definedName name="ACC_CRS" localSheetId="3">#REF!</definedName>
    <definedName name="ACC_CRS">#REF!</definedName>
    <definedName name="ACC_DBS" localSheetId="3">#REF!</definedName>
    <definedName name="ACC_DBS">#REF!</definedName>
    <definedName name="ACC_ISO" localSheetId="3">#REF!</definedName>
    <definedName name="ACC_ISO">#REF!</definedName>
    <definedName name="ACC_SALDO" localSheetId="3">#REF!</definedName>
    <definedName name="ACC_SALDO">#REF!</definedName>
    <definedName name="BS_BALACC" localSheetId="3">#REF!</definedName>
    <definedName name="BS_BALACC">#REF!</definedName>
    <definedName name="BS_BALANCE" localSheetId="3">#REF!</definedName>
    <definedName name="BS_BALANCE">#REF!</definedName>
    <definedName name="BS_CR" localSheetId="3">#REF!</definedName>
    <definedName name="BS_CR">#REF!</definedName>
    <definedName name="BS_CR_EQU" localSheetId="3">#REF!</definedName>
    <definedName name="BS_CR_EQU">#REF!</definedName>
    <definedName name="BS_DB" localSheetId="3">#REF!</definedName>
    <definedName name="BS_DB">#REF!</definedName>
    <definedName name="BS_DB_EQU" localSheetId="3">#REF!</definedName>
    <definedName name="BS_DB_EQU">#REF!</definedName>
    <definedName name="BS_DT" localSheetId="3">#REF!</definedName>
    <definedName name="BS_DT">#REF!</definedName>
    <definedName name="BS_ISO" localSheetId="3">#REF!</definedName>
    <definedName name="BS_ISO">#REF!</definedName>
    <definedName name="CurrentDate" localSheetId="3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P35" i="67" l="1"/>
  <c r="P33" i="67" l="1"/>
  <c r="P27" i="67"/>
  <c r="D8" i="40" l="1"/>
  <c r="C8" i="40" l="1"/>
  <c r="D10" i="40"/>
  <c r="C10" i="40"/>
  <c r="E10" i="40" l="1"/>
  <c r="H35" i="67" l="1"/>
  <c r="G35" i="67"/>
  <c r="B2" i="71" l="1"/>
  <c r="B1" i="71"/>
  <c r="G10" i="63" l="1"/>
  <c r="D15" i="48" l="1"/>
  <c r="T9" i="67" l="1"/>
  <c r="N40" i="67"/>
  <c r="B2" i="63" l="1"/>
  <c r="B1" i="63"/>
  <c r="B2" i="50"/>
  <c r="B1" i="50"/>
  <c r="B2" i="49"/>
  <c r="B1" i="49"/>
  <c r="B2" i="48"/>
  <c r="B1" i="48"/>
  <c r="B2" i="40"/>
  <c r="B1" i="40"/>
  <c r="B2" i="68"/>
  <c r="B1" i="68"/>
  <c r="F10" i="40" l="1"/>
  <c r="T12" i="67" l="1"/>
  <c r="T13" i="67"/>
  <c r="T14" i="67"/>
  <c r="T15" i="67"/>
  <c r="T16" i="67"/>
  <c r="T17" i="67"/>
  <c r="T18" i="67"/>
  <c r="T19" i="67"/>
  <c r="T20" i="67"/>
  <c r="T21" i="67"/>
  <c r="D7" i="48" l="1"/>
  <c r="M11" i="63"/>
  <c r="E11" i="63"/>
  <c r="G10" i="40"/>
  <c r="O19" i="63" l="1"/>
  <c r="N19" i="63"/>
  <c r="M19" i="63"/>
  <c r="M17" i="63"/>
  <c r="C7" i="50" l="1"/>
  <c r="C15" i="49" l="1"/>
  <c r="F15" i="48"/>
  <c r="E15" i="48"/>
  <c r="T10" i="67" l="1"/>
  <c r="T11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22" i="67" l="1"/>
  <c r="N41" i="67" l="1"/>
  <c r="N42" i="67"/>
  <c r="N43" i="67"/>
  <c r="N44" i="67"/>
  <c r="D45" i="67"/>
  <c r="E45" i="67"/>
  <c r="F45" i="67"/>
  <c r="G45" i="67"/>
  <c r="H45" i="67"/>
  <c r="I45" i="67"/>
  <c r="J45" i="67"/>
  <c r="K45" i="67"/>
  <c r="L45" i="67"/>
  <c r="M45" i="67"/>
  <c r="C35" i="67"/>
  <c r="D35" i="67"/>
  <c r="E35" i="67"/>
  <c r="F35" i="67"/>
  <c r="I35" i="67"/>
  <c r="J35" i="67"/>
  <c r="K35" i="67"/>
  <c r="L35" i="67"/>
  <c r="M35" i="67"/>
  <c r="N35" i="67"/>
  <c r="O35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F22" i="48"/>
  <c r="O10" i="63"/>
  <c r="C45" i="67" l="1"/>
  <c r="N45" i="67"/>
  <c r="P34" i="67"/>
  <c r="P32" i="67"/>
  <c r="P31" i="67"/>
  <c r="P30" i="67"/>
  <c r="P29" i="67"/>
  <c r="P28" i="67"/>
  <c r="S22" i="67"/>
  <c r="R22" i="67"/>
  <c r="Q22" i="67"/>
  <c r="P22" i="67"/>
  <c r="O22" i="67"/>
  <c r="N22" i="67"/>
  <c r="M22" i="67"/>
  <c r="L22" i="67"/>
  <c r="K22" i="67"/>
  <c r="J22" i="67"/>
  <c r="I22" i="67"/>
  <c r="H22" i="67"/>
  <c r="G22" i="67"/>
  <c r="E22" i="67"/>
  <c r="D22" i="67"/>
  <c r="T22" i="67" l="1"/>
</calcChain>
</file>

<file path=xl/sharedStrings.xml><?xml version="1.0" encoding="utf-8"?>
<sst xmlns="http://schemas.openxmlformats.org/spreadsheetml/2006/main" count="287" uniqueCount="192">
  <si>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</si>
  <si>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</si>
  <si>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</si>
  <si>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</si>
  <si>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</si>
  <si>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</si>
  <si>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</si>
  <si>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</si>
  <si>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</si>
  <si>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</si>
  <si>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</si>
  <si>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</si>
  <si>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</si>
  <si>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</si>
  <si>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</si>
  <si>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</si>
  <si>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</si>
  <si>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</si>
  <si>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</si>
  <si>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</si>
  <si>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</si>
  <si>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</si>
  <si>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</si>
  <si>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</si>
  <si>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</si>
  <si>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</si>
  <si>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</si>
  <si>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</si>
  <si>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</si>
  <si>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</si>
  <si>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</si>
  <si>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</si>
  <si>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</si>
  <si>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</si>
  <si>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</si>
  <si>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</si>
  <si>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</si>
  <si>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</si>
  <si>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</si>
  <si>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</si>
  <si>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</si>
  <si>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</si>
  <si>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</si>
  <si>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</si>
  <si>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</si>
  <si>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</si>
  <si>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</si>
  <si>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</si>
  <si>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</si>
  <si>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</si>
  <si>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</si>
  <si>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</si>
  <si>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</si>
  <si>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</si>
  <si>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</si>
  <si>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</si>
  <si>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</si>
  <si>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</si>
  <si>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</si>
  <si>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</si>
  <si>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</si>
  <si>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</si>
  <si>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</si>
  <si>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</si>
  <si>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</si>
  <si>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</si>
  <si>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</si>
  <si>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</si>
  <si>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</si>
  <si>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</si>
  <si>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</si>
  <si>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</si>
  <si>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</si>
  <si>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</si>
  <si>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</si>
  <si>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</si>
  <si>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</si>
  <si>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</si>
  <si>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</si>
  <si>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</si>
  <si>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</si>
  <si>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</si>
  <si>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</si>
  <si>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</si>
  <si>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</si>
  <si>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</si>
  <si>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</si>
  <si>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</si>
  <si>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</si>
  <si>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</si>
  <si>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</si>
  <si>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</si>
  <si>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</si>
  <si>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</si>
  <si>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</si>
  <si>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</si>
  <si>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</si>
  <si>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</si>
  <si>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</si>
  <si>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</si>
  <si>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</si>
  <si>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</si>
  <si>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</si>
  <si>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</si>
  <si>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</si>
  <si>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</si>
  <si>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</si>
  <si>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</si>
  <si>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</si>
  <si>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</si>
  <si>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</si>
  <si>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</si>
  <si>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</si>
  <si>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</si>
  <si>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</si>
  <si>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</si>
  <si>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</si>
  <si>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</si>
  <si>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</si>
  <si>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</si>
  <si>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</si>
  <si>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</si>
  <si>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</si>
  <si>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</si>
  <si>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</si>
  <si>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</si>
  <si>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</si>
  <si>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</si>
  <si>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</si>
  <si>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</si>
  <si>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</si>
  <si>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</si>
  <si>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</si>
  <si>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</si>
  <si>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</si>
  <si>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</si>
  <si>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</si>
  <si>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</si>
  <si>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</si>
  <si>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</si>
  <si>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</si>
  <si>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</si>
  <si>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</si>
  <si>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</si>
  <si>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</si>
  <si>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</si>
  <si>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</si>
  <si>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</si>
  <si>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</si>
  <si>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</si>
  <si>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</si>
  <si>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</si>
  <si>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</si>
  <si>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</si>
  <si>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</si>
  <si>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</si>
  <si>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</si>
  <si>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ნაღდი ფული და მისი ექვივალენტები</t>
  </si>
  <si>
    <t>სავალდებულო მინ. რეზერვი სებ-ში</t>
  </si>
  <si>
    <t>კლიენტებზე გაცებული სესხები და ავანსები</t>
  </si>
  <si>
    <t>ინვესტიციები შვილობილ კომპანიაში</t>
  </si>
  <si>
    <t>საინვეტიციო ქონება</t>
  </si>
  <si>
    <t>სხვა ფინანსური აქტივები</t>
  </si>
  <si>
    <t>არამატერიალური აქტივები</t>
  </si>
  <si>
    <t>შენობა-ნაგებოები და მოწყობილობები</t>
  </si>
  <si>
    <t>კლიენტთა ანაბრები</t>
  </si>
  <si>
    <t>სხვა ნასესხები სახსრები</t>
  </si>
  <si>
    <t>სხვა ფინანსური ვალდებულებები</t>
  </si>
  <si>
    <t>საწესდებო კაპიტალი</t>
  </si>
  <si>
    <t>აქციებზე დაფუძნებული გადახდის რეზერვი</t>
  </si>
  <si>
    <t>შენობა-ნაგებოების გადაფასების რეზერვი</t>
  </si>
  <si>
    <t>სს "ჰუალინგ დაზღვევა"</t>
  </si>
  <si>
    <t>შპს "ბაზის ესეტ მენეჯმენტი-ჰოლდინგი"</t>
  </si>
  <si>
    <t>სს ბაზისბანკი</t>
  </si>
  <si>
    <t>მოგების მიმდინარე საგადასახადო აქტივები</t>
  </si>
  <si>
    <t>სარეალიზაციოდ განკუთვნილი  აქტივები</t>
  </si>
  <si>
    <t xml:space="preserve"> ცაავა დავითი</t>
  </si>
  <si>
    <t xml:space="preserve"> გარდაფხაძე ლევანი</t>
  </si>
  <si>
    <t xml:space="preserve"> კაკაბაძე დავითი</t>
  </si>
  <si>
    <t xml:space="preserve"> ასლანიკაშვილი ლია</t>
  </si>
  <si>
    <t xml:space="preserve"> ლი ხვეი დიან </t>
  </si>
  <si>
    <t>სს ბი ეიჩ ელ ლიზინგი</t>
  </si>
  <si>
    <t xml:space="preserve">ინვესტიციები სავალო ფასიან  ქაღალდებში </t>
  </si>
  <si>
    <t xml:space="preserve">ინვესტიციები საემისიო ფასიან ქაღალდებში </t>
  </si>
  <si>
    <t>სხვა ბანკების ანაბრეი</t>
  </si>
  <si>
    <t>მოგების მიმდინარე გადასახადი</t>
  </si>
  <si>
    <t>მოგების გადავადებული  გადასახადი</t>
  </si>
  <si>
    <t>ვალდებულებებისა და ჯარიმების რეზერვები</t>
  </si>
  <si>
    <t xml:space="preserve">საენისიო კაპიტალი </t>
  </si>
  <si>
    <t xml:space="preserve">    15,504.00 </t>
  </si>
  <si>
    <t xml:space="preserve">                   -   </t>
  </si>
  <si>
    <t xml:space="preserve">    10,779.70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</si>
</sst>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18"/>
      <color rgb="FFFF000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" xfId="0" applyFont="1" applyBorder="1" applyAlignment="1"/>
    <xf numFmtId="193" fontId="3" fillId="0" borderId="4" xfId="0" applyNumberFormat="1" applyFont="1" applyBorder="1" applyAlignment="1" applyProtection="1">
      <alignment horizontal="right"/>
      <protection locked="0"/>
    </xf>
    <xf numFmtId="193" fontId="3" fillId="0" borderId="2" xfId="0" applyNumberFormat="1" applyFont="1" applyBorder="1" applyAlignment="1" applyProtection="1">
      <alignment horizontal="right"/>
      <protection locked="0"/>
    </xf>
    <xf numFmtId="0" fontId="97" fillId="0" borderId="0" xfId="0" applyFont="1"/>
    <xf numFmtId="14" fontId="6" fillId="0" borderId="0" xfId="8" applyNumberFormat="1" applyFont="1" applyFill="1" applyBorder="1" applyAlignment="1" applyProtection="1"/>
    <xf numFmtId="14" fontId="3" fillId="0" borderId="0" xfId="0" applyNumberFormat="1" applyFont="1"/>
    <xf numFmtId="0" fontId="3" fillId="0" borderId="8" xfId="0" applyFont="1" applyFill="1" applyBorder="1" applyAlignment="1" applyProtection="1">
      <protection locked="0"/>
    </xf>
    <xf numFmtId="193" fontId="0" fillId="0" borderId="0" xfId="0" applyNumberFormat="1"/>
    <xf numFmtId="164" fontId="3" fillId="0" borderId="2" xfId="20956" applyNumberFormat="1" applyFont="1" applyBorder="1"/>
    <xf numFmtId="164" fontId="3" fillId="0" borderId="15" xfId="20956" applyNumberFormat="1" applyFont="1" applyBorder="1"/>
    <xf numFmtId="164" fontId="3" fillId="0" borderId="18" xfId="20956" applyNumberFormat="1" applyFont="1" applyBorder="1"/>
    <xf numFmtId="164" fontId="3" fillId="0" borderId="19" xfId="20956" applyNumberFormat="1" applyFont="1" applyBorder="1"/>
    <xf numFmtId="193" fontId="3" fillId="0" borderId="0" xfId="0" applyNumberFormat="1" applyFont="1" applyBorder="1"/>
    <xf numFmtId="193" fontId="10" fillId="0" borderId="2" xfId="0" applyNumberFormat="1" applyFont="1" applyFill="1" applyBorder="1" applyAlignment="1" applyProtection="1">
      <alignment vertical="center" wrapText="1"/>
      <protection locked="0"/>
    </xf>
    <xf numFmtId="19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Fill="1" applyBorder="1" applyAlignment="1" applyProtection="1">
      <protection locked="0"/>
    </xf>
    <xf numFmtId="193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8" sqref="B18"/>
    </sheetView>
  </sheetViews>
  <sheetFormatPr defaultRowHeight="15"/>
  <cols>
    <col min="1" max="1" width="9.7109375" style="126" bestFit="1" customWidth="1"/>
    <col min="2" max="2" width="128.7109375" style="102" bestFit="1" customWidth="1"/>
    <col min="3" max="3" width="39.42578125" customWidth="1"/>
  </cols>
  <sheetData>
    <row r="1" spans="1:3" s="1" customFormat="1">
      <c r="A1" s="124" t="s">
        <v>141</v>
      </c>
      <c r="B1" s="103" t="s">
        <v>117</v>
      </c>
      <c r="C1" s="100"/>
    </row>
    <row r="2" spans="1:3" s="104" customFormat="1">
      <c r="A2" s="125">
        <v>20</v>
      </c>
      <c r="B2" s="101" t="s">
        <v>119</v>
      </c>
    </row>
    <row r="3" spans="1:3" s="104" customFormat="1">
      <c r="A3" s="125">
        <v>21</v>
      </c>
      <c r="B3" s="101" t="s">
        <v>87</v>
      </c>
    </row>
    <row r="4" spans="1:3" s="104" customFormat="1">
      <c r="A4" s="125">
        <v>22</v>
      </c>
      <c r="B4" s="106" t="s">
        <v>129</v>
      </c>
    </row>
    <row r="5" spans="1:3" s="104" customFormat="1">
      <c r="A5" s="125">
        <v>23</v>
      </c>
      <c r="B5" s="106" t="s">
        <v>112</v>
      </c>
    </row>
    <row r="6" spans="1:3" s="104" customFormat="1">
      <c r="A6" s="125">
        <v>24</v>
      </c>
      <c r="B6" s="101" t="s">
        <v>127</v>
      </c>
    </row>
    <row r="7" spans="1:3" s="104" customFormat="1">
      <c r="A7" s="125">
        <v>25</v>
      </c>
      <c r="B7" s="105" t="s">
        <v>113</v>
      </c>
    </row>
    <row r="8" spans="1:3" s="104" customFormat="1">
      <c r="A8" s="125">
        <v>26</v>
      </c>
      <c r="B8" s="105" t="s">
        <v>115</v>
      </c>
    </row>
    <row r="9" spans="1:3" s="104" customFormat="1">
      <c r="A9" s="125">
        <v>27</v>
      </c>
      <c r="B9" s="105" t="s">
        <v>114</v>
      </c>
    </row>
    <row r="10" spans="1:3" s="1" customFormat="1">
      <c r="A10" s="127"/>
      <c r="B10" s="102"/>
      <c r="C10" s="100"/>
    </row>
    <row r="11" spans="1:3" s="1" customFormat="1" ht="45">
      <c r="A11" s="127"/>
      <c r="B11" s="112" t="s">
        <v>155</v>
      </c>
      <c r="C11" s="100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55"/>
  <sheetViews>
    <sheetView zoomScaleNormal="100" workbookViewId="0">
      <pane xSplit="1" ySplit="4" topLeftCell="C35" activePane="bottomRight" state="frozen"/>
      <selection activeCell="L18" sqref="L18"/>
      <selection pane="topRight" activeCell="L18" sqref="L18"/>
      <selection pane="bottomLeft" activeCell="L18" sqref="L18"/>
      <selection pane="bottomRight" activeCell="I53" sqref="H52:I53"/>
    </sheetView>
  </sheetViews>
  <sheetFormatPr defaultRowHeight="15"/>
  <cols>
    <col min="1" max="1" width="10.5703125" style="3" bestFit="1" customWidth="1"/>
    <col min="2" max="2" width="72.5703125" style="3" customWidth="1"/>
    <col min="3" max="5" width="20" style="3" customWidth="1"/>
    <col min="6" max="6" width="13.28515625" style="3" customWidth="1"/>
    <col min="7" max="7" width="11.5703125" style="3" customWidth="1"/>
    <col min="8" max="8" width="12" style="3" customWidth="1"/>
    <col min="9" max="9" width="11.5703125" style="3" customWidth="1"/>
    <col min="10" max="10" width="12" style="3" customWidth="1"/>
    <col min="11" max="11" width="11.5703125" style="3" customWidth="1"/>
    <col min="12" max="12" width="13.7109375" style="3" customWidth="1"/>
    <col min="13" max="14" width="12.85546875" style="3" customWidth="1"/>
    <col min="15" max="15" width="10.28515625" style="3" customWidth="1"/>
    <col min="16" max="16" width="14.14062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1" ht="15.75">
      <c r="A1" s="7" t="s">
        <v>54</v>
      </c>
      <c r="B1" s="3" t="s">
        <v>173</v>
      </c>
    </row>
    <row r="2" spans="1:21" s="10" customFormat="1" ht="15.75" customHeight="1">
      <c r="A2" s="10" t="s">
        <v>55</v>
      </c>
      <c r="B2" s="185">
        <v>43465</v>
      </c>
    </row>
    <row r="3" spans="1:21">
      <c r="A3" s="71"/>
      <c r="B3" s="128"/>
      <c r="C3" s="44"/>
      <c r="D3" s="44"/>
      <c r="E3" s="11"/>
      <c r="F3" s="20"/>
    </row>
    <row r="4" spans="1:21" ht="15.75" thickBot="1">
      <c r="A4" s="130" t="s">
        <v>142</v>
      </c>
      <c r="B4" s="131" t="s">
        <v>118</v>
      </c>
      <c r="C4" s="44"/>
      <c r="D4" s="44"/>
      <c r="E4" s="11"/>
      <c r="F4" s="20"/>
    </row>
    <row r="5" spans="1:21" s="47" customFormat="1">
      <c r="A5" s="132"/>
      <c r="B5" s="133" t="s">
        <v>0</v>
      </c>
      <c r="C5" s="74" t="s">
        <v>1</v>
      </c>
      <c r="D5" s="75" t="s">
        <v>2</v>
      </c>
      <c r="E5" s="63" t="s">
        <v>3</v>
      </c>
      <c r="F5" s="63" t="s">
        <v>4</v>
      </c>
      <c r="G5" s="202" t="s">
        <v>5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3"/>
    </row>
    <row r="6" spans="1:21" s="47" customFormat="1" ht="16.899999999999999" customHeight="1">
      <c r="A6" s="200"/>
      <c r="B6" s="204" t="s">
        <v>77</v>
      </c>
      <c r="C6" s="205" t="s">
        <v>76</v>
      </c>
      <c r="D6" s="205" t="s">
        <v>123</v>
      </c>
      <c r="E6" s="205" t="s">
        <v>70</v>
      </c>
      <c r="F6" s="205" t="s">
        <v>73</v>
      </c>
      <c r="G6" s="206" t="s">
        <v>72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8"/>
    </row>
    <row r="7" spans="1:21" s="47" customFormat="1" ht="14.45" customHeight="1">
      <c r="A7" s="200"/>
      <c r="B7" s="204"/>
      <c r="C7" s="205"/>
      <c r="D7" s="205"/>
      <c r="E7" s="205"/>
      <c r="F7" s="205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1" s="47" customFormat="1" ht="109.5">
      <c r="A8" s="200"/>
      <c r="B8" s="204"/>
      <c r="C8" s="205"/>
      <c r="D8" s="205"/>
      <c r="E8" s="205"/>
      <c r="F8" s="205"/>
      <c r="G8" s="66" t="s">
        <v>24</v>
      </c>
      <c r="H8" s="67" t="s">
        <v>25</v>
      </c>
      <c r="I8" s="67" t="s">
        <v>26</v>
      </c>
      <c r="J8" s="67" t="s">
        <v>27</v>
      </c>
      <c r="K8" s="67" t="s">
        <v>28</v>
      </c>
      <c r="L8" s="67" t="s">
        <v>29</v>
      </c>
      <c r="M8" s="67" t="s">
        <v>30</v>
      </c>
      <c r="N8" s="67" t="s">
        <v>31</v>
      </c>
      <c r="O8" s="67" t="s">
        <v>32</v>
      </c>
      <c r="P8" s="67" t="s">
        <v>33</v>
      </c>
      <c r="Q8" s="67" t="s">
        <v>34</v>
      </c>
      <c r="R8" s="67" t="s">
        <v>35</v>
      </c>
      <c r="S8" s="67" t="s">
        <v>36</v>
      </c>
      <c r="T8" s="76" t="s">
        <v>37</v>
      </c>
    </row>
    <row r="9" spans="1:21">
      <c r="A9" s="136">
        <v>1</v>
      </c>
      <c r="B9" s="179" t="s">
        <v>157</v>
      </c>
      <c r="C9" s="139">
        <v>132498976</v>
      </c>
      <c r="D9" s="137">
        <v>130272002</v>
      </c>
      <c r="E9" s="137">
        <v>131602108</v>
      </c>
      <c r="F9" s="196"/>
      <c r="G9" s="137">
        <v>32882475</v>
      </c>
      <c r="H9" s="137">
        <v>31782698</v>
      </c>
      <c r="I9" s="137">
        <v>66882742</v>
      </c>
      <c r="J9" s="137"/>
      <c r="K9" s="137"/>
      <c r="L9" s="137"/>
      <c r="M9" s="137"/>
      <c r="N9" s="137"/>
      <c r="O9" s="137">
        <v>54192</v>
      </c>
      <c r="P9" s="137"/>
      <c r="Q9" s="137"/>
      <c r="R9" s="137"/>
      <c r="S9" s="137"/>
      <c r="T9" s="140">
        <f>SUM(G9:K9,N9:S9)</f>
        <v>131602107</v>
      </c>
      <c r="U9" s="188"/>
    </row>
    <row r="10" spans="1:21">
      <c r="A10" s="136">
        <v>2</v>
      </c>
      <c r="B10" s="180" t="s">
        <v>158</v>
      </c>
      <c r="C10" s="139">
        <v>170442582</v>
      </c>
      <c r="D10" s="137">
        <v>170442582</v>
      </c>
      <c r="E10" s="137">
        <v>170442582</v>
      </c>
      <c r="F10" s="196"/>
      <c r="G10" s="137"/>
      <c r="H10" s="137">
        <v>170443529</v>
      </c>
      <c r="I10" s="137"/>
      <c r="J10" s="137"/>
      <c r="K10" s="137"/>
      <c r="L10" s="137"/>
      <c r="M10" s="137"/>
      <c r="N10" s="137"/>
      <c r="O10" s="137">
        <v>-947</v>
      </c>
      <c r="P10" s="137"/>
      <c r="Q10" s="137"/>
      <c r="R10" s="137"/>
      <c r="S10" s="137"/>
      <c r="T10" s="140">
        <f>SUM(G10:K10,N10:S10)</f>
        <v>170442582</v>
      </c>
      <c r="U10" s="188"/>
    </row>
    <row r="11" spans="1:21">
      <c r="A11" s="136">
        <v>3</v>
      </c>
      <c r="B11" s="179" t="s">
        <v>182</v>
      </c>
      <c r="C11" s="139">
        <v>175690000</v>
      </c>
      <c r="D11" s="137">
        <v>175690000</v>
      </c>
      <c r="E11" s="139">
        <v>175877400</v>
      </c>
      <c r="F11" s="196"/>
      <c r="G11" s="137"/>
      <c r="H11" s="137"/>
      <c r="I11" s="137"/>
      <c r="J11" s="137"/>
      <c r="K11" s="137">
        <v>172524654</v>
      </c>
      <c r="L11" s="137"/>
      <c r="M11" s="139"/>
      <c r="N11" s="137"/>
      <c r="O11" s="137">
        <v>3352746</v>
      </c>
      <c r="P11" s="137"/>
      <c r="Q11" s="137"/>
      <c r="R11" s="137"/>
      <c r="S11" s="137"/>
      <c r="T11" s="140">
        <f t="shared" ref="T11:T21" si="0">SUM(G11:K11,N11:S11)</f>
        <v>175877400</v>
      </c>
      <c r="U11" s="188"/>
    </row>
    <row r="12" spans="1:21">
      <c r="A12" s="136">
        <v>4</v>
      </c>
      <c r="B12" s="179" t="s">
        <v>183</v>
      </c>
      <c r="C12" s="139">
        <v>62705</v>
      </c>
      <c r="D12" s="137">
        <v>62705</v>
      </c>
      <c r="E12" s="139">
        <v>62705</v>
      </c>
      <c r="F12" s="19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>
        <v>62705</v>
      </c>
      <c r="R12" s="137"/>
      <c r="S12" s="137"/>
      <c r="T12" s="140">
        <f t="shared" si="0"/>
        <v>62705</v>
      </c>
      <c r="U12" s="188"/>
    </row>
    <row r="13" spans="1:21">
      <c r="A13" s="136">
        <v>5</v>
      </c>
      <c r="B13" s="179" t="s">
        <v>160</v>
      </c>
      <c r="C13" s="139">
        <v>0</v>
      </c>
      <c r="D13" s="137">
        <v>10096650</v>
      </c>
      <c r="E13" s="139">
        <v>6300000</v>
      </c>
      <c r="F13" s="19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>
        <v>6300000</v>
      </c>
      <c r="R13" s="137"/>
      <c r="S13" s="137"/>
      <c r="T13" s="140">
        <f t="shared" si="0"/>
        <v>6300000</v>
      </c>
      <c r="U13" s="188"/>
    </row>
    <row r="14" spans="1:21">
      <c r="A14" s="136">
        <v>6</v>
      </c>
      <c r="B14" s="179" t="s">
        <v>159</v>
      </c>
      <c r="C14" s="139">
        <v>900803237</v>
      </c>
      <c r="D14" s="137">
        <v>900803237</v>
      </c>
      <c r="E14" s="139">
        <v>884876339</v>
      </c>
      <c r="F14" s="196"/>
      <c r="G14" s="137"/>
      <c r="H14" s="137"/>
      <c r="I14" s="137"/>
      <c r="J14" s="137"/>
      <c r="K14" s="137"/>
      <c r="L14" s="137">
        <v>914558530</v>
      </c>
      <c r="M14" s="137">
        <v>-34407670</v>
      </c>
      <c r="N14" s="137">
        <v>880150859</v>
      </c>
      <c r="O14" s="137">
        <v>4725480</v>
      </c>
      <c r="P14" s="137"/>
      <c r="Q14" s="137"/>
      <c r="R14" s="137"/>
      <c r="S14" s="137"/>
      <c r="T14" s="140">
        <f t="shared" si="0"/>
        <v>884876339</v>
      </c>
      <c r="U14" s="188"/>
    </row>
    <row r="15" spans="1:21">
      <c r="A15" s="136">
        <v>7</v>
      </c>
      <c r="B15" s="179" t="s">
        <v>161</v>
      </c>
      <c r="C15" s="139">
        <v>1572180</v>
      </c>
      <c r="D15" s="137">
        <v>1037307</v>
      </c>
      <c r="E15" s="139">
        <v>0</v>
      </c>
      <c r="F15" s="196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40">
        <f t="shared" si="0"/>
        <v>0</v>
      </c>
      <c r="U15" s="188"/>
    </row>
    <row r="16" spans="1:21">
      <c r="A16" s="136">
        <v>8</v>
      </c>
      <c r="B16" s="179" t="s">
        <v>174</v>
      </c>
      <c r="C16" s="137">
        <v>5009</v>
      </c>
      <c r="D16" s="137">
        <v>0</v>
      </c>
      <c r="E16" s="139">
        <v>0</v>
      </c>
      <c r="F16" s="19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40">
        <f t="shared" si="0"/>
        <v>0</v>
      </c>
      <c r="U16" s="188"/>
    </row>
    <row r="17" spans="1:21">
      <c r="A17" s="136">
        <v>9</v>
      </c>
      <c r="B17" s="187" t="s">
        <v>162</v>
      </c>
      <c r="C17" s="137">
        <v>5066173</v>
      </c>
      <c r="D17" s="137">
        <v>808833</v>
      </c>
      <c r="E17" s="139">
        <v>1000649</v>
      </c>
      <c r="F17" s="196"/>
      <c r="G17" s="137"/>
      <c r="H17" s="137"/>
      <c r="I17" s="137">
        <v>133830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>
        <v>866820</v>
      </c>
      <c r="T17" s="140">
        <f t="shared" si="0"/>
        <v>1000650</v>
      </c>
      <c r="U17" s="188"/>
    </row>
    <row r="18" spans="1:21">
      <c r="A18" s="136">
        <v>10</v>
      </c>
      <c r="B18" s="179" t="s">
        <v>36</v>
      </c>
      <c r="C18" s="137">
        <v>17448930</v>
      </c>
      <c r="D18" s="137">
        <v>15030500</v>
      </c>
      <c r="E18" s="139">
        <v>13520445</v>
      </c>
      <c r="F18" s="196"/>
      <c r="G18" s="137"/>
      <c r="H18" s="137"/>
      <c r="I18" s="137"/>
      <c r="J18" s="137"/>
      <c r="K18" s="137"/>
      <c r="L18" s="137"/>
      <c r="M18" s="137"/>
      <c r="N18" s="137"/>
      <c r="O18" s="137">
        <v>114668</v>
      </c>
      <c r="P18" s="137">
        <v>8909285</v>
      </c>
      <c r="Q18" s="137"/>
      <c r="R18" s="137"/>
      <c r="S18" s="137">
        <v>4496493</v>
      </c>
      <c r="T18" s="140">
        <f t="shared" si="0"/>
        <v>13520446</v>
      </c>
      <c r="U18" s="188"/>
    </row>
    <row r="19" spans="1:21">
      <c r="A19" s="136">
        <v>11</v>
      </c>
      <c r="B19" s="179" t="s">
        <v>163</v>
      </c>
      <c r="C19" s="137">
        <v>1382300</v>
      </c>
      <c r="D19" s="137">
        <v>1363501</v>
      </c>
      <c r="E19" s="139">
        <v>1363508</v>
      </c>
      <c r="F19" s="196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>
        <v>1363508</v>
      </c>
      <c r="S19" s="137"/>
      <c r="T19" s="140">
        <f t="shared" si="0"/>
        <v>1363508</v>
      </c>
      <c r="U19" s="188"/>
    </row>
    <row r="20" spans="1:21">
      <c r="A20" s="136">
        <v>12</v>
      </c>
      <c r="B20" s="179" t="s">
        <v>164</v>
      </c>
      <c r="C20" s="137">
        <v>26457398</v>
      </c>
      <c r="D20" s="137">
        <v>26422000</v>
      </c>
      <c r="E20" s="139">
        <v>26636729</v>
      </c>
      <c r="F20" s="196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>
        <v>26636729</v>
      </c>
      <c r="S20" s="137"/>
      <c r="T20" s="140">
        <f t="shared" si="0"/>
        <v>26636729</v>
      </c>
      <c r="U20" s="188"/>
    </row>
    <row r="21" spans="1:21">
      <c r="A21" s="136">
        <v>13</v>
      </c>
      <c r="B21" s="179" t="s">
        <v>175</v>
      </c>
      <c r="C21" s="137">
        <v>4360235</v>
      </c>
      <c r="D21" s="137">
        <v>4016100</v>
      </c>
      <c r="E21" s="139">
        <v>0</v>
      </c>
      <c r="F21" s="196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40">
        <f t="shared" si="0"/>
        <v>0</v>
      </c>
      <c r="U21" s="188"/>
    </row>
    <row r="22" spans="1:21" ht="15.75" thickBot="1">
      <c r="A22" s="62"/>
      <c r="B22" s="107" t="s">
        <v>37</v>
      </c>
      <c r="C22" s="134">
        <f>SUM(C9:C21)</f>
        <v>1435789725</v>
      </c>
      <c r="D22" s="134">
        <f>SUM(D9:D21)</f>
        <v>1436045417</v>
      </c>
      <c r="E22" s="134">
        <f>SUM(E9:E21)</f>
        <v>1411682465</v>
      </c>
      <c r="F22" s="134"/>
      <c r="G22" s="134">
        <f t="shared" ref="G22:T22" si="1">SUM(G9:G21)</f>
        <v>32882475</v>
      </c>
      <c r="H22" s="134">
        <f t="shared" si="1"/>
        <v>202226227</v>
      </c>
      <c r="I22" s="134">
        <f t="shared" si="1"/>
        <v>67016572</v>
      </c>
      <c r="J22" s="134">
        <f t="shared" si="1"/>
        <v>0</v>
      </c>
      <c r="K22" s="134">
        <f t="shared" si="1"/>
        <v>172524654</v>
      </c>
      <c r="L22" s="134">
        <f t="shared" si="1"/>
        <v>914558530</v>
      </c>
      <c r="M22" s="134">
        <f t="shared" si="1"/>
        <v>-34407670</v>
      </c>
      <c r="N22" s="134">
        <f t="shared" si="1"/>
        <v>880150859</v>
      </c>
      <c r="O22" s="134">
        <f t="shared" si="1"/>
        <v>8246139</v>
      </c>
      <c r="P22" s="134">
        <f t="shared" si="1"/>
        <v>8909285</v>
      </c>
      <c r="Q22" s="134">
        <f t="shared" si="1"/>
        <v>6362705</v>
      </c>
      <c r="R22" s="134">
        <f t="shared" si="1"/>
        <v>28000237</v>
      </c>
      <c r="S22" s="134">
        <f t="shared" si="1"/>
        <v>5363313</v>
      </c>
      <c r="T22" s="135">
        <f t="shared" si="1"/>
        <v>1411682466</v>
      </c>
      <c r="U22" s="188"/>
    </row>
    <row r="23" spans="1:21" s="47" customFormat="1">
      <c r="A23" s="56"/>
      <c r="B23" s="63" t="s">
        <v>0</v>
      </c>
      <c r="C23" s="74" t="s">
        <v>1</v>
      </c>
      <c r="D23" s="75" t="s">
        <v>2</v>
      </c>
      <c r="E23" s="63" t="s">
        <v>3</v>
      </c>
      <c r="F23" s="63" t="s">
        <v>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188"/>
    </row>
    <row r="24" spans="1:21" s="47" customFormat="1" ht="14.45" customHeight="1">
      <c r="A24" s="201"/>
      <c r="B24" s="209" t="s">
        <v>75</v>
      </c>
      <c r="C24" s="205" t="s">
        <v>74</v>
      </c>
      <c r="D24" s="205" t="s">
        <v>124</v>
      </c>
      <c r="E24" s="205" t="s">
        <v>70</v>
      </c>
      <c r="F24" s="205" t="s">
        <v>73</v>
      </c>
      <c r="G24" s="212" t="s">
        <v>72</v>
      </c>
      <c r="H24" s="212"/>
      <c r="I24" s="212"/>
      <c r="J24" s="212"/>
      <c r="K24" s="212"/>
      <c r="L24" s="212"/>
      <c r="M24" s="212"/>
      <c r="N24" s="212"/>
      <c r="O24" s="212"/>
      <c r="P24" s="213"/>
      <c r="Q24" s="3"/>
      <c r="R24" s="3"/>
      <c r="S24" s="3"/>
      <c r="T24" s="3"/>
      <c r="U24" s="188"/>
    </row>
    <row r="25" spans="1:21" s="47" customFormat="1" ht="14.45" customHeight="1">
      <c r="A25" s="201"/>
      <c r="B25" s="210"/>
      <c r="C25" s="205"/>
      <c r="D25" s="205"/>
      <c r="E25" s="205"/>
      <c r="F25" s="205"/>
      <c r="G25" s="69">
        <v>13</v>
      </c>
      <c r="H25" s="70">
        <v>14</v>
      </c>
      <c r="I25" s="70">
        <v>15</v>
      </c>
      <c r="J25" s="70">
        <v>16</v>
      </c>
      <c r="K25" s="70">
        <v>17</v>
      </c>
      <c r="L25" s="70">
        <v>18</v>
      </c>
      <c r="M25" s="70">
        <v>19</v>
      </c>
      <c r="N25" s="70">
        <v>20</v>
      </c>
      <c r="O25" s="70">
        <v>21</v>
      </c>
      <c r="P25" s="79">
        <v>22</v>
      </c>
      <c r="Q25" s="3"/>
      <c r="R25" s="3"/>
      <c r="S25" s="3"/>
      <c r="T25" s="3"/>
      <c r="U25" s="188"/>
    </row>
    <row r="26" spans="1:21" s="47" customFormat="1" ht="100.15" customHeight="1">
      <c r="A26" s="201"/>
      <c r="B26" s="211"/>
      <c r="C26" s="205"/>
      <c r="D26" s="205"/>
      <c r="E26" s="205"/>
      <c r="F26" s="205"/>
      <c r="G26" s="66" t="s">
        <v>38</v>
      </c>
      <c r="H26" s="67" t="s">
        <v>39</v>
      </c>
      <c r="I26" s="67" t="s">
        <v>40</v>
      </c>
      <c r="J26" s="67" t="s">
        <v>41</v>
      </c>
      <c r="K26" s="67" t="s">
        <v>42</v>
      </c>
      <c r="L26" s="67" t="s">
        <v>43</v>
      </c>
      <c r="M26" s="67" t="s">
        <v>44</v>
      </c>
      <c r="N26" s="67" t="s">
        <v>11</v>
      </c>
      <c r="O26" s="67" t="s">
        <v>45</v>
      </c>
      <c r="P26" s="76" t="s">
        <v>46</v>
      </c>
      <c r="Q26" s="3"/>
      <c r="R26" s="3"/>
      <c r="S26" s="3"/>
      <c r="T26" s="3"/>
      <c r="U26" s="188"/>
    </row>
    <row r="27" spans="1:21">
      <c r="A27" s="22">
        <v>1</v>
      </c>
      <c r="B27" s="72" t="s">
        <v>184</v>
      </c>
      <c r="C27" s="141">
        <v>100195507</v>
      </c>
      <c r="D27" s="138">
        <v>100195507</v>
      </c>
      <c r="E27" s="138">
        <v>100231922</v>
      </c>
      <c r="F27" s="197"/>
      <c r="G27" s="138">
        <v>50147444</v>
      </c>
      <c r="H27" s="138"/>
      <c r="I27" s="138"/>
      <c r="J27" s="138"/>
      <c r="K27" s="138"/>
      <c r="L27" s="138">
        <v>50036412</v>
      </c>
      <c r="M27" s="138">
        <v>48065</v>
      </c>
      <c r="N27" s="138"/>
      <c r="O27" s="138"/>
      <c r="P27" s="140">
        <f>SUM(G27:O27)</f>
        <v>100231921</v>
      </c>
      <c r="Q27" s="173"/>
      <c r="U27" s="188"/>
    </row>
    <row r="28" spans="1:21">
      <c r="A28" s="22">
        <v>2</v>
      </c>
      <c r="B28" s="72" t="s">
        <v>165</v>
      </c>
      <c r="C28" s="141">
        <v>727420900</v>
      </c>
      <c r="D28" s="138">
        <v>734261600</v>
      </c>
      <c r="E28" s="138">
        <v>733110276</v>
      </c>
      <c r="F28" s="197"/>
      <c r="G28" s="138"/>
      <c r="H28" s="138">
        <v>233913562</v>
      </c>
      <c r="I28" s="138">
        <v>141563188</v>
      </c>
      <c r="J28" s="138">
        <v>353283728</v>
      </c>
      <c r="K28" s="138"/>
      <c r="L28" s="138"/>
      <c r="M28" s="138">
        <v>4349798</v>
      </c>
      <c r="N28" s="138"/>
      <c r="O28" s="138"/>
      <c r="P28" s="140">
        <f t="shared" ref="P28:P34" si="2">SUM(G28:O28)</f>
        <v>733110276</v>
      </c>
      <c r="Q28" s="173"/>
      <c r="U28" s="188"/>
    </row>
    <row r="29" spans="1:21">
      <c r="A29" s="22">
        <v>3</v>
      </c>
      <c r="B29" s="72" t="s">
        <v>166</v>
      </c>
      <c r="C29" s="141">
        <v>345782200</v>
      </c>
      <c r="D29" s="138">
        <v>345782200</v>
      </c>
      <c r="E29" s="138">
        <v>347675965</v>
      </c>
      <c r="F29" s="197"/>
      <c r="G29" s="138"/>
      <c r="H29" s="138"/>
      <c r="I29" s="138"/>
      <c r="J29" s="138"/>
      <c r="K29" s="138"/>
      <c r="L29" s="138">
        <v>342870331</v>
      </c>
      <c r="M29" s="138">
        <v>4805634</v>
      </c>
      <c r="N29" s="138"/>
      <c r="O29" s="138"/>
      <c r="P29" s="140">
        <f t="shared" si="2"/>
        <v>347675965</v>
      </c>
      <c r="Q29" s="173"/>
      <c r="U29" s="188"/>
    </row>
    <row r="30" spans="1:21">
      <c r="A30" s="22">
        <v>4</v>
      </c>
      <c r="B30" s="181" t="s">
        <v>167</v>
      </c>
      <c r="C30" s="141">
        <v>6352500</v>
      </c>
      <c r="D30" s="138">
        <v>1822000</v>
      </c>
      <c r="E30" s="138">
        <v>4153453</v>
      </c>
      <c r="F30" s="197"/>
      <c r="G30" s="138"/>
      <c r="H30" s="138"/>
      <c r="I30" s="138"/>
      <c r="J30" s="138"/>
      <c r="K30" s="138"/>
      <c r="L30" s="138"/>
      <c r="M30" s="138"/>
      <c r="N30" s="138">
        <v>4153453</v>
      </c>
      <c r="O30" s="138"/>
      <c r="P30" s="140">
        <f t="shared" si="2"/>
        <v>4153453</v>
      </c>
      <c r="Q30" s="173"/>
      <c r="U30" s="188"/>
    </row>
    <row r="31" spans="1:21">
      <c r="A31" s="22">
        <v>5</v>
      </c>
      <c r="B31" s="181" t="s">
        <v>185</v>
      </c>
      <c r="C31" s="141">
        <v>1647000</v>
      </c>
      <c r="D31" s="138">
        <v>1374000</v>
      </c>
      <c r="E31" s="138">
        <v>1374336</v>
      </c>
      <c r="F31" s="197"/>
      <c r="G31" s="138"/>
      <c r="H31" s="138"/>
      <c r="I31" s="138"/>
      <c r="J31" s="138"/>
      <c r="K31" s="138"/>
      <c r="L31" s="138"/>
      <c r="M31" s="138"/>
      <c r="N31" s="138">
        <v>1374336</v>
      </c>
      <c r="O31" s="138"/>
      <c r="P31" s="140">
        <f t="shared" si="2"/>
        <v>1374336</v>
      </c>
      <c r="Q31" s="173"/>
      <c r="U31" s="188"/>
    </row>
    <row r="32" spans="1:21">
      <c r="A32" s="22">
        <v>6</v>
      </c>
      <c r="B32" s="181" t="s">
        <v>186</v>
      </c>
      <c r="C32" s="141">
        <v>1670500</v>
      </c>
      <c r="D32" s="138">
        <v>1663500</v>
      </c>
      <c r="E32" s="138">
        <v>2288329</v>
      </c>
      <c r="F32" s="197"/>
      <c r="G32" s="138"/>
      <c r="H32" s="138"/>
      <c r="I32" s="138"/>
      <c r="J32" s="138"/>
      <c r="K32" s="138"/>
      <c r="L32" s="138"/>
      <c r="M32" s="138"/>
      <c r="N32" s="138">
        <v>2288329</v>
      </c>
      <c r="O32" s="138"/>
      <c r="P32" s="140">
        <f t="shared" si="2"/>
        <v>2288329</v>
      </c>
      <c r="Q32" s="173"/>
      <c r="U32" s="188"/>
    </row>
    <row r="33" spans="1:21">
      <c r="A33" s="22">
        <v>7</v>
      </c>
      <c r="B33" s="181" t="s">
        <v>187</v>
      </c>
      <c r="C33" s="141">
        <v>374307</v>
      </c>
      <c r="D33" s="138">
        <v>374307</v>
      </c>
      <c r="E33" s="138">
        <v>948501</v>
      </c>
      <c r="F33" s="197"/>
      <c r="G33" s="138"/>
      <c r="H33" s="138"/>
      <c r="I33" s="138"/>
      <c r="J33" s="138"/>
      <c r="K33" s="138"/>
      <c r="L33" s="138"/>
      <c r="M33" s="138"/>
      <c r="N33" s="138">
        <v>948501</v>
      </c>
      <c r="O33" s="138"/>
      <c r="P33" s="140">
        <f t="shared" si="2"/>
        <v>948501</v>
      </c>
      <c r="Q33" s="173"/>
      <c r="U33" s="188"/>
    </row>
    <row r="34" spans="1:21">
      <c r="A34" s="22">
        <v>8</v>
      </c>
      <c r="B34" s="181" t="s">
        <v>11</v>
      </c>
      <c r="C34" s="141">
        <v>2811500</v>
      </c>
      <c r="D34" s="138">
        <v>2410000</v>
      </c>
      <c r="E34" s="138">
        <v>2966302</v>
      </c>
      <c r="F34" s="197"/>
      <c r="G34" s="138"/>
      <c r="H34" s="138"/>
      <c r="I34" s="138"/>
      <c r="J34" s="138"/>
      <c r="K34" s="138"/>
      <c r="L34" s="138"/>
      <c r="M34" s="138"/>
      <c r="N34" s="138">
        <v>2966302</v>
      </c>
      <c r="O34" s="138"/>
      <c r="P34" s="140">
        <f t="shared" si="2"/>
        <v>2966302</v>
      </c>
      <c r="Q34" s="173"/>
      <c r="U34" s="188"/>
    </row>
    <row r="35" spans="1:21" ht="15.75" thickBot="1">
      <c r="A35" s="62"/>
      <c r="B35" s="108" t="s">
        <v>46</v>
      </c>
      <c r="C35" s="134">
        <f t="shared" ref="C35:O35" si="3">SUM(C27:C34)</f>
        <v>1186254414</v>
      </c>
      <c r="D35" s="134">
        <f t="shared" si="3"/>
        <v>1187883114</v>
      </c>
      <c r="E35" s="134">
        <f t="shared" si="3"/>
        <v>1192749084</v>
      </c>
      <c r="F35" s="134">
        <f t="shared" si="3"/>
        <v>0</v>
      </c>
      <c r="G35" s="134">
        <f>SUM(G27:G34)</f>
        <v>50147444</v>
      </c>
      <c r="H35" s="134">
        <f>SUM(H27:H34)</f>
        <v>233913562</v>
      </c>
      <c r="I35" s="134">
        <f t="shared" si="3"/>
        <v>141563188</v>
      </c>
      <c r="J35" s="134">
        <f t="shared" si="3"/>
        <v>353283728</v>
      </c>
      <c r="K35" s="134">
        <f t="shared" si="3"/>
        <v>0</v>
      </c>
      <c r="L35" s="134">
        <f t="shared" si="3"/>
        <v>392906743</v>
      </c>
      <c r="M35" s="134">
        <f t="shared" si="3"/>
        <v>9203497</v>
      </c>
      <c r="N35" s="134">
        <f t="shared" si="3"/>
        <v>11730921</v>
      </c>
      <c r="O35" s="134">
        <f t="shared" si="3"/>
        <v>0</v>
      </c>
      <c r="P35" s="135">
        <f>SUM(P27:P34)</f>
        <v>1192749083</v>
      </c>
      <c r="Q35" s="173"/>
      <c r="U35" s="188"/>
    </row>
    <row r="36" spans="1:21" s="47" customFormat="1">
      <c r="A36" s="56"/>
      <c r="B36" s="63" t="s">
        <v>0</v>
      </c>
      <c r="C36" s="74" t="s">
        <v>1</v>
      </c>
      <c r="D36" s="75" t="s">
        <v>2</v>
      </c>
      <c r="E36" s="63" t="s">
        <v>3</v>
      </c>
      <c r="F36" s="63" t="s">
        <v>4</v>
      </c>
      <c r="G36" s="202" t="s">
        <v>5</v>
      </c>
      <c r="H36" s="202"/>
      <c r="I36" s="202"/>
      <c r="J36" s="202"/>
      <c r="K36" s="202"/>
      <c r="L36" s="202"/>
      <c r="M36" s="202"/>
      <c r="N36" s="203"/>
      <c r="O36"/>
      <c r="P36"/>
      <c r="Q36"/>
      <c r="R36"/>
      <c r="S36"/>
      <c r="T36"/>
      <c r="U36" s="188"/>
    </row>
    <row r="37" spans="1:21" s="47" customFormat="1" ht="40.15" customHeight="1">
      <c r="A37" s="201"/>
      <c r="B37" s="209" t="s">
        <v>135</v>
      </c>
      <c r="C37" s="205" t="s">
        <v>74</v>
      </c>
      <c r="D37" s="205" t="s">
        <v>124</v>
      </c>
      <c r="E37" s="205" t="s">
        <v>70</v>
      </c>
      <c r="F37" s="205" t="s">
        <v>73</v>
      </c>
      <c r="G37" s="214" t="s">
        <v>72</v>
      </c>
      <c r="H37" s="215"/>
      <c r="I37" s="215"/>
      <c r="J37" s="215"/>
      <c r="K37" s="215"/>
      <c r="L37" s="215"/>
      <c r="M37" s="215"/>
      <c r="N37" s="216"/>
      <c r="O37"/>
      <c r="P37"/>
      <c r="Q37"/>
      <c r="R37"/>
      <c r="S37"/>
      <c r="T37"/>
      <c r="U37" s="188"/>
    </row>
    <row r="38" spans="1:21" s="47" customFormat="1" ht="13.9" customHeight="1">
      <c r="A38" s="201"/>
      <c r="B38" s="210"/>
      <c r="C38" s="205"/>
      <c r="D38" s="205"/>
      <c r="E38" s="205"/>
      <c r="F38" s="205"/>
      <c r="G38" s="21">
        <v>23</v>
      </c>
      <c r="H38" s="21">
        <v>24</v>
      </c>
      <c r="I38" s="21">
        <v>25</v>
      </c>
      <c r="J38" s="21">
        <v>26</v>
      </c>
      <c r="K38" s="21">
        <v>27</v>
      </c>
      <c r="L38" s="21">
        <v>28</v>
      </c>
      <c r="M38" s="21">
        <v>29</v>
      </c>
      <c r="N38" s="78">
        <v>30</v>
      </c>
      <c r="O38" s="3"/>
      <c r="P38" s="71"/>
      <c r="Q38" s="71"/>
      <c r="R38" s="71"/>
      <c r="S38" s="3"/>
      <c r="T38" s="3"/>
      <c r="U38" s="188"/>
    </row>
    <row r="39" spans="1:21" s="47" customFormat="1" ht="102" customHeight="1">
      <c r="A39" s="201"/>
      <c r="B39" s="211"/>
      <c r="C39" s="205"/>
      <c r="D39" s="205"/>
      <c r="E39" s="205"/>
      <c r="F39" s="205"/>
      <c r="G39" s="67" t="s">
        <v>47</v>
      </c>
      <c r="H39" s="67" t="s">
        <v>48</v>
      </c>
      <c r="I39" s="67" t="s">
        <v>49</v>
      </c>
      <c r="J39" s="67" t="s">
        <v>50</v>
      </c>
      <c r="K39" s="67" t="s">
        <v>51</v>
      </c>
      <c r="L39" s="67" t="s">
        <v>52</v>
      </c>
      <c r="M39" s="67" t="s">
        <v>6</v>
      </c>
      <c r="N39" s="76" t="s">
        <v>53</v>
      </c>
      <c r="O39" s="3"/>
      <c r="P39" s="71"/>
      <c r="Q39" s="71"/>
      <c r="R39" s="71"/>
      <c r="S39" s="3"/>
      <c r="T39" s="3"/>
      <c r="U39" s="188"/>
    </row>
    <row r="40" spans="1:21">
      <c r="A40" s="22">
        <v>1</v>
      </c>
      <c r="B40" s="73" t="s">
        <v>168</v>
      </c>
      <c r="C40" s="182">
        <v>16057056</v>
      </c>
      <c r="D40" s="142">
        <v>16057056</v>
      </c>
      <c r="E40" s="142">
        <v>16137647</v>
      </c>
      <c r="F40" s="142"/>
      <c r="G40" s="138">
        <v>16137647</v>
      </c>
      <c r="H40" s="138"/>
      <c r="I40" s="138"/>
      <c r="J40" s="138"/>
      <c r="K40" s="138"/>
      <c r="L40" s="138"/>
      <c r="M40" s="138"/>
      <c r="N40" s="140">
        <f>SUM(G40:M40)</f>
        <v>16137647</v>
      </c>
      <c r="O40" s="173"/>
      <c r="P40" s="45"/>
      <c r="Q40" s="45"/>
      <c r="R40" s="45"/>
      <c r="U40" s="188"/>
    </row>
    <row r="41" spans="1:21">
      <c r="A41" s="22">
        <v>2</v>
      </c>
      <c r="B41" s="73" t="s">
        <v>188</v>
      </c>
      <c r="C41" s="182">
        <v>74923497.034999996</v>
      </c>
      <c r="D41" s="142">
        <v>74923497.034999996</v>
      </c>
      <c r="E41" s="142">
        <v>75783643</v>
      </c>
      <c r="F41" s="142"/>
      <c r="G41" s="138"/>
      <c r="H41" s="138"/>
      <c r="I41" s="138"/>
      <c r="J41" s="138">
        <v>75783643</v>
      </c>
      <c r="K41" s="138"/>
      <c r="L41" s="138"/>
      <c r="M41" s="138"/>
      <c r="N41" s="140">
        <f t="shared" ref="N41:N44" si="4">SUM(G41:M41)</f>
        <v>75783643</v>
      </c>
      <c r="O41" s="173"/>
      <c r="U41" s="188"/>
    </row>
    <row r="42" spans="1:21">
      <c r="A42" s="22">
        <v>3</v>
      </c>
      <c r="B42" s="73" t="s">
        <v>52</v>
      </c>
      <c r="C42" s="182">
        <v>147931508.00538424</v>
      </c>
      <c r="D42" s="142">
        <v>146558500</v>
      </c>
      <c r="E42" s="142">
        <v>117358856.25480001</v>
      </c>
      <c r="F42" s="142"/>
      <c r="G42" s="138"/>
      <c r="H42" s="138"/>
      <c r="I42" s="138"/>
      <c r="J42" s="138"/>
      <c r="K42" s="138">
        <v>82128716</v>
      </c>
      <c r="L42" s="138">
        <v>35230140.254799999</v>
      </c>
      <c r="M42" s="138"/>
      <c r="N42" s="140">
        <f t="shared" si="4"/>
        <v>117358856.25479999</v>
      </c>
      <c r="O42" s="173"/>
      <c r="U42" s="188"/>
    </row>
    <row r="43" spans="1:21">
      <c r="A43" s="22">
        <v>4</v>
      </c>
      <c r="B43" s="5" t="s">
        <v>169</v>
      </c>
      <c r="C43" s="183">
        <v>1339100</v>
      </c>
      <c r="D43" s="138">
        <v>1339100</v>
      </c>
      <c r="E43" s="138">
        <v>0</v>
      </c>
      <c r="F43" s="142"/>
      <c r="G43" s="138"/>
      <c r="H43" s="138"/>
      <c r="I43" s="138"/>
      <c r="J43" s="138"/>
      <c r="K43" s="138"/>
      <c r="L43" s="138"/>
      <c r="M43" s="138"/>
      <c r="N43" s="140">
        <f t="shared" si="4"/>
        <v>0</v>
      </c>
      <c r="O43" s="173"/>
      <c r="U43" s="188"/>
    </row>
    <row r="44" spans="1:21">
      <c r="A44" s="22">
        <v>5</v>
      </c>
      <c r="B44" s="5" t="s">
        <v>170</v>
      </c>
      <c r="C44" s="183">
        <v>9284150.0600000005</v>
      </c>
      <c r="D44" s="138">
        <v>9284150.0600000005</v>
      </c>
      <c r="E44" s="138">
        <v>9653235</v>
      </c>
      <c r="F44" s="142"/>
      <c r="G44" s="138"/>
      <c r="H44" s="138"/>
      <c r="I44" s="138"/>
      <c r="J44" s="138"/>
      <c r="K44" s="138"/>
      <c r="L44" s="138"/>
      <c r="M44" s="138">
        <v>9653235</v>
      </c>
      <c r="N44" s="140">
        <f t="shared" si="4"/>
        <v>9653235</v>
      </c>
      <c r="O44" s="173"/>
      <c r="U44" s="188"/>
    </row>
    <row r="45" spans="1:21" ht="15.75" thickBot="1">
      <c r="A45" s="62"/>
      <c r="B45" s="108" t="s">
        <v>71</v>
      </c>
      <c r="C45" s="134">
        <f t="shared" ref="C45:N45" si="5">SUM(C40:C44)</f>
        <v>249535311.10038424</v>
      </c>
      <c r="D45" s="134">
        <f t="shared" si="5"/>
        <v>248162303.095</v>
      </c>
      <c r="E45" s="134">
        <f t="shared" si="5"/>
        <v>218933381.25480002</v>
      </c>
      <c r="F45" s="134">
        <f t="shared" si="5"/>
        <v>0</v>
      </c>
      <c r="G45" s="134">
        <f t="shared" si="5"/>
        <v>16137647</v>
      </c>
      <c r="H45" s="134">
        <f t="shared" si="5"/>
        <v>0</v>
      </c>
      <c r="I45" s="134">
        <f t="shared" si="5"/>
        <v>0</v>
      </c>
      <c r="J45" s="134">
        <f t="shared" si="5"/>
        <v>75783643</v>
      </c>
      <c r="K45" s="134">
        <f t="shared" si="5"/>
        <v>82128716</v>
      </c>
      <c r="L45" s="134">
        <f t="shared" si="5"/>
        <v>35230140.254799999</v>
      </c>
      <c r="M45" s="134">
        <f t="shared" si="5"/>
        <v>9653235</v>
      </c>
      <c r="N45" s="135">
        <f t="shared" si="5"/>
        <v>218933381.25479999</v>
      </c>
      <c r="O45" s="173"/>
    </row>
    <row r="46" spans="1:21">
      <c r="G46" s="11"/>
      <c r="H46" s="11"/>
      <c r="I46" s="11"/>
      <c r="J46" s="11"/>
      <c r="K46" s="11"/>
      <c r="L46" s="11"/>
      <c r="M46" s="11"/>
      <c r="N46" s="11"/>
    </row>
    <row r="47" spans="1:21">
      <c r="C47" s="173"/>
      <c r="D47" s="173"/>
      <c r="E47" s="173"/>
      <c r="G47" s="199"/>
      <c r="H47" s="199"/>
      <c r="I47" s="199"/>
      <c r="J47" s="199"/>
      <c r="K47" s="199"/>
      <c r="L47" s="199"/>
      <c r="M47" s="199"/>
      <c r="N47" s="173"/>
    </row>
    <row r="48" spans="1:21" s="4" customForma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4" customForma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4" customFormat="1">
      <c r="A50" s="11"/>
      <c r="B50" s="11"/>
      <c r="C50" s="11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5" spans="1:20">
      <c r="P55" s="46"/>
    </row>
  </sheetData>
  <mergeCells count="23">
    <mergeCell ref="G36:N36"/>
    <mergeCell ref="B37:B39"/>
    <mergeCell ref="C37:C39"/>
    <mergeCell ref="D37:D39"/>
    <mergeCell ref="E37:E39"/>
    <mergeCell ref="F37:F39"/>
    <mergeCell ref="G37:N37"/>
    <mergeCell ref="A6:A8"/>
    <mergeCell ref="A24:A26"/>
    <mergeCell ref="A37:A39"/>
    <mergeCell ref="G5:T5"/>
    <mergeCell ref="B6:B8"/>
    <mergeCell ref="C6:C8"/>
    <mergeCell ref="D6:D8"/>
    <mergeCell ref="E6:E8"/>
    <mergeCell ref="F6:F8"/>
    <mergeCell ref="G6:T6"/>
    <mergeCell ref="B24:B26"/>
    <mergeCell ref="C24:C26"/>
    <mergeCell ref="D24:D26"/>
    <mergeCell ref="E24:E26"/>
    <mergeCell ref="F24:F26"/>
    <mergeCell ref="G24:P24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F18" sqref="F18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30.28515625" style="3" customWidth="1"/>
  </cols>
  <sheetData>
    <row r="1" spans="1:8" ht="15.75">
      <c r="A1" s="7" t="s">
        <v>54</v>
      </c>
      <c r="B1" s="3" t="str">
        <f>'20. LI3'!B1</f>
        <v>სს ბაზისბანკი</v>
      </c>
    </row>
    <row r="2" spans="1:8" ht="15.75">
      <c r="A2" s="10" t="s">
        <v>55</v>
      </c>
      <c r="B2" s="186">
        <f>'20. LI3'!B2</f>
        <v>43465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30" t="s">
        <v>143</v>
      </c>
      <c r="B4" s="16" t="s">
        <v>87</v>
      </c>
    </row>
    <row r="5" spans="1:8" ht="14.45" customHeight="1">
      <c r="A5" s="222"/>
      <c r="B5" s="217" t="s">
        <v>86</v>
      </c>
      <c r="C5" s="219" t="s">
        <v>120</v>
      </c>
      <c r="D5" s="217" t="s">
        <v>85</v>
      </c>
      <c r="E5" s="217"/>
      <c r="F5" s="217"/>
      <c r="G5" s="217"/>
      <c r="H5" s="220" t="s">
        <v>84</v>
      </c>
    </row>
    <row r="6" spans="1:8" ht="38.25">
      <c r="A6" s="223"/>
      <c r="B6" s="218"/>
      <c r="C6" s="209"/>
      <c r="D6" s="14" t="s">
        <v>83</v>
      </c>
      <c r="E6" s="14" t="s">
        <v>82</v>
      </c>
      <c r="F6" s="14" t="s">
        <v>81</v>
      </c>
      <c r="G6" s="14" t="s">
        <v>80</v>
      </c>
      <c r="H6" s="221"/>
    </row>
    <row r="7" spans="1:8" ht="15.75">
      <c r="A7" s="80">
        <v>1</v>
      </c>
      <c r="B7" s="48" t="s">
        <v>171</v>
      </c>
      <c r="C7" s="41" t="s">
        <v>79</v>
      </c>
      <c r="D7" s="5"/>
      <c r="E7" s="5"/>
      <c r="F7" s="41" t="s">
        <v>78</v>
      </c>
      <c r="G7" s="41"/>
      <c r="H7" s="40"/>
    </row>
    <row r="8" spans="1:8" ht="15.75">
      <c r="A8" s="81">
        <v>2</v>
      </c>
      <c r="B8" s="48" t="s">
        <v>172</v>
      </c>
      <c r="C8" s="41" t="s">
        <v>79</v>
      </c>
      <c r="D8" s="5"/>
      <c r="E8" s="5"/>
      <c r="F8" s="41"/>
      <c r="G8" s="41" t="s">
        <v>78</v>
      </c>
      <c r="H8" s="40"/>
    </row>
    <row r="9" spans="1:8" ht="15.75">
      <c r="A9" s="80">
        <v>3</v>
      </c>
      <c r="B9" s="48" t="s">
        <v>181</v>
      </c>
      <c r="C9" s="41" t="s">
        <v>79</v>
      </c>
      <c r="D9" s="5"/>
      <c r="E9" s="5"/>
      <c r="F9" s="41" t="s">
        <v>78</v>
      </c>
      <c r="G9" s="41"/>
      <c r="H9" s="40"/>
    </row>
    <row r="10" spans="1:8" ht="15.75">
      <c r="A10" s="81"/>
      <c r="B10" s="48"/>
      <c r="C10" s="41"/>
      <c r="D10" s="5"/>
      <c r="E10" s="5"/>
      <c r="F10" s="5"/>
      <c r="G10" s="5"/>
      <c r="H10" s="40"/>
    </row>
    <row r="11" spans="1:8" ht="15.75">
      <c r="A11" s="80"/>
      <c r="B11" s="48"/>
      <c r="C11" s="41"/>
      <c r="D11" s="5"/>
      <c r="E11" s="5"/>
      <c r="F11" s="5"/>
      <c r="G11" s="5"/>
      <c r="H11" s="40"/>
    </row>
    <row r="12" spans="1:8" ht="16.5" thickBot="1">
      <c r="A12" s="82"/>
      <c r="B12" s="77"/>
      <c r="C12" s="83"/>
      <c r="D12" s="59"/>
      <c r="E12" s="59"/>
      <c r="F12" s="59"/>
      <c r="G12" s="59"/>
      <c r="H12" s="84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12" sqref="C12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8" t="s">
        <v>54</v>
      </c>
      <c r="B1" s="3" t="str">
        <f>'20. LI3'!B1</f>
        <v>სს ბაზისბანკი</v>
      </c>
    </row>
    <row r="2" spans="1:12">
      <c r="A2" s="128" t="s">
        <v>55</v>
      </c>
      <c r="B2" s="186">
        <f>'20. LI3'!B2</f>
        <v>43465</v>
      </c>
    </row>
    <row r="3" spans="1:12" ht="23.25">
      <c r="A3" s="71"/>
      <c r="B3" s="128"/>
      <c r="H3" s="184"/>
    </row>
    <row r="4" spans="1:12" ht="13.5" thickBot="1">
      <c r="A4" s="129" t="s">
        <v>144</v>
      </c>
      <c r="B4" s="49" t="s">
        <v>129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25"/>
      <c r="B5" s="61"/>
      <c r="C5" s="64">
        <v>2018</v>
      </c>
      <c r="D5" s="64">
        <v>2017</v>
      </c>
      <c r="E5" s="65">
        <v>2016</v>
      </c>
      <c r="F5" s="8"/>
    </row>
    <row r="6" spans="1:12">
      <c r="A6" s="22">
        <v>1</v>
      </c>
      <c r="B6" s="5" t="s">
        <v>10</v>
      </c>
      <c r="C6" s="189">
        <v>14395.47</v>
      </c>
      <c r="D6" s="189" t="s">
        <v>189</v>
      </c>
      <c r="E6" s="190">
        <v>50200</v>
      </c>
      <c r="F6" s="8"/>
    </row>
    <row r="7" spans="1:12">
      <c r="A7" s="22">
        <v>2</v>
      </c>
      <c r="B7" s="27" t="s">
        <v>111</v>
      </c>
      <c r="C7" s="189">
        <v>0</v>
      </c>
      <c r="D7" s="189" t="s">
        <v>190</v>
      </c>
      <c r="E7" s="190">
        <v>37712</v>
      </c>
      <c r="F7" s="8"/>
    </row>
    <row r="8" spans="1:12">
      <c r="A8" s="22">
        <v>3</v>
      </c>
      <c r="B8" s="5" t="s">
        <v>125</v>
      </c>
      <c r="C8" s="189">
        <v>0</v>
      </c>
      <c r="D8" s="189" t="s">
        <v>190</v>
      </c>
      <c r="E8" s="190">
        <v>2</v>
      </c>
    </row>
    <row r="9" spans="1:12" ht="13.5" thickBot="1">
      <c r="A9" s="62">
        <v>4</v>
      </c>
      <c r="B9" s="59" t="s">
        <v>104</v>
      </c>
      <c r="C9" s="191">
        <v>6577.42</v>
      </c>
      <c r="D9" s="191" t="s">
        <v>191</v>
      </c>
      <c r="E9" s="192">
        <v>42528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22"/>
  <sheetViews>
    <sheetView zoomScaleNormal="100" workbookViewId="0">
      <selection activeCell="I22" sqref="I22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0.28515625" style="3" bestFit="1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54</v>
      </c>
      <c r="B1" s="3" t="str">
        <f>'20. LI3'!B1</f>
        <v>სს ბაზისბანკი</v>
      </c>
    </row>
    <row r="2" spans="1:8">
      <c r="A2" s="8" t="s">
        <v>55</v>
      </c>
      <c r="B2" s="186">
        <f>'20. LI3'!B2</f>
        <v>43465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9" t="s">
        <v>145</v>
      </c>
      <c r="B4" s="50" t="s">
        <v>112</v>
      </c>
      <c r="F4" s="8"/>
      <c r="G4" s="8"/>
      <c r="H4" s="8"/>
    </row>
    <row r="5" spans="1:8">
      <c r="A5" s="85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9"/>
      <c r="B6" s="23"/>
      <c r="C6" s="198">
        <v>2018</v>
      </c>
      <c r="D6" s="198">
        <v>2017</v>
      </c>
      <c r="E6" s="198">
        <v>2016</v>
      </c>
      <c r="F6" s="70" t="s">
        <v>121</v>
      </c>
      <c r="G6" s="111" t="s">
        <v>122</v>
      </c>
      <c r="H6" s="110"/>
    </row>
    <row r="7" spans="1:8">
      <c r="A7" s="86">
        <v>1</v>
      </c>
      <c r="B7" s="5" t="s">
        <v>56</v>
      </c>
      <c r="C7" s="138">
        <v>53214012.033599988</v>
      </c>
      <c r="D7" s="138">
        <v>44109119.248799987</v>
      </c>
      <c r="E7" s="138">
        <v>38022965.670300007</v>
      </c>
      <c r="F7" s="224"/>
      <c r="G7" s="225"/>
      <c r="H7" s="8"/>
    </row>
    <row r="8" spans="1:8">
      <c r="A8" s="86">
        <v>2</v>
      </c>
      <c r="B8" s="51" t="s">
        <v>12</v>
      </c>
      <c r="C8" s="138">
        <f>9641815.47999999+2856722.84</f>
        <v>12498538.319999989</v>
      </c>
      <c r="D8" s="138">
        <f>7622072.30999999+517440.27</f>
        <v>8139512.5799999908</v>
      </c>
      <c r="E8" s="138">
        <v>9027023.7699999996</v>
      </c>
      <c r="F8" s="226"/>
      <c r="G8" s="227"/>
    </row>
    <row r="9" spans="1:8">
      <c r="A9" s="86">
        <v>3</v>
      </c>
      <c r="B9" s="52" t="s">
        <v>126</v>
      </c>
      <c r="C9" s="138">
        <v>2856722.84</v>
      </c>
      <c r="D9" s="138">
        <v>517440.27</v>
      </c>
      <c r="E9" s="138">
        <v>57912.7</v>
      </c>
      <c r="F9" s="228"/>
      <c r="G9" s="229"/>
    </row>
    <row r="10" spans="1:8" ht="13.5" thickBot="1">
      <c r="A10" s="87">
        <v>4</v>
      </c>
      <c r="B10" s="88" t="s">
        <v>57</v>
      </c>
      <c r="C10" s="144">
        <f t="shared" ref="C10:D10" si="0">C7+C8-C9</f>
        <v>62855827.513599977</v>
      </c>
      <c r="D10" s="144">
        <f t="shared" si="0"/>
        <v>51731191.558799975</v>
      </c>
      <c r="E10" s="144">
        <f>E7+E8-E9</f>
        <v>46992076.7403</v>
      </c>
      <c r="F10" s="146">
        <f>SUMIF(C10:E10, "&gt;=0",C10:E10)/3</f>
        <v>53859698.604233317</v>
      </c>
      <c r="G10" s="147">
        <f>F10*15%/8%</f>
        <v>100986934.88293746</v>
      </c>
    </row>
    <row r="11" spans="1:8">
      <c r="A11" s="24"/>
      <c r="B11" s="8"/>
      <c r="C11" s="8"/>
      <c r="D11" s="8"/>
      <c r="E11" s="8"/>
      <c r="F11" s="173"/>
    </row>
    <row r="12" spans="1:8">
      <c r="G12" s="173"/>
    </row>
    <row r="16" spans="1:8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36.75" customHeight="1"/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tabSelected="1" zoomScaleNormal="100" workbookViewId="0">
      <selection activeCell="F30" sqref="F30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54</v>
      </c>
      <c r="B1" s="3" t="str">
        <f>'20. LI3'!B1</f>
        <v>სს ბაზისბანკი</v>
      </c>
    </row>
    <row r="2" spans="1:9">
      <c r="A2" s="2" t="s">
        <v>55</v>
      </c>
      <c r="B2" s="186">
        <f>'20. LI3'!B2</f>
        <v>43465</v>
      </c>
    </row>
    <row r="3" spans="1:9">
      <c r="A3" s="2"/>
    </row>
    <row r="4" spans="1:9" ht="13.5" thickBot="1">
      <c r="A4" s="129" t="s">
        <v>146</v>
      </c>
      <c r="B4" s="30" t="s">
        <v>154</v>
      </c>
      <c r="D4" s="13"/>
      <c r="E4" s="13"/>
      <c r="F4" s="13"/>
    </row>
    <row r="5" spans="1:9" s="9" customFormat="1" ht="16.5" customHeight="1">
      <c r="A5" s="89"/>
      <c r="B5" s="90"/>
      <c r="C5" s="90"/>
      <c r="D5" s="98" t="s">
        <v>137</v>
      </c>
      <c r="E5" s="98" t="s">
        <v>138</v>
      </c>
      <c r="F5" s="99" t="s">
        <v>105</v>
      </c>
    </row>
    <row r="6" spans="1:9" ht="15" customHeight="1">
      <c r="A6" s="91">
        <v>1</v>
      </c>
      <c r="B6" s="230" t="s">
        <v>18</v>
      </c>
      <c r="C6" s="17" t="s">
        <v>15</v>
      </c>
      <c r="D6" s="154">
        <v>5</v>
      </c>
      <c r="E6" s="154">
        <v>3</v>
      </c>
      <c r="F6" s="155"/>
    </row>
    <row r="7" spans="1:9" ht="15" customHeight="1">
      <c r="A7" s="91">
        <v>2</v>
      </c>
      <c r="B7" s="230"/>
      <c r="C7" s="17" t="s">
        <v>110</v>
      </c>
      <c r="D7" s="148">
        <f>D8+D10+D12</f>
        <v>837537.03999999992</v>
      </c>
      <c r="E7" s="148">
        <f>E8+E10+E12</f>
        <v>172500</v>
      </c>
      <c r="F7" s="149">
        <f>F8+F10+F12</f>
        <v>0</v>
      </c>
      <c r="G7" s="173"/>
    </row>
    <row r="8" spans="1:9" ht="15" customHeight="1">
      <c r="A8" s="91">
        <v>3</v>
      </c>
      <c r="B8" s="230"/>
      <c r="C8" s="31" t="s">
        <v>106</v>
      </c>
      <c r="D8" s="154">
        <v>837537.03999999992</v>
      </c>
      <c r="E8" s="154">
        <v>172500</v>
      </c>
      <c r="F8" s="155"/>
      <c r="G8" s="193"/>
      <c r="H8" s="193"/>
    </row>
    <row r="9" spans="1:9" ht="15" customHeight="1">
      <c r="A9" s="92">
        <v>4</v>
      </c>
      <c r="B9" s="230"/>
      <c r="C9" s="32" t="s">
        <v>16</v>
      </c>
      <c r="D9" s="154"/>
      <c r="E9" s="154"/>
      <c r="F9" s="155"/>
      <c r="G9" s="8"/>
      <c r="H9" s="8"/>
    </row>
    <row r="10" spans="1:9" ht="30" customHeight="1">
      <c r="A10" s="92">
        <v>5</v>
      </c>
      <c r="B10" s="230"/>
      <c r="C10" s="31" t="s">
        <v>17</v>
      </c>
      <c r="D10" s="154"/>
      <c r="E10" s="154"/>
      <c r="F10" s="155"/>
    </row>
    <row r="11" spans="1:9" ht="15" customHeight="1">
      <c r="A11" s="92">
        <v>6</v>
      </c>
      <c r="B11" s="230"/>
      <c r="C11" s="32" t="s">
        <v>16</v>
      </c>
      <c r="D11" s="154"/>
      <c r="E11" s="154"/>
      <c r="F11" s="155"/>
    </row>
    <row r="12" spans="1:9" ht="15" customHeight="1">
      <c r="A12" s="92">
        <v>7</v>
      </c>
      <c r="B12" s="230"/>
      <c r="C12" s="31" t="s">
        <v>128</v>
      </c>
      <c r="D12" s="154"/>
      <c r="E12" s="154"/>
      <c r="F12" s="155"/>
    </row>
    <row r="13" spans="1:9" ht="15" customHeight="1">
      <c r="A13" s="92">
        <v>8</v>
      </c>
      <c r="B13" s="230"/>
      <c r="C13" s="32" t="s">
        <v>16</v>
      </c>
      <c r="D13" s="154"/>
      <c r="E13" s="154"/>
      <c r="F13" s="155"/>
    </row>
    <row r="14" spans="1:9" ht="15" customHeight="1">
      <c r="A14" s="92">
        <v>9</v>
      </c>
      <c r="B14" s="230" t="s">
        <v>139</v>
      </c>
      <c r="C14" s="17" t="s">
        <v>15</v>
      </c>
      <c r="D14" s="156">
        <v>5</v>
      </c>
      <c r="E14" s="195">
        <v>3</v>
      </c>
      <c r="F14" s="157"/>
      <c r="I14" s="18"/>
    </row>
    <row r="15" spans="1:9" ht="15" customHeight="1">
      <c r="A15" s="92">
        <v>10</v>
      </c>
      <c r="B15" s="230"/>
      <c r="C15" s="17" t="s">
        <v>140</v>
      </c>
      <c r="D15" s="150">
        <f>D16+D18+D20</f>
        <v>2755666.9</v>
      </c>
      <c r="E15" s="150">
        <f>E16+E18+E20</f>
        <v>0</v>
      </c>
      <c r="F15" s="151">
        <f>F16+F18+F20</f>
        <v>0</v>
      </c>
      <c r="G15" s="173"/>
    </row>
    <row r="16" spans="1:9" ht="15" customHeight="1">
      <c r="A16" s="92">
        <v>11</v>
      </c>
      <c r="B16" s="230"/>
      <c r="C16" s="31" t="s">
        <v>107</v>
      </c>
      <c r="D16" s="154">
        <v>1916589.9</v>
      </c>
      <c r="E16" s="156"/>
      <c r="F16" s="157"/>
    </row>
    <row r="17" spans="1:6" ht="15" customHeight="1">
      <c r="A17" s="92">
        <v>12</v>
      </c>
      <c r="B17" s="230"/>
      <c r="C17" s="32" t="s">
        <v>16</v>
      </c>
      <c r="D17" s="194">
        <v>839077</v>
      </c>
      <c r="E17" s="154"/>
      <c r="F17" s="155"/>
    </row>
    <row r="18" spans="1:6" ht="30" customHeight="1">
      <c r="A18" s="92">
        <v>13</v>
      </c>
      <c r="B18" s="230"/>
      <c r="C18" s="31" t="s">
        <v>17</v>
      </c>
      <c r="D18" s="194">
        <v>839077</v>
      </c>
      <c r="E18" s="156"/>
      <c r="F18" s="157"/>
    </row>
    <row r="19" spans="1:6" ht="15" customHeight="1">
      <c r="A19" s="92">
        <v>14</v>
      </c>
      <c r="B19" s="230"/>
      <c r="C19" s="32" t="s">
        <v>16</v>
      </c>
      <c r="D19" s="194">
        <v>839077</v>
      </c>
      <c r="E19" s="156"/>
      <c r="F19" s="157"/>
    </row>
    <row r="20" spans="1:6" ht="15" customHeight="1">
      <c r="A20" s="92">
        <v>15</v>
      </c>
      <c r="B20" s="230"/>
      <c r="C20" s="31" t="s">
        <v>128</v>
      </c>
      <c r="D20" s="154"/>
      <c r="E20" s="156"/>
      <c r="F20" s="157"/>
    </row>
    <row r="21" spans="1:6" ht="15" customHeight="1">
      <c r="A21" s="92">
        <v>16</v>
      </c>
      <c r="B21" s="230"/>
      <c r="C21" s="32" t="s">
        <v>16</v>
      </c>
      <c r="D21" s="154"/>
      <c r="E21" s="156"/>
      <c r="F21" s="157"/>
    </row>
    <row r="22" spans="1:6" ht="15" customHeight="1" thickBot="1">
      <c r="A22" s="93">
        <v>17</v>
      </c>
      <c r="B22" s="231" t="s">
        <v>109</v>
      </c>
      <c r="C22" s="231"/>
      <c r="D22" s="152">
        <f>D7+D15</f>
        <v>3593203.94</v>
      </c>
      <c r="E22" s="152">
        <f>E7+E15</f>
        <v>172500</v>
      </c>
      <c r="F22" s="153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C24" sqref="C24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54</v>
      </c>
      <c r="B1" s="3" t="str">
        <f>'20. LI3'!B1</f>
        <v>სს ბაზისბანკი</v>
      </c>
    </row>
    <row r="2" spans="1:12">
      <c r="A2" s="3" t="s">
        <v>55</v>
      </c>
      <c r="B2" s="186">
        <f>'20. LI3'!B2</f>
        <v>43465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9" t="s">
        <v>147</v>
      </c>
      <c r="B4" s="33" t="s">
        <v>113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4" t="s">
        <v>137</v>
      </c>
      <c r="D5" s="114" t="s">
        <v>138</v>
      </c>
      <c r="E5" s="115" t="s">
        <v>116</v>
      </c>
      <c r="F5" s="34"/>
      <c r="G5" s="34"/>
      <c r="H5" s="34"/>
      <c r="I5" s="34"/>
      <c r="J5" s="34"/>
      <c r="K5" s="34"/>
      <c r="L5" s="34"/>
    </row>
    <row r="6" spans="1:12">
      <c r="A6" s="232" t="s">
        <v>19</v>
      </c>
      <c r="B6" s="117" t="s">
        <v>15</v>
      </c>
      <c r="C6" s="138"/>
      <c r="D6" s="138"/>
      <c r="E6" s="143"/>
      <c r="F6" s="34"/>
      <c r="G6" s="34"/>
      <c r="H6" s="34"/>
      <c r="I6" s="34"/>
      <c r="J6" s="34"/>
      <c r="K6" s="34"/>
      <c r="L6" s="34"/>
    </row>
    <row r="7" spans="1:12" ht="14.25">
      <c r="A7" s="232"/>
      <c r="B7" s="116" t="s">
        <v>108</v>
      </c>
      <c r="C7" s="138"/>
      <c r="D7" s="138"/>
      <c r="E7" s="143"/>
      <c r="F7" s="34"/>
      <c r="G7" s="34"/>
      <c r="H7" s="34"/>
      <c r="I7" s="34"/>
      <c r="J7" s="34"/>
      <c r="K7" s="34"/>
      <c r="L7" s="34"/>
    </row>
    <row r="8" spans="1:12" ht="14.25">
      <c r="A8" s="232" t="s">
        <v>69</v>
      </c>
      <c r="B8" s="116" t="s">
        <v>15</v>
      </c>
      <c r="C8" s="138"/>
      <c r="D8" s="138"/>
      <c r="E8" s="143"/>
      <c r="F8" s="34"/>
      <c r="G8" s="34"/>
      <c r="H8" s="34"/>
      <c r="I8" s="34"/>
      <c r="J8" s="34"/>
      <c r="K8" s="34"/>
      <c r="L8" s="34"/>
    </row>
    <row r="9" spans="1:12" ht="14.25">
      <c r="A9" s="232"/>
      <c r="B9" s="116" t="s">
        <v>13</v>
      </c>
      <c r="C9" s="158">
        <f>C10+C11+C12+C13</f>
        <v>0</v>
      </c>
      <c r="D9" s="158">
        <f>D10+D11+D12+D13</f>
        <v>0</v>
      </c>
      <c r="E9" s="158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4.25">
      <c r="A10" s="232"/>
      <c r="B10" s="118" t="s">
        <v>20</v>
      </c>
      <c r="C10" s="138"/>
      <c r="D10" s="138"/>
      <c r="E10" s="143"/>
      <c r="F10" s="34"/>
      <c r="G10" s="34"/>
      <c r="H10" s="34"/>
      <c r="I10" s="34"/>
      <c r="J10" s="34"/>
      <c r="K10" s="34"/>
      <c r="L10" s="34"/>
    </row>
    <row r="11" spans="1:12" ht="14.25">
      <c r="A11" s="232"/>
      <c r="B11" s="118" t="s">
        <v>132</v>
      </c>
      <c r="C11" s="138"/>
      <c r="D11" s="138"/>
      <c r="E11" s="143"/>
      <c r="F11" s="34"/>
      <c r="G11" s="34"/>
      <c r="H11" s="34"/>
      <c r="I11" s="34"/>
      <c r="J11" s="34"/>
      <c r="K11" s="34"/>
      <c r="L11" s="34"/>
    </row>
    <row r="12" spans="1:12" ht="28.5">
      <c r="A12" s="232"/>
      <c r="B12" s="118" t="s">
        <v>133</v>
      </c>
      <c r="C12" s="138"/>
      <c r="D12" s="138"/>
      <c r="E12" s="143"/>
      <c r="F12" s="34"/>
      <c r="G12" s="34"/>
      <c r="H12" s="34"/>
      <c r="I12" s="34"/>
      <c r="J12" s="34"/>
      <c r="K12" s="34"/>
      <c r="L12" s="34"/>
    </row>
    <row r="13" spans="1:12" ht="14.25">
      <c r="A13" s="232"/>
      <c r="B13" s="118" t="s">
        <v>134</v>
      </c>
      <c r="C13" s="138"/>
      <c r="D13" s="138"/>
      <c r="E13" s="143"/>
      <c r="F13" s="34"/>
      <c r="G13" s="34"/>
      <c r="H13" s="34"/>
      <c r="I13" s="34"/>
      <c r="J13" s="34"/>
      <c r="K13" s="34"/>
      <c r="L13" s="34"/>
    </row>
    <row r="14" spans="1:12" ht="14.25">
      <c r="A14" s="232" t="s">
        <v>136</v>
      </c>
      <c r="B14" s="116" t="s">
        <v>15</v>
      </c>
      <c r="C14" s="138"/>
      <c r="D14" s="138"/>
      <c r="E14" s="143"/>
      <c r="F14" s="34"/>
      <c r="G14" s="34"/>
      <c r="H14" s="34"/>
      <c r="I14" s="34"/>
      <c r="J14" s="34"/>
      <c r="K14" s="34"/>
      <c r="L14" s="34"/>
    </row>
    <row r="15" spans="1:12" ht="14.25">
      <c r="A15" s="232"/>
      <c r="B15" s="116" t="s">
        <v>13</v>
      </c>
      <c r="C15" s="158">
        <f>C16+C17+C18+C19</f>
        <v>0</v>
      </c>
      <c r="D15" s="158">
        <f>D16+D17+D18+D19</f>
        <v>0</v>
      </c>
      <c r="E15" s="158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4.25">
      <c r="A16" s="232"/>
      <c r="B16" s="118" t="s">
        <v>20</v>
      </c>
      <c r="C16" s="138"/>
      <c r="D16" s="138"/>
      <c r="E16" s="143"/>
      <c r="F16" s="34"/>
      <c r="G16" s="34"/>
      <c r="H16" s="34"/>
      <c r="I16" s="34"/>
      <c r="J16" s="34"/>
      <c r="K16" s="34"/>
      <c r="L16" s="34"/>
    </row>
    <row r="17" spans="1:12" ht="14.25">
      <c r="A17" s="233"/>
      <c r="B17" s="122" t="s">
        <v>132</v>
      </c>
      <c r="C17" s="159"/>
      <c r="D17" s="159"/>
      <c r="E17" s="160"/>
      <c r="F17" s="34"/>
      <c r="G17" s="34"/>
      <c r="H17" s="34"/>
      <c r="I17" s="34"/>
      <c r="J17" s="34"/>
      <c r="K17" s="34"/>
      <c r="L17" s="34"/>
    </row>
    <row r="18" spans="1:12" ht="28.5">
      <c r="A18" s="233"/>
      <c r="B18" s="122" t="s">
        <v>133</v>
      </c>
      <c r="C18" s="159"/>
      <c r="D18" s="159"/>
      <c r="E18" s="160"/>
      <c r="F18" s="34"/>
      <c r="G18" s="34"/>
      <c r="H18" s="34"/>
      <c r="I18" s="34"/>
      <c r="J18" s="34"/>
      <c r="K18" s="34"/>
      <c r="L18" s="34"/>
    </row>
    <row r="19" spans="1:12" ht="15" thickBot="1">
      <c r="A19" s="234"/>
      <c r="B19" s="119" t="s">
        <v>134</v>
      </c>
      <c r="C19" s="144"/>
      <c r="D19" s="144"/>
      <c r="E19" s="145"/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D30" sqref="D30"/>
      <selection pane="topRight" activeCell="D30" sqref="D30"/>
      <selection pane="bottomLeft" activeCell="D30" sqref="D30"/>
      <selection pane="bottomRight" activeCell="C8" sqref="C8:G9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54</v>
      </c>
      <c r="B1" s="3" t="str">
        <f>'20. LI3'!B1</f>
        <v>სს ბაზისბანკი</v>
      </c>
    </row>
    <row r="2" spans="1:7">
      <c r="A2" s="3" t="s">
        <v>55</v>
      </c>
      <c r="B2" s="186">
        <f>'20. LI3'!B2</f>
        <v>43465</v>
      </c>
    </row>
    <row r="3" spans="1:7">
      <c r="B3" s="15"/>
    </row>
    <row r="4" spans="1:7" ht="13.5" thickBot="1">
      <c r="A4" s="129" t="s">
        <v>148</v>
      </c>
      <c r="B4" s="97" t="s">
        <v>115</v>
      </c>
    </row>
    <row r="5" spans="1:7" s="15" customFormat="1" ht="14.25">
      <c r="A5" s="94"/>
      <c r="B5" s="63"/>
      <c r="C5" s="95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71.25">
      <c r="A6" s="96"/>
      <c r="B6" s="35"/>
      <c r="C6" s="120" t="s">
        <v>150</v>
      </c>
      <c r="D6" s="113" t="s">
        <v>151</v>
      </c>
      <c r="E6" s="113" t="s">
        <v>153</v>
      </c>
      <c r="F6" s="113" t="s">
        <v>152</v>
      </c>
      <c r="G6" s="121" t="s">
        <v>23</v>
      </c>
    </row>
    <row r="7" spans="1:7" ht="14.25">
      <c r="A7" s="96">
        <v>1</v>
      </c>
      <c r="B7" s="123" t="s">
        <v>137</v>
      </c>
      <c r="C7" s="161">
        <f>SUM(C8:C11)</f>
        <v>2667864.9</v>
      </c>
      <c r="D7" s="161">
        <f t="shared" ref="D7:G7" si="0">SUM(D8:D11)</f>
        <v>2667864.9</v>
      </c>
      <c r="E7" s="161">
        <f t="shared" si="0"/>
        <v>0</v>
      </c>
      <c r="F7" s="161">
        <f t="shared" si="0"/>
        <v>0</v>
      </c>
      <c r="G7" s="161">
        <f t="shared" si="0"/>
        <v>1755005</v>
      </c>
    </row>
    <row r="8" spans="1:7" ht="14.25">
      <c r="A8" s="96">
        <v>2</v>
      </c>
      <c r="B8" s="36" t="s">
        <v>21</v>
      </c>
      <c r="C8" s="164">
        <v>1828787.9</v>
      </c>
      <c r="D8" s="165">
        <v>1828787.9</v>
      </c>
      <c r="E8" s="165"/>
      <c r="F8" s="165"/>
      <c r="G8" s="166">
        <v>1082502.5</v>
      </c>
    </row>
    <row r="9" spans="1:7" ht="14.25">
      <c r="A9" s="96">
        <v>3</v>
      </c>
      <c r="B9" s="36" t="s">
        <v>22</v>
      </c>
      <c r="C9" s="164">
        <v>839077</v>
      </c>
      <c r="D9" s="165">
        <v>839077</v>
      </c>
      <c r="E9" s="165"/>
      <c r="F9" s="165"/>
      <c r="G9" s="166">
        <v>672502.5</v>
      </c>
    </row>
    <row r="10" spans="1:7" ht="14.25">
      <c r="A10" s="96">
        <v>4</v>
      </c>
      <c r="B10" s="37" t="s">
        <v>130</v>
      </c>
      <c r="C10" s="164"/>
      <c r="D10" s="165"/>
      <c r="E10" s="165"/>
      <c r="F10" s="165"/>
      <c r="G10" s="166"/>
    </row>
    <row r="11" spans="1:7" ht="14.25">
      <c r="A11" s="96">
        <v>5</v>
      </c>
      <c r="B11" s="36" t="s">
        <v>131</v>
      </c>
      <c r="C11" s="164"/>
      <c r="D11" s="165"/>
      <c r="E11" s="165"/>
      <c r="F11" s="165"/>
      <c r="G11" s="166"/>
    </row>
    <row r="12" spans="1:7" ht="14.25">
      <c r="A12" s="96">
        <v>6</v>
      </c>
      <c r="B12" s="17" t="s">
        <v>138</v>
      </c>
      <c r="C12" s="148">
        <f>SUM(C13:C16)</f>
        <v>0</v>
      </c>
      <c r="D12" s="148">
        <f>SUM(D13:D16)</f>
        <v>0</v>
      </c>
      <c r="E12" s="148">
        <f>SUM(E13:E16)</f>
        <v>0</v>
      </c>
      <c r="F12" s="148">
        <f>SUM(F13:F16)</f>
        <v>0</v>
      </c>
      <c r="G12" s="149">
        <f>SUM(G13:G16)</f>
        <v>0</v>
      </c>
    </row>
    <row r="13" spans="1:7" ht="14.25">
      <c r="A13" s="96">
        <v>7</v>
      </c>
      <c r="B13" s="36" t="s">
        <v>21</v>
      </c>
      <c r="C13" s="154"/>
      <c r="D13" s="154"/>
      <c r="E13" s="154"/>
      <c r="F13" s="154"/>
      <c r="G13" s="155"/>
    </row>
    <row r="14" spans="1:7" ht="14.25">
      <c r="A14" s="96">
        <v>8</v>
      </c>
      <c r="B14" s="36" t="s">
        <v>22</v>
      </c>
      <c r="C14" s="154"/>
      <c r="D14" s="154"/>
      <c r="E14" s="154"/>
      <c r="F14" s="154"/>
      <c r="G14" s="155"/>
    </row>
    <row r="15" spans="1:7" ht="14.25">
      <c r="A15" s="96">
        <v>9</v>
      </c>
      <c r="B15" s="37" t="s">
        <v>130</v>
      </c>
      <c r="C15" s="154"/>
      <c r="D15" s="154"/>
      <c r="E15" s="154"/>
      <c r="F15" s="154"/>
      <c r="G15" s="155"/>
    </row>
    <row r="16" spans="1:7" ht="14.25">
      <c r="A16" s="96">
        <v>10</v>
      </c>
      <c r="B16" s="36" t="s">
        <v>131</v>
      </c>
      <c r="C16" s="154"/>
      <c r="D16" s="154"/>
      <c r="E16" s="154"/>
      <c r="F16" s="154"/>
      <c r="G16" s="155"/>
    </row>
    <row r="17" spans="1:7" ht="14.25">
      <c r="A17" s="96">
        <v>11</v>
      </c>
      <c r="B17" s="17" t="s">
        <v>103</v>
      </c>
      <c r="C17" s="148">
        <f>SUM(C18:C21)</f>
        <v>0</v>
      </c>
      <c r="D17" s="148">
        <f>SUM(D18:D21)</f>
        <v>0</v>
      </c>
      <c r="E17" s="148">
        <f>SUM(E18:E21)</f>
        <v>0</v>
      </c>
      <c r="F17" s="148">
        <f>SUM(F18:F21)</f>
        <v>0</v>
      </c>
      <c r="G17" s="149">
        <f>SUM(G18:G21)</f>
        <v>0</v>
      </c>
    </row>
    <row r="18" spans="1:7" ht="14.25">
      <c r="A18" s="96">
        <v>12</v>
      </c>
      <c r="B18" s="36" t="s">
        <v>21</v>
      </c>
      <c r="C18" s="154"/>
      <c r="D18" s="154"/>
      <c r="E18" s="154" t="s">
        <v>9</v>
      </c>
      <c r="F18" s="154"/>
      <c r="G18" s="155"/>
    </row>
    <row r="19" spans="1:7" ht="14.25">
      <c r="A19" s="96">
        <v>13</v>
      </c>
      <c r="B19" s="36" t="s">
        <v>22</v>
      </c>
      <c r="C19" s="154"/>
      <c r="D19" s="154"/>
      <c r="E19" s="154"/>
      <c r="F19" s="154"/>
      <c r="G19" s="155"/>
    </row>
    <row r="20" spans="1:7" ht="14.25">
      <c r="A20" s="96">
        <v>14</v>
      </c>
      <c r="B20" s="37" t="s">
        <v>130</v>
      </c>
      <c r="C20" s="154"/>
      <c r="D20" s="154"/>
      <c r="E20" s="154"/>
      <c r="F20" s="154"/>
      <c r="G20" s="155"/>
    </row>
    <row r="21" spans="1:7" ht="14.25">
      <c r="A21" s="96">
        <v>15</v>
      </c>
      <c r="B21" s="36" t="s">
        <v>131</v>
      </c>
      <c r="C21" s="154"/>
      <c r="D21" s="154"/>
      <c r="E21" s="154"/>
      <c r="F21" s="154"/>
      <c r="G21" s="155"/>
    </row>
    <row r="22" spans="1:7" ht="15" thickBot="1">
      <c r="A22" s="96">
        <v>16</v>
      </c>
      <c r="B22" s="57" t="s">
        <v>7</v>
      </c>
      <c r="C22" s="162">
        <f>C12+C17</f>
        <v>0</v>
      </c>
      <c r="D22" s="162">
        <f>D12+D17</f>
        <v>0</v>
      </c>
      <c r="E22" s="162">
        <f>E12+E17</f>
        <v>0</v>
      </c>
      <c r="F22" s="162">
        <f>F12+F17</f>
        <v>0</v>
      </c>
      <c r="G22" s="163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D30" sqref="D30"/>
      <selection pane="topRight" activeCell="D30" sqref="D30"/>
      <selection pane="bottomLeft" activeCell="D30" sqref="D30"/>
      <selection pane="bottomRight" activeCell="H36" sqref="H36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54</v>
      </c>
      <c r="B1" s="3" t="str">
        <f>'20. LI3'!B1</f>
        <v>სს ბაზისბანკი</v>
      </c>
    </row>
    <row r="2" spans="1:15">
      <c r="A2" s="3" t="s">
        <v>55</v>
      </c>
      <c r="B2" s="186">
        <f>'20. LI3'!B2</f>
        <v>43465</v>
      </c>
    </row>
    <row r="4" spans="1:15" ht="13.5" thickBot="1">
      <c r="A4" s="129" t="s">
        <v>149</v>
      </c>
      <c r="B4" s="54" t="s">
        <v>156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90</v>
      </c>
      <c r="J5" s="42" t="s">
        <v>91</v>
      </c>
      <c r="K5" s="42" t="s">
        <v>92</v>
      </c>
      <c r="L5" s="42" t="s">
        <v>93</v>
      </c>
      <c r="M5" s="42" t="s">
        <v>94</v>
      </c>
      <c r="N5" s="42" t="s">
        <v>95</v>
      </c>
      <c r="O5" s="43" t="s">
        <v>98</v>
      </c>
    </row>
    <row r="6" spans="1:15">
      <c r="A6" s="22"/>
      <c r="B6" s="5"/>
      <c r="C6" s="235" t="s">
        <v>58</v>
      </c>
      <c r="D6" s="235"/>
      <c r="E6" s="235"/>
      <c r="F6" s="237" t="s">
        <v>59</v>
      </c>
      <c r="G6" s="237"/>
      <c r="H6" s="237"/>
      <c r="I6" s="237"/>
      <c r="J6" s="237"/>
      <c r="K6" s="237"/>
      <c r="L6" s="237"/>
      <c r="M6" s="237" t="s">
        <v>60</v>
      </c>
      <c r="N6" s="237"/>
      <c r="O6" s="236"/>
    </row>
    <row r="7" spans="1:15" ht="15" customHeight="1">
      <c r="A7" s="22"/>
      <c r="B7" s="5"/>
      <c r="C7" s="237" t="s">
        <v>61</v>
      </c>
      <c r="D7" s="237" t="s">
        <v>62</v>
      </c>
      <c r="E7" s="237" t="s">
        <v>96</v>
      </c>
      <c r="F7" s="237" t="s">
        <v>63</v>
      </c>
      <c r="G7" s="237"/>
      <c r="H7" s="237" t="s">
        <v>64</v>
      </c>
      <c r="I7" s="237" t="s">
        <v>65</v>
      </c>
      <c r="J7" s="237"/>
      <c r="K7" s="238" t="s">
        <v>8</v>
      </c>
      <c r="L7" s="238"/>
      <c r="M7" s="235" t="s">
        <v>97</v>
      </c>
      <c r="N7" s="235" t="s">
        <v>101</v>
      </c>
      <c r="O7" s="236" t="s">
        <v>102</v>
      </c>
    </row>
    <row r="8" spans="1:15" ht="38.25">
      <c r="A8" s="22"/>
      <c r="B8" s="5"/>
      <c r="C8" s="237"/>
      <c r="D8" s="237"/>
      <c r="E8" s="237"/>
      <c r="F8" s="171" t="s">
        <v>16</v>
      </c>
      <c r="G8" s="171" t="s">
        <v>66</v>
      </c>
      <c r="H8" s="237"/>
      <c r="I8" s="171" t="s">
        <v>99</v>
      </c>
      <c r="J8" s="171" t="s">
        <v>100</v>
      </c>
      <c r="K8" s="172" t="s">
        <v>67</v>
      </c>
      <c r="L8" s="172" t="s">
        <v>68</v>
      </c>
      <c r="M8" s="235"/>
      <c r="N8" s="235"/>
      <c r="O8" s="236"/>
    </row>
    <row r="9" spans="1:15">
      <c r="A9" s="60"/>
      <c r="B9" s="55" t="s">
        <v>14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</row>
    <row r="10" spans="1:15">
      <c r="A10" s="22">
        <v>1</v>
      </c>
      <c r="B10" s="53" t="s">
        <v>88</v>
      </c>
      <c r="C10" s="167">
        <f>SUM(C11:C17)</f>
        <v>0</v>
      </c>
      <c r="D10" s="167">
        <f>SUM(D11:D17)</f>
        <v>156250</v>
      </c>
      <c r="E10" s="167">
        <f>SUM(E11:E17)</f>
        <v>156250</v>
      </c>
      <c r="F10" s="168">
        <f t="shared" ref="F10:O10" si="0">SUM(F11:F17)</f>
        <v>0</v>
      </c>
      <c r="G10" s="168">
        <f t="shared" si="0"/>
        <v>40750</v>
      </c>
      <c r="H10" s="167">
        <f t="shared" si="0"/>
        <v>0</v>
      </c>
      <c r="I10" s="167">
        <f t="shared" si="0"/>
        <v>0</v>
      </c>
      <c r="J10" s="167">
        <f t="shared" si="0"/>
        <v>0</v>
      </c>
      <c r="K10" s="167">
        <f t="shared" si="0"/>
        <v>0</v>
      </c>
      <c r="L10" s="167">
        <f t="shared" si="0"/>
        <v>0</v>
      </c>
      <c r="M10" s="168">
        <f>SUM(M11:M17)</f>
        <v>0</v>
      </c>
      <c r="N10" s="168">
        <f t="shared" si="0"/>
        <v>197000</v>
      </c>
      <c r="O10" s="169">
        <f t="shared" si="0"/>
        <v>197000</v>
      </c>
    </row>
    <row r="11" spans="1:15">
      <c r="A11" s="22">
        <v>1.1000000000000001</v>
      </c>
      <c r="B11" s="5" t="s">
        <v>176</v>
      </c>
      <c r="C11" s="137"/>
      <c r="D11" s="137">
        <v>31250</v>
      </c>
      <c r="E11" s="167">
        <f>C11+D11</f>
        <v>31250</v>
      </c>
      <c r="F11" s="137"/>
      <c r="G11" s="137">
        <v>8150</v>
      </c>
      <c r="H11" s="137"/>
      <c r="I11" s="137"/>
      <c r="J11" s="137"/>
      <c r="K11" s="170"/>
      <c r="L11" s="170"/>
      <c r="M11" s="167">
        <f>C11+F11-H11-I11</f>
        <v>0</v>
      </c>
      <c r="N11" s="167">
        <f>D11+G11+H11-J11+K11-L11</f>
        <v>39400</v>
      </c>
      <c r="O11" s="169">
        <f t="shared" ref="O11:O17" si="1">M11+N11</f>
        <v>39400</v>
      </c>
    </row>
    <row r="12" spans="1:15">
      <c r="A12" s="22">
        <v>1.2</v>
      </c>
      <c r="B12" s="5" t="s">
        <v>177</v>
      </c>
      <c r="C12" s="137"/>
      <c r="D12" s="137">
        <v>31250</v>
      </c>
      <c r="E12" s="167">
        <f t="shared" ref="E12:E17" si="2">C12+D12</f>
        <v>31250</v>
      </c>
      <c r="F12" s="137"/>
      <c r="G12" s="137">
        <v>8150</v>
      </c>
      <c r="H12" s="137"/>
      <c r="I12" s="137"/>
      <c r="J12" s="137"/>
      <c r="K12" s="170"/>
      <c r="L12" s="170"/>
      <c r="M12" s="167">
        <f t="shared" ref="M12:M15" si="3">C12+F12-H12-I12</f>
        <v>0</v>
      </c>
      <c r="N12" s="167">
        <f t="shared" ref="N12:N17" si="4">D12+G12+H12-J12+K12-L12</f>
        <v>39400</v>
      </c>
      <c r="O12" s="169">
        <f t="shared" si="1"/>
        <v>39400</v>
      </c>
    </row>
    <row r="13" spans="1:15">
      <c r="A13" s="22">
        <v>1.3</v>
      </c>
      <c r="B13" s="5" t="s">
        <v>178</v>
      </c>
      <c r="C13" s="137"/>
      <c r="D13" s="137">
        <v>31250</v>
      </c>
      <c r="E13" s="167">
        <f t="shared" si="2"/>
        <v>31250</v>
      </c>
      <c r="F13" s="137"/>
      <c r="G13" s="137">
        <v>8150</v>
      </c>
      <c r="H13" s="137"/>
      <c r="I13" s="137"/>
      <c r="J13" s="137"/>
      <c r="K13" s="170"/>
      <c r="L13" s="170"/>
      <c r="M13" s="167">
        <f t="shared" si="3"/>
        <v>0</v>
      </c>
      <c r="N13" s="167">
        <f t="shared" si="4"/>
        <v>39400</v>
      </c>
      <c r="O13" s="169">
        <f t="shared" si="1"/>
        <v>39400</v>
      </c>
    </row>
    <row r="14" spans="1:15">
      <c r="A14" s="22">
        <v>1.4</v>
      </c>
      <c r="B14" s="5" t="s">
        <v>179</v>
      </c>
      <c r="C14" s="137"/>
      <c r="D14" s="137">
        <v>31250</v>
      </c>
      <c r="E14" s="167">
        <f t="shared" si="2"/>
        <v>31250</v>
      </c>
      <c r="F14" s="137"/>
      <c r="G14" s="137">
        <v>8150</v>
      </c>
      <c r="H14" s="137"/>
      <c r="I14" s="137"/>
      <c r="J14" s="137"/>
      <c r="K14" s="170"/>
      <c r="L14" s="170"/>
      <c r="M14" s="167">
        <f t="shared" si="3"/>
        <v>0</v>
      </c>
      <c r="N14" s="167">
        <f t="shared" si="4"/>
        <v>39400</v>
      </c>
      <c r="O14" s="169">
        <f t="shared" si="1"/>
        <v>39400</v>
      </c>
    </row>
    <row r="15" spans="1:15">
      <c r="A15" s="22">
        <v>1.5</v>
      </c>
      <c r="B15" s="5" t="s">
        <v>180</v>
      </c>
      <c r="C15" s="137"/>
      <c r="D15" s="137">
        <v>31250</v>
      </c>
      <c r="E15" s="167">
        <f t="shared" si="2"/>
        <v>31250</v>
      </c>
      <c r="F15" s="137"/>
      <c r="G15" s="137">
        <v>8150</v>
      </c>
      <c r="H15" s="137"/>
      <c r="I15" s="137"/>
      <c r="J15" s="137"/>
      <c r="K15" s="170"/>
      <c r="L15" s="170"/>
      <c r="M15" s="167">
        <f t="shared" si="3"/>
        <v>0</v>
      </c>
      <c r="N15" s="167">
        <f t="shared" si="4"/>
        <v>39400</v>
      </c>
      <c r="O15" s="169">
        <f t="shared" si="1"/>
        <v>39400</v>
      </c>
    </row>
    <row r="16" spans="1:15">
      <c r="A16" s="22">
        <v>1.6</v>
      </c>
      <c r="B16" s="5"/>
      <c r="C16" s="137"/>
      <c r="D16" s="137"/>
      <c r="E16" s="167">
        <f t="shared" si="2"/>
        <v>0</v>
      </c>
      <c r="F16" s="137"/>
      <c r="G16" s="137"/>
      <c r="H16" s="137"/>
      <c r="I16" s="137"/>
      <c r="J16" s="137"/>
      <c r="K16" s="170"/>
      <c r="L16" s="170"/>
      <c r="M16" s="167">
        <f>C16+F16-H16-I16</f>
        <v>0</v>
      </c>
      <c r="N16" s="167">
        <f t="shared" si="4"/>
        <v>0</v>
      </c>
      <c r="O16" s="169">
        <f t="shared" si="1"/>
        <v>0</v>
      </c>
    </row>
    <row r="17" spans="1:15">
      <c r="A17" s="22" t="s">
        <v>89</v>
      </c>
      <c r="B17" s="5"/>
      <c r="C17" s="137"/>
      <c r="D17" s="137"/>
      <c r="E17" s="167">
        <f t="shared" si="2"/>
        <v>0</v>
      </c>
      <c r="F17" s="137"/>
      <c r="G17" s="137"/>
      <c r="H17" s="137"/>
      <c r="I17" s="137"/>
      <c r="J17" s="137"/>
      <c r="K17" s="170"/>
      <c r="L17" s="170"/>
      <c r="M17" s="167">
        <f>C17+F17-H17-I17</f>
        <v>0</v>
      </c>
      <c r="N17" s="167">
        <f t="shared" si="4"/>
        <v>0</v>
      </c>
      <c r="O17" s="169">
        <f t="shared" si="1"/>
        <v>0</v>
      </c>
    </row>
    <row r="18" spans="1:15">
      <c r="A18" s="60"/>
      <c r="B18" s="8" t="s">
        <v>103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5"/>
    </row>
    <row r="19" spans="1:15" ht="11.25" customHeight="1" thickBot="1">
      <c r="A19" s="62">
        <v>2</v>
      </c>
      <c r="B19" s="176" t="s">
        <v>88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>
        <f>C19+F19-H19-I19</f>
        <v>0</v>
      </c>
      <c r="N19" s="177">
        <f t="shared" ref="N19" si="5">D19+G19+H19-J19+K19-L19</f>
        <v>0</v>
      </c>
      <c r="O19" s="178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DwK4kLwrKmkCn8pV0wVp4T097ZtAkSdEGI3fe4wTzes=</DigestValue>
    </Reference>
    <Reference Type="http://www.w3.org/2000/09/xmldsig#Object" URI="#idOfficeObject">
      <DigestMethod Algorithm="http://www.w3.org/2001/04/xmlenc#sha256"/>
      <DigestValue>Ty48KMn0CHs2nBwYJRdtRmyOBjvAVxcBUmMfmBBZoUg=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pmkEqR/VwmrjlXe238hRjnOSw1iwNooKgmR2OH9QsTs=</DigestValue>
    </Reference>
  </SignedInfo>
  <SignatureValue>hsaMqLcWlitVURtfsBTj5y3K5AiUe58ksIBDF2HW28YgTbwoLccCXLaGxGjThO3WTtx44QV37KDU
liP9KuBNtDSWZrqS6xQI7/WrBcn27m39E1WnrHFzCihSoiLC9CL5zj4hZ3sTSQgkCShhTmVRFnlm
fEi6RDG6yZmyhAOr2zgzsaeSPI9Res/JgoIyAWMKcVSVM9nCBmIdMvnLjCBXR0S0LU2CMWWnED/2
VqGgLscYFEAhuWR8/etPwdaQwFgTSJK4vUwZzBpW3grDmAiktvPJU1SOS1KoNCAvjbn7TGfEml76
FoBBX+zjCy6/07qUSx59/HO7PWw0vWwfZLBiHg==</SignatureValue>
  <KeyInfo>
    <X509Data>
      <X509Certificate>MIIGOzCCBSOgAwIBAgIKNHGYRQACAABGoTANBgkqhkiG9w0BAQsFADBKMRIwEAYKCZImiZPyLGQBGRYCZ2UxEzARBgoJkiaJk/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+YtBzcvdFk/bAYwSK9E/+Ux2hHYUNl/phK9MSc1runuvC+a6Udt9XlFi3SLCsC2h5S9zIpy9Hc6Jjk1qJBRHCFvT+T3ptq2+HzXQtMjvMYQX8PCI+fhucU96D9bXiDQGYsXcpeJz/IFELUmDN7oPTLEXThRrbT6n6Ekq/f4LoGbp61FYDQY7yof4Vgkh/vn7PBUMNu2e+VC1lDkCPvpeCebLQdG5Il6l66ds1KywIDAQABo4IDMjCCAy4wPAYJKwYBBAGCNxUHBC8wLQYlKwYBBAGCNxUI5rJgg431RIaBmQmDuKFKg76EcQSDxJEzhIOIXQIBZAIBHTAdBgNVHSUEFjAUBggrBgEFBQcDAgYIKwYBBQUHAwQwCwYDVR0PBAQDAgeAMCcGCSsGAQQBgjcVCgQaMBgwCgYIKwYBBQUHAwIwCgYIKwYBBQUHAwQwHQYDVR0OBBYEFBHeEXQ5hW75bP/cbOq5z3heTyJ2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dZxVm0evOsRss94XSBBd2CHZQTXgF+G+QfSVn2ZTM7afKTnD8r5fbEVMxIgCAVpHUvjOwQDxo0A9N8PMP00PZLE9VeFhv1pOVnJgVLbFQhYUqNWtGmPrpOjyWIUyH/bykCJb0SyCkS3VSsdwqntWuqagUHKpVVKvVR9+LuJq1d34Kcf44qCOW+X5Rced2F503tArrp33BH/XufDTQ/WTiKqmopcdAjzgmd71yw1VUFeTnLLRBOeJ75lWwDE2kFWPmn1s5yZCX08vRpJfzdb0Zx/31czehd/yoxCikVAA5WyjDk/YSEB8+EItSn73b2J2Kf/vgQhhFuoy8wvGJ83p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jQaFgUH+7qi/KlHuPF3uqCJbX3PgOADJ6vbfolvlAN0=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9bVRP/jKfWxdjv9RG+ChZdggztvUhxJC07eDUToLTpE=</DigestValue>
      </Reference>
      <Reference URI="/xl/styles.xml?ContentType=application/vnd.openxmlformats-officedocument.spreadsheetml.styles+xml">
        <DigestMethod Algorithm="http://www.w3.org/2001/04/xmlenc#sha256"/>
        <DigestValue>AmjGWI3c+1j4N35q3SX63Zw0AqckLDNUJkJPfHHqjRA=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2caxjOkWOqvcE1TW2GcXRlW3tgjIohKlo4ngX05of08=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cf2Gkg6ZXS218MY4pccu8OvzS3vZHGIpKYYPDJQfV2A=</DigestValue>
      </Reference>
      <Reference URI="/xl/worksheets/sheet2.xml?ContentType=application/vnd.openxmlformats-officedocument.spreadsheetml.worksheet+xml">
        <DigestMethod Algorithm="http://www.w3.org/2001/04/xmlenc#sha256"/>
        <DigestValue>awk+GyyIjMvNQ8a7idcln4YWbkqhOsJv5lS5yTR4Qiw=</DigestValue>
      </Reference>
      <Reference URI="/xl/worksheets/sheet3.xml?ContentType=application/vnd.openxmlformats-officedocument.spreadsheetml.worksheet+xml">
        <DigestMethod Algorithm="http://www.w3.org/2001/04/xmlenc#sha256"/>
        <DigestValue>I5CpvFySaa4+1bj/ULV5URzoaTZ4Y171TpYKOh+TmQc=</DigestValue>
      </Reference>
      <Reference URI="/xl/worksheets/sheet4.xml?ContentType=application/vnd.openxmlformats-officedocument.spreadsheetml.worksheet+xml">
        <DigestMethod Algorithm="http://www.w3.org/2001/04/xmlenc#sha256"/>
        <DigestValue>ES4g2cThrRvGZ3aa3INHNhimwyUYiPAaZpgwrfrUoc8=</DigestValue>
      </Reference>
      <Reference URI="/xl/worksheets/sheet5.xml?ContentType=application/vnd.openxmlformats-officedocument.spreadsheetml.worksheet+xml">
        <DigestMethod Algorithm="http://www.w3.org/2001/04/xmlenc#sha256"/>
        <DigestValue>qvpldWoPPwU/Hc1FnA2ICHAokFj14dZNTICYzLvmA4o=</DigestValue>
      </Reference>
      <Reference URI="/xl/worksheets/sheet6.xml?ContentType=application/vnd.openxmlformats-officedocument.spreadsheetml.worksheet+xml">
        <DigestMethod Algorithm="http://www.w3.org/2001/04/xmlenc#sha256"/>
        <DigestValue>/ES2okUNxso6aaaRiFRXZ8hndId5jjyd5nA0rlo97AQ=</DigestValue>
      </Reference>
      <Reference URI="/xl/worksheets/sheet7.xml?ContentType=application/vnd.openxmlformats-officedocument.spreadsheetml.worksheet+xml">
        <DigestMethod Algorithm="http://www.w3.org/2001/04/xmlenc#sha256"/>
        <DigestValue>QyOC1F55T/lT50xmL+cDQetVVIIWx5tXw/PQLzrZBUE=</DigestValue>
      </Reference>
      <Reference URI="/xl/worksheets/sheet8.xml?ContentType=application/vnd.openxmlformats-officedocument.spreadsheetml.worksheet+xml">
        <DigestMethod Algorithm="http://www.w3.org/2001/04/xmlenc#sha256"/>
        <DigestValue>24xcKs0G/JZEBQt398DkKRf3eCJOFw5yHsGFup41kWo=</DigestValue>
      </Reference>
      <Reference URI="/xl/worksheets/sheet9.xml?ContentType=application/vnd.openxmlformats-officedocument.spreadsheetml.worksheet+xml">
        <DigestMethod Algorithm="http://www.w3.org/2001/04/xmlenc#sha256"/>
        <DigestValue>mD9IxOcWwN/CADppp3PFVGBrS+r8dMf7RRjslQIY5AM=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2019-05-15T15:48:57Z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2019-05-15T15:48:57Z</xd:SigningTime>
          <xd:SigningCertificate>
            <xd:Cert>
              <xd:CertDigest>
                <DigestMethod Algorithm="http://www.w3.org/2001/04/xmlenc#sha256"/>
                <DigestValue>pom5O9gKiB7wo2jLNWaTVerYy76r+/qjqch80njgidY=</DigestValue>
              </xd:CertDigest>
              <xd:IssuerSerial>
                <X509IssuerName>CN=NBG Class 2 INT Sub CA, DC=nbg, DC=ge</X509IssuerName>
                <X509SerialNumber>247658511365626478479009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Ky3bc0oaB6oxmH0ZIo23Bi6m1qslQ8UPLfZBpCpsuZE=</DigestValue>
    </Reference>
    <Reference Type="http://www.w3.org/2000/09/xmldsig#Object" URI="#idOfficeObject">
      <DigestMethod Algorithm="http://www.w3.org/2001/04/xmlenc#sha256"/>
      <DigestValue>AgSGaGfr1aq1C6iPgIgLI7by9He8tNdsz5U1RECAFk0=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WWLHMPOV4yZayz2Xk/bmkNVovVEFF7ag+dYep1qIXRo=</DigestValue>
    </Reference>
  </SignedInfo>
  <SignatureValue>jnsWqDy5mIach+WPCRHoDOhu4Nuc4pM+XaIqsHM726bTcHrxoOzUATBau0EfPvVmIt5L5gudfu69
uTuJl3C1DVSDRzchmmqEqPHj6Kisvo5ok9z5O4yDcuONMt2ifgi+mDiL7qJxfikZQJ3c7ndJ7taa
v6CeE2Oer/ytrk7bFPVboRiMXN8jk9vZrw1I0isi4j9g0kQP7Ze02n3n1rMkm2uhJrdcqutPJZc4
rdZEL5JD5tksd4M5vSgTmxtsRCkCssS8GwKHDdj5sw/YrJSldym1Actl4YInuOySjbyfSevBtNwq
mXuvBgxz7cys0l37YQnbl+uzhb3MGlkkU6ynmw==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jQaFgUH+7qi/KlHuPF3uqCJbX3PgOADJ6vbfolvlAN0=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9bVRP/jKfWxdjv9RG+ChZdggztvUhxJC07eDUToLTpE=</DigestValue>
      </Reference>
      <Reference URI="/xl/styles.xml?ContentType=application/vnd.openxmlformats-officedocument.spreadsheetml.styles+xml">
        <DigestMethod Algorithm="http://www.w3.org/2001/04/xmlenc#sha256"/>
        <DigestValue>AmjGWI3c+1j4N35q3SX63Zw0AqckLDNUJkJPfHHqjRA=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2caxjOkWOqvcE1TW2GcXRlW3tgjIohKlo4ngX05of08=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cf2Gkg6ZXS218MY4pccu8OvzS3vZHGIpKYYPDJQfV2A=</DigestValue>
      </Reference>
      <Reference URI="/xl/worksheets/sheet2.xml?ContentType=application/vnd.openxmlformats-officedocument.spreadsheetml.worksheet+xml">
        <DigestMethod Algorithm="http://www.w3.org/2001/04/xmlenc#sha256"/>
        <DigestValue>awk+GyyIjMvNQ8a7idcln4YWbkqhOsJv5lS5yTR4Qiw=</DigestValue>
      </Reference>
      <Reference URI="/xl/worksheets/sheet3.xml?ContentType=application/vnd.openxmlformats-officedocument.spreadsheetml.worksheet+xml">
        <DigestMethod Algorithm="http://www.w3.org/2001/04/xmlenc#sha256"/>
        <DigestValue>I5CpvFySaa4+1bj/ULV5URzoaTZ4Y171TpYKOh+TmQc=</DigestValue>
      </Reference>
      <Reference URI="/xl/worksheets/sheet4.xml?ContentType=application/vnd.openxmlformats-officedocument.spreadsheetml.worksheet+xml">
        <DigestMethod Algorithm="http://www.w3.org/2001/04/xmlenc#sha256"/>
        <DigestValue>ES4g2cThrRvGZ3aa3INHNhimwyUYiPAaZpgwrfrUoc8=</DigestValue>
      </Reference>
      <Reference URI="/xl/worksheets/sheet5.xml?ContentType=application/vnd.openxmlformats-officedocument.spreadsheetml.worksheet+xml">
        <DigestMethod Algorithm="http://www.w3.org/2001/04/xmlenc#sha256"/>
        <DigestValue>qvpldWoPPwU/Hc1FnA2ICHAokFj14dZNTICYzLvmA4o=</DigestValue>
      </Reference>
      <Reference URI="/xl/worksheets/sheet6.xml?ContentType=application/vnd.openxmlformats-officedocument.spreadsheetml.worksheet+xml">
        <DigestMethod Algorithm="http://www.w3.org/2001/04/xmlenc#sha256"/>
        <DigestValue>/ES2okUNxso6aaaRiFRXZ8hndId5jjyd5nA0rlo97AQ=</DigestValue>
      </Reference>
      <Reference URI="/xl/worksheets/sheet7.xml?ContentType=application/vnd.openxmlformats-officedocument.spreadsheetml.worksheet+xml">
        <DigestMethod Algorithm="http://www.w3.org/2001/04/xmlenc#sha256"/>
        <DigestValue>QyOC1F55T/lT50xmL+cDQetVVIIWx5tXw/PQLzrZBUE=</DigestValue>
      </Reference>
      <Reference URI="/xl/worksheets/sheet8.xml?ContentType=application/vnd.openxmlformats-officedocument.spreadsheetml.worksheet+xml">
        <DigestMethod Algorithm="http://www.w3.org/2001/04/xmlenc#sha256"/>
        <DigestValue>24xcKs0G/JZEBQt398DkKRf3eCJOFw5yHsGFup41kWo=</DigestValue>
      </Reference>
      <Reference URI="/xl/worksheets/sheet9.xml?ContentType=application/vnd.openxmlformats-officedocument.spreadsheetml.worksheet+xml">
        <DigestMethod Algorithm="http://www.w3.org/2001/04/xmlenc#sha256"/>
        <DigestValue>mD9IxOcWwN/CADppp3PFVGBrS+r8dMf7RRjslQIY5AM=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2019-05-15T15:55:43Z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2019-05-15T15:55:43Z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2019-05-15T08:45:24Z</dcterms:modified>
</cp:coreProperties>
</file>