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24226"/>
  <xr:revisionPtr revIDLastSave="0" documentId="13_ncr:1_{02736797-672C-4727-B6D1-8E95C57AE265}" xr6:coauthVersionLast="36" xr6:coauthVersionMax="36" xr10:uidLastSave="{00000000-0000-0000-0000-000000000000}"/>
  <bookViews>
    <workbookView xWindow="0" yWindow="0" windowWidth="23040" windowHeight="10452" tabRatio="919" activeTab="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workbook>
</file>

<file path=xl/calcChain.xml><?xml version="1.0" encoding="utf-8"?>
<calcChain xmlns="http://schemas.openxmlformats.org/spreadsheetml/2006/main">
  <c r="B2" i="107" l="1"/>
  <c r="B1" i="107" l="1"/>
  <c r="F6" i="107"/>
  <c r="D6" i="107"/>
  <c r="C6" i="107"/>
  <c r="E6" i="107"/>
  <c r="B2" i="37" l="1"/>
  <c r="B1" i="37"/>
  <c r="H38" i="94" l="1"/>
  <c r="H39" i="94"/>
  <c r="H40" i="94"/>
  <c r="H42" i="94"/>
  <c r="H43" i="94"/>
  <c r="H45" i="93"/>
  <c r="H41" i="94" l="1"/>
  <c r="D14" i="80" l="1"/>
  <c r="C33" i="80"/>
  <c r="F33" i="80"/>
  <c r="C8" i="80"/>
  <c r="G14" i="80"/>
  <c r="E24" i="80"/>
  <c r="G24" i="80"/>
  <c r="C11" i="80"/>
  <c r="G11" i="80"/>
  <c r="C18" i="80"/>
  <c r="F24" i="80"/>
  <c r="F11" i="80"/>
  <c r="C14" i="80"/>
  <c r="E11" i="80"/>
  <c r="G33" i="80"/>
  <c r="D11" i="80"/>
  <c r="E33" i="80"/>
  <c r="F14" i="80"/>
  <c r="G37" i="80" l="1"/>
  <c r="D18" i="80"/>
  <c r="G8" i="80"/>
  <c r="F8" i="80"/>
  <c r="D33" i="80"/>
  <c r="F18" i="80"/>
  <c r="E8" i="80"/>
  <c r="E18" i="80"/>
  <c r="E14" i="80"/>
  <c r="G18" i="80"/>
  <c r="D8" i="80"/>
  <c r="D24" i="80"/>
  <c r="C24" i="80"/>
  <c r="G21" i="80" l="1"/>
  <c r="G39" i="80" l="1"/>
  <c r="E22" i="74" l="1"/>
  <c r="D22" i="74"/>
  <c r="S21" i="64"/>
  <c r="R21" i="64"/>
  <c r="Q21" i="64"/>
  <c r="P21" i="64"/>
  <c r="N21" i="64"/>
  <c r="L21" i="64"/>
  <c r="K21" i="64"/>
  <c r="J21" i="64"/>
  <c r="I21" i="64"/>
  <c r="H21" i="64"/>
  <c r="G21" i="64"/>
  <c r="F21" i="64"/>
  <c r="E21" i="64"/>
  <c r="R22" i="35"/>
  <c r="P22" i="35"/>
  <c r="N22" i="35"/>
  <c r="J22" i="35"/>
  <c r="H22" i="35"/>
  <c r="F22" i="35"/>
  <c r="O21" i="64" l="1"/>
  <c r="C21" i="64"/>
  <c r="D22" i="35"/>
  <c r="L22" i="35"/>
  <c r="C58" i="69" l="1"/>
  <c r="C46" i="69"/>
  <c r="C40" i="69"/>
  <c r="C23" i="69"/>
  <c r="C18" i="69"/>
  <c r="D31" i="72"/>
  <c r="C31" i="72"/>
  <c r="C28" i="72"/>
  <c r="E25" i="72"/>
  <c r="C25" i="72"/>
  <c r="C20" i="72"/>
  <c r="E20" i="72"/>
  <c r="E16" i="72"/>
  <c r="D16" i="72"/>
  <c r="C16" i="72"/>
  <c r="C8" i="72"/>
  <c r="E8" i="72"/>
  <c r="E41" i="94"/>
  <c r="C38" i="94"/>
  <c r="E37" i="94"/>
  <c r="E25" i="94"/>
  <c r="H13" i="94"/>
  <c r="G11" i="94"/>
  <c r="E9" i="94"/>
  <c r="E7" i="94"/>
  <c r="E44" i="93"/>
  <c r="E42" i="93"/>
  <c r="E41" i="93"/>
  <c r="C37" i="93"/>
  <c r="E35" i="93"/>
  <c r="E28" i="93"/>
  <c r="E26" i="93"/>
  <c r="E24" i="93"/>
  <c r="E22" i="93"/>
  <c r="E16" i="93"/>
  <c r="E8" i="93"/>
  <c r="E7" i="93"/>
  <c r="E67" i="92"/>
  <c r="D63" i="92"/>
  <c r="E57" i="92"/>
  <c r="E56" i="92"/>
  <c r="E55" i="92"/>
  <c r="E52" i="92"/>
  <c r="E50" i="92"/>
  <c r="D47" i="92"/>
  <c r="E46" i="92"/>
  <c r="E44" i="92"/>
  <c r="E43" i="92"/>
  <c r="E40" i="92"/>
  <c r="E38" i="92"/>
  <c r="E39" i="92" l="1"/>
  <c r="E42" i="92"/>
  <c r="E48" i="92"/>
  <c r="E24" i="94"/>
  <c r="D8" i="72"/>
  <c r="E25" i="93"/>
  <c r="E30" i="93"/>
  <c r="E32" i="93"/>
  <c r="D38" i="94"/>
  <c r="D20" i="72"/>
  <c r="E10" i="94"/>
  <c r="E13" i="94"/>
  <c r="C29" i="69"/>
  <c r="E21" i="94"/>
  <c r="E33" i="94"/>
  <c r="C14" i="69"/>
  <c r="C47" i="92"/>
  <c r="E31" i="93"/>
  <c r="E40" i="93"/>
  <c r="H16" i="94"/>
  <c r="E42" i="94"/>
  <c r="D59" i="92"/>
  <c r="E15" i="93"/>
  <c r="E19" i="93"/>
  <c r="E21" i="93"/>
  <c r="E23" i="93"/>
  <c r="E33" i="93"/>
  <c r="E39" i="93"/>
  <c r="D11" i="94"/>
  <c r="E29" i="94"/>
  <c r="E34" i="94"/>
  <c r="C6" i="69"/>
  <c r="C62" i="69"/>
  <c r="C37" i="72"/>
  <c r="D25" i="72"/>
  <c r="E31" i="72"/>
  <c r="C41" i="92"/>
  <c r="E61" i="92"/>
  <c r="E65" i="92"/>
  <c r="D41" i="92"/>
  <c r="E51" i="92"/>
  <c r="E60" i="92"/>
  <c r="E64" i="92"/>
  <c r="E62" i="92"/>
  <c r="E12" i="93"/>
  <c r="E20" i="93"/>
  <c r="D6" i="93"/>
  <c r="D13" i="93"/>
  <c r="E36" i="93"/>
  <c r="E11" i="93"/>
  <c r="D37" i="93"/>
  <c r="E9" i="93"/>
  <c r="E17" i="93"/>
  <c r="C13" i="93"/>
  <c r="D34" i="93"/>
  <c r="D29" i="93"/>
  <c r="E10" i="93"/>
  <c r="E18" i="93"/>
  <c r="E27" i="93"/>
  <c r="D8" i="94"/>
  <c r="E18" i="94"/>
  <c r="E36" i="94"/>
  <c r="E43" i="94"/>
  <c r="C8" i="94"/>
  <c r="E15" i="94"/>
  <c r="D17" i="94"/>
  <c r="E20" i="94"/>
  <c r="E23" i="94"/>
  <c r="E38" i="94"/>
  <c r="E40" i="94"/>
  <c r="E22" i="94"/>
  <c r="E31" i="94"/>
  <c r="F11" i="94"/>
  <c r="D30" i="94"/>
  <c r="E12" i="94"/>
  <c r="E26" i="94"/>
  <c r="E35" i="94"/>
  <c r="E6" i="94"/>
  <c r="E19" i="94"/>
  <c r="C30" i="94"/>
  <c r="E39" i="94"/>
  <c r="C11" i="94"/>
  <c r="E16" i="94"/>
  <c r="E32" i="94"/>
  <c r="H12" i="94"/>
  <c r="C17" i="94"/>
  <c r="C6" i="93"/>
  <c r="C34" i="93"/>
  <c r="E14" i="93"/>
  <c r="C29" i="93"/>
  <c r="E38" i="93"/>
  <c r="E45" i="92"/>
  <c r="E49" i="92"/>
  <c r="E58" i="92"/>
  <c r="G63" i="92"/>
  <c r="E66" i="92"/>
  <c r="C59" i="92"/>
  <c r="C63" i="92"/>
  <c r="D68" i="92" l="1"/>
  <c r="D53" i="92"/>
  <c r="E37" i="93"/>
  <c r="E47" i="92"/>
  <c r="D43" i="93"/>
  <c r="E41" i="92"/>
  <c r="C67" i="69"/>
  <c r="C53" i="92"/>
  <c r="E13" i="93"/>
  <c r="E34" i="93"/>
  <c r="E29" i="93"/>
  <c r="E11" i="94"/>
  <c r="E8" i="94"/>
  <c r="H11" i="94"/>
  <c r="E17" i="94"/>
  <c r="D14" i="94"/>
  <c r="E30" i="94"/>
  <c r="C14" i="94"/>
  <c r="C43" i="93"/>
  <c r="E6" i="93"/>
  <c r="E63" i="92"/>
  <c r="E59" i="92"/>
  <c r="D69" i="92"/>
  <c r="C68" i="92"/>
  <c r="D45" i="93" l="1"/>
  <c r="E53" i="92"/>
  <c r="E14" i="94"/>
  <c r="C45" i="93"/>
  <c r="E43" i="93"/>
  <c r="E68" i="92"/>
  <c r="C69" i="92"/>
  <c r="E45" i="93" l="1"/>
  <c r="E69" i="92"/>
  <c r="N9" i="37" l="1"/>
  <c r="L9" i="37"/>
  <c r="N8" i="37"/>
  <c r="L8" i="37"/>
  <c r="L7" i="37"/>
  <c r="L6" i="37" l="1"/>
  <c r="N6" i="37"/>
  <c r="N34" i="37" l="1"/>
  <c r="L34" i="37"/>
  <c r="B2" i="106" l="1"/>
  <c r="B1" i="106"/>
  <c r="B1" i="105"/>
  <c r="B2" i="105"/>
  <c r="E12" i="106" l="1"/>
  <c r="D12" i="106"/>
  <c r="C12" i="106"/>
  <c r="B12" i="106"/>
  <c r="E11" i="106"/>
  <c r="D11" i="106"/>
  <c r="C11" i="106"/>
  <c r="B11" i="106"/>
  <c r="E10" i="106"/>
  <c r="D10" i="106"/>
  <c r="C10" i="106"/>
  <c r="B10" i="106"/>
  <c r="F9" i="106"/>
  <c r="E9" i="106"/>
  <c r="D9" i="106"/>
  <c r="C9" i="106"/>
  <c r="B9" i="106"/>
  <c r="B11" i="105"/>
  <c r="F10" i="106" l="1"/>
  <c r="F12" i="106"/>
  <c r="F11" i="106"/>
  <c r="B7" i="105"/>
  <c r="B16" i="105" s="1"/>
  <c r="B14" i="105" s="1"/>
  <c r="B6" i="105" l="1"/>
  <c r="B23" i="105" l="1"/>
  <c r="B1" i="94" l="1"/>
  <c r="B1" i="93"/>
  <c r="B1" i="92"/>
  <c r="B1" i="104" l="1"/>
  <c r="B1" i="103"/>
  <c r="B1" i="102"/>
  <c r="B1" i="101"/>
  <c r="B1" i="100"/>
  <c r="B1" i="99"/>
  <c r="B1" i="98"/>
  <c r="B1" i="97"/>
  <c r="B1" i="96"/>
  <c r="B1" i="95"/>
  <c r="E35" i="92" l="1"/>
  <c r="E34" i="92"/>
  <c r="E33" i="92"/>
  <c r="E32" i="92"/>
  <c r="E31" i="92"/>
  <c r="D30" i="92"/>
  <c r="C30" i="92"/>
  <c r="E29" i="92"/>
  <c r="E28" i="92"/>
  <c r="D27" i="92"/>
  <c r="C27" i="92"/>
  <c r="E26" i="92"/>
  <c r="E25" i="92"/>
  <c r="D24" i="92"/>
  <c r="C24" i="92"/>
  <c r="E23" i="92"/>
  <c r="E22" i="92"/>
  <c r="E21" i="92"/>
  <c r="E20" i="92"/>
  <c r="D19" i="92"/>
  <c r="C19" i="92"/>
  <c r="H18" i="92"/>
  <c r="E18" i="92"/>
  <c r="H17" i="92"/>
  <c r="E17" i="92"/>
  <c r="E16" i="92"/>
  <c r="D15" i="92"/>
  <c r="C15" i="92"/>
  <c r="E14" i="92"/>
  <c r="E13" i="92"/>
  <c r="E12" i="92"/>
  <c r="E11" i="92"/>
  <c r="E10" i="92"/>
  <c r="E9" i="92"/>
  <c r="E8" i="92"/>
  <c r="D7" i="92"/>
  <c r="C7" i="92"/>
  <c r="E30" i="92" l="1"/>
  <c r="E27" i="92"/>
  <c r="E24" i="92"/>
  <c r="C36" i="92"/>
  <c r="E19" i="92"/>
  <c r="D36" i="92"/>
  <c r="E15" i="92"/>
  <c r="E7" i="92"/>
  <c r="E36" i="92" l="1"/>
  <c r="B1" i="80" l="1"/>
  <c r="G6" i="71" l="1"/>
  <c r="F6" i="71"/>
  <c r="E6" i="71"/>
  <c r="D6" i="71"/>
  <c r="E13" i="71" l="1"/>
  <c r="F13" i="71"/>
  <c r="D13" i="71"/>
  <c r="G13" i="71"/>
  <c r="B1" i="79"/>
  <c r="B1" i="36"/>
  <c r="B1" i="74"/>
  <c r="B1" i="64"/>
  <c r="B1" i="35"/>
  <c r="B1" i="69"/>
  <c r="B1" i="77"/>
  <c r="B1" i="28"/>
  <c r="B1" i="73"/>
  <c r="B1" i="72"/>
  <c r="B1" i="52"/>
  <c r="B1" i="71"/>
  <c r="B1" i="6"/>
  <c r="B21" i="105" l="1"/>
  <c r="B2" i="93" l="1"/>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C5" i="71" l="1"/>
  <c r="E5" i="71"/>
  <c r="F5" i="71"/>
  <c r="D5" i="71"/>
  <c r="H13" i="95" l="1"/>
  <c r="H10" i="96"/>
  <c r="H18" i="95"/>
  <c r="H7" i="96"/>
  <c r="H32" i="97"/>
  <c r="C10" i="98"/>
  <c r="H19" i="95"/>
  <c r="H33" i="97"/>
  <c r="H23" i="96"/>
  <c r="H12" i="96"/>
  <c r="H17" i="96"/>
  <c r="D10" i="98"/>
  <c r="H20" i="95"/>
  <c r="H9" i="96"/>
  <c r="H15" i="96"/>
  <c r="H8" i="96"/>
  <c r="F21" i="96"/>
  <c r="H19" i="96"/>
  <c r="F34" i="97"/>
  <c r="D7" i="98"/>
  <c r="H18" i="96"/>
  <c r="G21" i="96"/>
  <c r="H11" i="96"/>
  <c r="G34" i="97"/>
  <c r="C7" i="98"/>
  <c r="C18" i="99" l="1"/>
  <c r="C15" i="98"/>
  <c r="D15" i="98"/>
  <c r="H44" i="93"/>
  <c r="H28" i="92" l="1"/>
  <c r="H15" i="94" l="1"/>
  <c r="H21" i="94"/>
  <c r="H25" i="94"/>
  <c r="H29" i="94"/>
  <c r="H33" i="94"/>
  <c r="H37" i="94"/>
  <c r="H7" i="94"/>
  <c r="F8" i="94"/>
  <c r="H9" i="94"/>
  <c r="H18" i="94"/>
  <c r="F17" i="94"/>
  <c r="H22" i="94"/>
  <c r="H26" i="94"/>
  <c r="H34" i="94"/>
  <c r="G8" i="94"/>
  <c r="G17" i="94"/>
  <c r="H10" i="94"/>
  <c r="H19" i="94"/>
  <c r="H23" i="94"/>
  <c r="H27" i="94"/>
  <c r="H31" i="94"/>
  <c r="F30" i="94"/>
  <c r="H35" i="94"/>
  <c r="G30" i="94"/>
  <c r="H6" i="94"/>
  <c r="H20" i="94"/>
  <c r="H24" i="94"/>
  <c r="H28" i="94"/>
  <c r="H32" i="94"/>
  <c r="H36" i="94"/>
  <c r="C8" i="79"/>
  <c r="G14" i="94" l="1"/>
  <c r="H17" i="94"/>
  <c r="H30" i="94"/>
  <c r="H8" i="94"/>
  <c r="F14" i="94"/>
  <c r="H23" i="93" l="1"/>
  <c r="H15" i="93"/>
  <c r="H7" i="93"/>
  <c r="F6" i="93"/>
  <c r="H33" i="93"/>
  <c r="H38" i="93"/>
  <c r="F37" i="93"/>
  <c r="H42" i="93"/>
  <c r="H36" i="93"/>
  <c r="H11" i="93"/>
  <c r="G6" i="93"/>
  <c r="G37" i="93"/>
  <c r="H10" i="93"/>
  <c r="H41" i="93"/>
  <c r="H28" i="93"/>
  <c r="H8" i="93"/>
  <c r="H12" i="93"/>
  <c r="H17" i="93"/>
  <c r="H21" i="93"/>
  <c r="H25" i="93"/>
  <c r="H30" i="93"/>
  <c r="F29" i="93"/>
  <c r="H39" i="93"/>
  <c r="H14" i="94"/>
  <c r="H27" i="93"/>
  <c r="H24" i="93"/>
  <c r="G29" i="93"/>
  <c r="H19" i="93"/>
  <c r="H20" i="93"/>
  <c r="H9" i="93"/>
  <c r="F13" i="93"/>
  <c r="H14" i="93"/>
  <c r="H18" i="93"/>
  <c r="H22" i="93"/>
  <c r="H26" i="93"/>
  <c r="H31" i="93"/>
  <c r="F34" i="93"/>
  <c r="H35" i="93"/>
  <c r="H40" i="93"/>
  <c r="H32" i="93"/>
  <c r="H16" i="93"/>
  <c r="G13" i="93"/>
  <c r="G34" i="93"/>
  <c r="H34" i="93" l="1"/>
  <c r="G43" i="93"/>
  <c r="H37" i="93"/>
  <c r="H13" i="93"/>
  <c r="H29" i="93"/>
  <c r="F43" i="93"/>
  <c r="H6" i="93"/>
  <c r="H38" i="92" l="1"/>
  <c r="H44" i="92"/>
  <c r="H49" i="92"/>
  <c r="H55" i="92"/>
  <c r="F63" i="92"/>
  <c r="H64" i="92"/>
  <c r="G41" i="92"/>
  <c r="H56" i="92"/>
  <c r="H65" i="92"/>
  <c r="H39" i="92"/>
  <c r="H50" i="92"/>
  <c r="H57" i="92"/>
  <c r="H66" i="92"/>
  <c r="G47" i="92"/>
  <c r="H58" i="92"/>
  <c r="H67" i="92"/>
  <c r="H43" i="92"/>
  <c r="H45" i="92"/>
  <c r="H40" i="92"/>
  <c r="H46" i="92"/>
  <c r="H51" i="92"/>
  <c r="H43" i="93"/>
  <c r="H62" i="92"/>
  <c r="H60" i="92"/>
  <c r="H42" i="92"/>
  <c r="F41" i="92"/>
  <c r="F47" i="92"/>
  <c r="H48" i="92"/>
  <c r="H52" i="92"/>
  <c r="H61" i="92"/>
  <c r="F68" i="92" l="1"/>
  <c r="F7" i="92"/>
  <c r="H8" i="92"/>
  <c r="H14" i="92"/>
  <c r="G19" i="92"/>
  <c r="G24" i="92"/>
  <c r="H41" i="92"/>
  <c r="F53" i="92"/>
  <c r="F19" i="92"/>
  <c r="H20" i="92"/>
  <c r="H47" i="92"/>
  <c r="G7" i="92"/>
  <c r="H22" i="92"/>
  <c r="H29" i="92"/>
  <c r="F27" i="92"/>
  <c r="H34" i="92"/>
  <c r="H9" i="92"/>
  <c r="H12" i="92"/>
  <c r="G27" i="92"/>
  <c r="H35" i="92"/>
  <c r="F24" i="92"/>
  <c r="H25" i="92"/>
  <c r="H33" i="92"/>
  <c r="H13" i="92"/>
  <c r="F15" i="92"/>
  <c r="H16" i="92"/>
  <c r="H23" i="92"/>
  <c r="F30" i="92"/>
  <c r="H31" i="92"/>
  <c r="H63" i="92"/>
  <c r="H32" i="92"/>
  <c r="H21" i="92"/>
  <c r="H10" i="92"/>
  <c r="H11" i="92"/>
  <c r="G15" i="92"/>
  <c r="G30" i="92"/>
  <c r="G53" i="92"/>
  <c r="B19" i="105"/>
  <c r="B22" i="105" s="1"/>
  <c r="Q33" i="37"/>
  <c r="I33" i="37"/>
  <c r="I32" i="37"/>
  <c r="I30" i="37"/>
  <c r="I29" i="37"/>
  <c r="I26" i="37"/>
  <c r="Q25" i="37"/>
  <c r="I25" i="37"/>
  <c r="I24" i="37"/>
  <c r="Q21" i="37"/>
  <c r="I21" i="37"/>
  <c r="I20" i="37"/>
  <c r="I18" i="37"/>
  <c r="I17" i="37"/>
  <c r="I14" i="37"/>
  <c r="P9" i="37"/>
  <c r="D9" i="37"/>
  <c r="C9" i="37"/>
  <c r="P8" i="37"/>
  <c r="O8" i="37"/>
  <c r="M8" i="37"/>
  <c r="P7" i="37"/>
  <c r="O7" i="37"/>
  <c r="M7" i="37"/>
  <c r="K7" i="37"/>
  <c r="P6" i="37" l="1"/>
  <c r="C8" i="37"/>
  <c r="E9" i="37"/>
  <c r="D8" i="37"/>
  <c r="C7" i="37"/>
  <c r="E8" i="37"/>
  <c r="G9" i="37"/>
  <c r="D7" i="37"/>
  <c r="G8" i="37"/>
  <c r="K9" i="37"/>
  <c r="E7" i="37"/>
  <c r="M9" i="37"/>
  <c r="G7" i="37"/>
  <c r="K8" i="37"/>
  <c r="O9" i="37"/>
  <c r="I10" i="37"/>
  <c r="I16" i="37"/>
  <c r="Q17" i="37"/>
  <c r="I22" i="37"/>
  <c r="I28" i="37"/>
  <c r="Q29" i="37"/>
  <c r="Q12" i="37"/>
  <c r="J8" i="37"/>
  <c r="I13" i="37"/>
  <c r="F9" i="37"/>
  <c r="Q16" i="37"/>
  <c r="Q20" i="37"/>
  <c r="Q24" i="37"/>
  <c r="Q28" i="37"/>
  <c r="Q32" i="37"/>
  <c r="C22" i="79"/>
  <c r="J9" i="37"/>
  <c r="Q13" i="37"/>
  <c r="I11" i="37"/>
  <c r="F7" i="37"/>
  <c r="I15" i="37"/>
  <c r="I19" i="37"/>
  <c r="I23" i="37"/>
  <c r="I27" i="37"/>
  <c r="I31" i="37"/>
  <c r="J7" i="37"/>
  <c r="Q11" i="37"/>
  <c r="Q19" i="37"/>
  <c r="Q23" i="37"/>
  <c r="Q27" i="37"/>
  <c r="Q31" i="37"/>
  <c r="F8" i="37"/>
  <c r="I12" i="37"/>
  <c r="Q15" i="37"/>
  <c r="C26" i="79"/>
  <c r="H24" i="92"/>
  <c r="H27" i="92"/>
  <c r="H26" i="92"/>
  <c r="H15" i="92"/>
  <c r="H19" i="92"/>
  <c r="H30" i="92"/>
  <c r="F36" i="92"/>
  <c r="H7" i="92"/>
  <c r="G36" i="92"/>
  <c r="H53" i="92"/>
  <c r="F69" i="92"/>
  <c r="C6" i="37" l="1"/>
  <c r="G6" i="37"/>
  <c r="F6" i="37"/>
  <c r="D6" i="37"/>
  <c r="O6" i="37"/>
  <c r="E6" i="37"/>
  <c r="M6" i="37"/>
  <c r="J6" i="37"/>
  <c r="K6" i="37"/>
  <c r="M34" i="37"/>
  <c r="P34" i="37"/>
  <c r="I9" i="37"/>
  <c r="Q30" i="37"/>
  <c r="Q9" i="37"/>
  <c r="Q14" i="37"/>
  <c r="I8" i="37"/>
  <c r="Q22" i="37"/>
  <c r="Q18" i="37"/>
  <c r="Q26" i="37"/>
  <c r="Q10" i="37"/>
  <c r="Q7" i="37"/>
  <c r="I7" i="37"/>
  <c r="Q8" i="37"/>
  <c r="H36" i="92"/>
  <c r="I6" i="37" l="1"/>
  <c r="Q6" i="37"/>
  <c r="O34" i="37"/>
  <c r="F34" i="37"/>
  <c r="D34" i="37"/>
  <c r="E34" i="37"/>
  <c r="J34" i="37"/>
  <c r="K34" i="37"/>
  <c r="C34" i="37"/>
  <c r="G34" i="37"/>
  <c r="C10" i="79" l="1"/>
  <c r="C13" i="79"/>
  <c r="C11" i="79"/>
  <c r="Q34" i="37"/>
  <c r="I34" i="37"/>
  <c r="C6" i="28"/>
  <c r="C48" i="28"/>
  <c r="V12" i="64"/>
  <c r="V20" i="64"/>
  <c r="C22" i="35"/>
  <c r="S8" i="35"/>
  <c r="S9" i="35"/>
  <c r="S10" i="35"/>
  <c r="S11" i="35"/>
  <c r="S12" i="35"/>
  <c r="S13" i="35"/>
  <c r="S14" i="35"/>
  <c r="S15" i="35"/>
  <c r="S16" i="35"/>
  <c r="S17" i="35"/>
  <c r="S18" i="35"/>
  <c r="S19" i="35"/>
  <c r="S20" i="35"/>
  <c r="S21" i="35"/>
  <c r="C22" i="74"/>
  <c r="V13" i="64"/>
  <c r="M21" i="64"/>
  <c r="V11" i="64"/>
  <c r="C21" i="77"/>
  <c r="C6" i="71"/>
  <c r="E22" i="35"/>
  <c r="V14" i="64"/>
  <c r="O22" i="35"/>
  <c r="T21" i="64"/>
  <c r="I22" i="35"/>
  <c r="C12" i="28"/>
  <c r="C32" i="28"/>
  <c r="C44" i="28"/>
  <c r="V8" i="64"/>
  <c r="V16" i="64"/>
  <c r="D28" i="72"/>
  <c r="V19" i="64"/>
  <c r="K22" i="35"/>
  <c r="V9" i="64"/>
  <c r="V17" i="64"/>
  <c r="C20" i="77"/>
  <c r="C36" i="28"/>
  <c r="Q22" i="35"/>
  <c r="G22" i="35"/>
  <c r="D21" i="64"/>
  <c r="V7" i="64"/>
  <c r="V15" i="64"/>
  <c r="M22" i="35"/>
  <c r="V10" i="64"/>
  <c r="V18" i="64"/>
  <c r="U21" i="64"/>
  <c r="C12" i="79" l="1"/>
  <c r="C14" i="79" s="1"/>
  <c r="C32" i="79" s="1"/>
  <c r="C19" i="77"/>
  <c r="C31" i="28"/>
  <c r="D37" i="72"/>
  <c r="V21" i="64"/>
  <c r="S22" i="35"/>
  <c r="C53" i="28"/>
  <c r="C13" i="71"/>
  <c r="C29" i="28"/>
  <c r="D15" i="77" l="1"/>
  <c r="D20" i="77"/>
  <c r="C42" i="28"/>
  <c r="D19" i="77"/>
  <c r="D8" i="77"/>
  <c r="D9" i="77"/>
  <c r="D7" i="77"/>
  <c r="D12" i="77"/>
  <c r="D11" i="77"/>
  <c r="D13" i="77"/>
  <c r="D16" i="77"/>
  <c r="D17" i="77"/>
  <c r="D21" i="77"/>
  <c r="H18" i="74" l="1"/>
  <c r="F22" i="74"/>
  <c r="H21" i="74"/>
  <c r="H11" i="74"/>
  <c r="H12" i="74"/>
  <c r="H8" i="74"/>
  <c r="H13" i="74"/>
  <c r="H15" i="74"/>
  <c r="H16" i="74"/>
  <c r="H9" i="74"/>
  <c r="H19" i="74"/>
  <c r="H20" i="74"/>
  <c r="H10" i="74"/>
  <c r="H17" i="74" l="1"/>
  <c r="G22" i="74"/>
  <c r="H14" i="74"/>
  <c r="H22" i="74" l="1"/>
  <c r="C52" i="69" l="1"/>
  <c r="C68" i="69" l="1"/>
  <c r="G68" i="92" l="1"/>
  <c r="H59" i="92"/>
  <c r="H68" i="92" l="1"/>
  <c r="G69" i="92"/>
  <c r="H69" i="92" l="1"/>
  <c r="C26" i="69" l="1"/>
  <c r="C35" i="69" l="1"/>
  <c r="C34" i="79" l="1"/>
  <c r="E28" i="72" l="1"/>
  <c r="E37" i="72" l="1"/>
  <c r="C5" i="73" l="1"/>
  <c r="C8" i="73" l="1"/>
  <c r="C13" i="73" l="1"/>
  <c r="H22" i="96" l="1"/>
  <c r="H8" i="95" l="1"/>
  <c r="H7" i="97" l="1"/>
  <c r="H9" i="95" l="1"/>
  <c r="H16" i="95" l="1"/>
  <c r="H12" i="95"/>
  <c r="H10" i="95"/>
  <c r="H11" i="95"/>
  <c r="C22" i="95"/>
  <c r="H8" i="97" l="1"/>
  <c r="H27" i="97"/>
  <c r="H19" i="97"/>
  <c r="H22" i="97"/>
  <c r="H25" i="97"/>
  <c r="H17" i="97"/>
  <c r="H11" i="97"/>
  <c r="H14" i="97"/>
  <c r="H26" i="97"/>
  <c r="H21" i="97"/>
  <c r="H24" i="97"/>
  <c r="C34" i="97" l="1"/>
  <c r="E22" i="95"/>
  <c r="H12" i="97"/>
  <c r="H23" i="97"/>
  <c r="H31" i="97"/>
  <c r="H13" i="97"/>
  <c r="D21" i="96"/>
  <c r="H13" i="96"/>
  <c r="G22" i="95"/>
  <c r="H16" i="96"/>
  <c r="H20" i="97"/>
  <c r="D34" i="97"/>
  <c r="H15" i="97"/>
  <c r="H17" i="95"/>
  <c r="C21" i="96"/>
  <c r="H21" i="95"/>
  <c r="H29" i="97"/>
  <c r="H28" i="97"/>
  <c r="H18" i="97"/>
  <c r="H10" i="97"/>
  <c r="H16" i="97"/>
  <c r="H30" i="97"/>
  <c r="E34" i="97" l="1"/>
  <c r="H9" i="97"/>
  <c r="H15" i="95"/>
  <c r="F22" i="95"/>
  <c r="H14" i="95"/>
  <c r="E21" i="96"/>
  <c r="D22" i="95"/>
  <c r="H34" i="97"/>
  <c r="H20" i="96"/>
  <c r="H14" i="96"/>
  <c r="H22" i="95" l="1"/>
  <c r="H21" i="96"/>
  <c r="E28" i="94" l="1"/>
  <c r="E2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<sst xmlns="http://schemas.openxmlformats.org/spreadsheetml/2006/main" count="1643" uniqueCount="1029">
  <si>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</si>
  <si>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</si>
  <si>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</si>
  <si>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</si>
  <si>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</si>
  <si>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</si>
  <si>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</si>
  <si>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</si>
  <si>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</si>
  <si>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</si>
  <si>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</si>
  <si>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</si>
  <si>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</si>
  <si>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</si>
  <si>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</si>
  <si>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</si>
  <si>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</si>
  <si>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</si>
  <si>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</si>
  <si>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</si>
  <si>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</si>
  <si>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</si>
  <si>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</si>
  <si>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</si>
  <si>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</si>
  <si>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</si>
  <si>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</si>
  <si>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</si>
  <si>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</si>
  <si>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</si>
  <si>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</si>
  <si>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</si>
  <si>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</si>
  <si>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</si>
  <si>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</si>
  <si>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</si>
  <si>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</si>
  <si>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</si>
  <si>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</si>
  <si>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</si>
  <si>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</si>
  <si>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</si>
  <si>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</si>
  <si>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</si>
  <si>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</si>
  <si>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</si>
  <si>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</si>
  <si>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</si>
  <si>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</si>
  <si>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</si>
  <si>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</si>
  <si>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</si>
  <si>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</si>
  <si>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</si>
  <si>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</si>
  <si>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</si>
  <si>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</si>
  <si>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</si>
  <si>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</si>
  <si>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</si>
  <si>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</si>
  <si>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</si>
  <si>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</si>
  <si>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</si>
  <si>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</si>
  <si>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</si>
  <si>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</si>
  <si>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</si>
  <si>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</si>
  <si>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</si>
  <si>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</si>
  <si>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</si>
  <si>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</si>
  <si>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</si>
  <si>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</si>
  <si>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</si>
  <si>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</si>
  <si>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</si>
  <si>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</si>
  <si>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</si>
  <si>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</si>
  <si>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</si>
  <si>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</si>
  <si>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</si>
  <si>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</si>
  <si>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</si>
  <si>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</si>
  <si>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</si>
  <si>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</si>
  <si>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</si>
  <si>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</si>
  <si>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</si>
  <si>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</si>
  <si>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</si>
  <si>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</si>
  <si>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</si>
  <si>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</si>
  <si>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</si>
  <si>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</si>
  <si>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</si>
  <si>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</si>
  <si>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</si>
  <si>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</si>
  <si>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</si>
  <si>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</si>
  <si>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</si>
  <si>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</si>
  <si>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</si>
  <si>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</si>
  <si>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</si>
  <si>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</si>
  <si>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</si>
  <si>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</si>
  <si>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</si>
  <si>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</si>
  <si>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</si>
  <si>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</si>
  <si>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</si>
  <si>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</si>
  <si>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</si>
  <si>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</si>
  <si>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</si>
  <si>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</si>
  <si>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</si>
  <si>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</si>
  <si>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</si>
  <si>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</si>
  <si>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</si>
  <si>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</si>
  <si>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</si>
  <si>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</si>
  <si>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</si>
  <si>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</si>
  <si>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</si>
  <si>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</si>
  <si>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</si>
  <si>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</si>
  <si>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</si>
  <si>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</si>
  <si>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</si>
  <si>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</si>
  <si>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</si>
  <si>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</si>
  <si>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</si>
  <si>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</si>
  <si>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</si>
  <si>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</si>
  <si>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</si>
  <si>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</si>
  <si>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</si>
  <si>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</si>
  <si>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</si>
  <si>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</si>
  <si>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</si>
  <si>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</si>
  <si>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</si>
  <si>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</si>
  <si>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</si>
  <si>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</si>
  <si>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</si>
  <si>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</si>
  <si>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</si>
  <si>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</si>
  <si>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</si>
  <si>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</si>
  <si>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</si>
  <si>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</si>
  <si>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</si>
  <si>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</si>
  <si>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</si>
  <si>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</si>
  <si>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</si>
  <si>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</si>
  <si>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</si>
  <si>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</si>
  <si>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</si>
  <si>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</si>
  <si>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</si>
  <si>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</si>
  <si>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</si>
  <si>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</si>
  <si>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</si>
  <si>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</si>
  <si>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</si>
  <si>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</si>
  <si>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</si>
  <si>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</si>
  <si>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</si>
  <si>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</si>
  <si>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</si>
  <si>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</si>
  <si>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</si>
  <si>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</si>
  <si>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</si>
  <si>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</si>
  <si>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</si>
  <si>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</si>
  <si>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</si>
  <si>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</si>
  <si>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</si>
  <si>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</si>
  <si>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</si>
  <si>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</si>
  <si>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</si>
  <si>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</si>
  <si>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</si>
  <si>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</si>
  <si>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</si>
  <si>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</si>
  <si>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</si>
  <si>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</si>
  <si>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</si>
  <si>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</si>
  <si>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</si>
  <si>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</si>
  <si>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</si>
  <si>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</si>
  <si>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</si>
  <si>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</si>
  <si>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</si>
  <si>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</si>
  <si>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</si>
  <si>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</si>
  <si>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</si>
  <si>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</si>
  <si>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</si>
  <si>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</si>
  <si>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</si>
  <si>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</si>
  <si>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</si>
  <si>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</si>
  <si>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</si>
  <si>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</si>
  <si>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</si>
  <si>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</si>
  <si>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</si>
  <si>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</si>
  <si>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</si>
  <si>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</si>
  <si>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</si>
  <si>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</si>
  <si>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</si>
  <si>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</si>
  <si>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</si>
  <si>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</si>
  <si>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</si>
  <si>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</si>
  <si>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</si>
  <si>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</si>
  <si>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</si>
  <si>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</si>
  <si>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</si>
  <si>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</si>
  <si>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</si>
  <si>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</si>
  <si>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</si>
  <si>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</si>
  <si>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</si>
  <si>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</si>
  <si>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</si>
  <si>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</si>
  <si>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</si>
  <si>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</si>
  <si>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</si>
  <si>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</si>
  <si>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</si>
  <si>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</si>
  <si>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</si>
  <si>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</si>
  <si>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</si>
  <si>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</si>
  <si>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</si>
  <si>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</si>
  <si>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</si>
  <si>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</si>
  <si>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</si>
  <si>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</si>
  <si>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</si>
  <si>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</si>
  <si>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</si>
  <si>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</si>
  <si>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</si>
  <si>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</si>
  <si>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</si>
  <si>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</si>
  <si>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</si>
  <si>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</si>
  <si>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</si>
  <si>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</si>
  <si>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</si>
  <si>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</si>
  <si>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</si>
  <si>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</si>
  <si>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</si>
  <si>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</si>
  <si>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</si>
  <si>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</si>
  <si>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</si>
  <si>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</si>
  <si>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</si>
  <si>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</si>
  <si>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</si>
  <si>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</si>
  <si>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</si>
  <si>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</si>
  <si>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</si>
  <si>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</si>
  <si>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</si>
  <si>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</si>
  <si>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</si>
  <si>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</si>
  <si>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</si>
  <si>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</si>
  <si>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</si>
  <si>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</si>
  <si>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</si>
  <si>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</si>
  <si>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</si>
  <si>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</si>
  <si>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</si>
  <si>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</si>
  <si>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</si>
  <si>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</si>
  <si>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</si>
  <si>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</si>
  <si>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</si>
  <si>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</si>
  <si>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</si>
  <si>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</si>
  <si>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</si>
  <si>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</si>
  <si>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</si>
  <si>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</si>
  <si>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</si>
  <si>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</si>
  <si>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</si>
  <si>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</si>
  <si>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</si>
  <si>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</si>
  <si>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</si>
  <si>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</si>
  <si>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</si>
  <si>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</si>
  <si>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</si>
  <si>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</si>
  <si>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</si>
  <si>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</si>
  <si>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</si>
  <si>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</si>
  <si>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</si>
  <si>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</si>
  <si>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</si>
  <si>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</si>
  <si>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</si>
  <si>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</si>
  <si>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</si>
  <si>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</si>
  <si>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</si>
  <si>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</si>
  <si>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</si>
  <si>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</si>
  <si>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</si>
  <si>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</si>
  <si>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</si>
  <si>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</si>
  <si>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</si>
  <si>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</si>
  <si>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</si>
  <si>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</si>
  <si>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</si>
  <si>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</si>
  <si>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</si>
  <si>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</si>
  <si>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</si>
  <si>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</si>
  <si>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</si>
  <si>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</si>
  <si>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</si>
  <si>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</si>
  <si>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</si>
  <si>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</si>
  <si>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</si>
  <si>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</si>
  <si>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</si>
  <si>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</si>
  <si>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</si>
  <si>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</si>
  <si>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</si>
  <si>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</si>
  <si>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</si>
  <si>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</si>
  <si>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</si>
  <si>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</si>
  <si>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</si>
  <si>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</si>
  <si>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</si>
  <si>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</si>
  <si>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</si>
  <si>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</si>
  <si>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</si>
  <si>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</si>
  <si>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</si>
  <si>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</si>
  <si>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</si>
  <si>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</si>
  <si>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</si>
  <si>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</si>
  <si>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</si>
  <si>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</si>
  <si>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</si>
  <si>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</si>
  <si>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</si>
  <si>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</si>
  <si>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</si>
  <si>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</si>
  <si>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</si>
  <si>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</si>
  <si>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</si>
  <si>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</si>
  <si>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</si>
  <si>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</si>
  <si>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</si>
  <si>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</si>
  <si>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</si>
  <si>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</si>
  <si>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</si>
  <si>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</si>
  <si>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</si>
  <si>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</si>
  <si>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</si>
  <si>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</si>
  <si>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</si>
  <si>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</si>
  <si>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</si>
  <si>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</si>
  <si>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</si>
  <si>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</si>
  <si>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</si>
  <si>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</si>
  <si>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</si>
  <si>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</si>
  <si>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</si>
  <si>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</si>
  <si>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</si>
  <si>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</si>
  <si>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</si>
  <si>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</si>
  <si>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</si>
  <si>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</si>
  <si>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</si>
  <si>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</si>
  <si>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</si>
  <si>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</si>
  <si>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</si>
  <si>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</si>
  <si>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</si>
  <si>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</si>
  <si>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</si>
  <si>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</si>
  <si>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</si>
  <si>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</si>
  <si>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</si>
  <si>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</si>
  <si>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</si>
  <si>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</si>
  <si>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</si>
  <si>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</si>
  <si>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</si>
  <si>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</si>
  <si>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</si>
  <si>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</si>
  <si>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</si>
  <si>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</si>
  <si>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</si>
  <si>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</si>
  <si>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</si>
  <si>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</si>
  <si>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</si>
  <si>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</si>
  <si>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</si>
  <si>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</si>
  <si>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</si>
  <si>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</si>
  <si>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</si>
  <si>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</si>
  <si>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</si>
  <si>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</si>
  <si>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</si>
  <si>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</si>
  <si>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</si>
  <si>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</si>
  <si>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</si>
  <si>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</si>
  <si>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</si>
  <si>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</si>
  <si>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</si>
  <si>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</si>
  <si>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</si>
  <si>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</si>
  <si>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</si>
  <si>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</si>
  <si>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</si>
  <si>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</si>
  <si>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</si>
  <si>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</si>
  <si>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</si>
  <si>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</si>
  <si>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</si>
  <si>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</si>
  <si>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</si>
  <si>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</si>
  <si>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</si>
  <si>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</si>
  <si>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</si>
  <si>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</si>
  <si>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</si>
  <si>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</si>
  <si>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</si>
  <si>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</si>
  <si>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</si>
  <si>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</si>
  <si>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</si>
  <si>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</si>
  <si>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</si>
  <si>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</si>
  <si>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</si>
  <si>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</si>
  <si>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</si>
  <si>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</si>
  <si>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</si>
  <si>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</si>
  <si>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</si>
  <si>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</si>
  <si>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</si>
  <si>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</si>
  <si>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</si>
  <si>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</si>
  <si>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</si>
  <si>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</si>
  <si>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</si>
  <si>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</si>
  <si>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</si>
  <si>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</si>
  <si>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</si>
  <si>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</si>
  <si>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</si>
  <si>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</si>
  <si>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</si>
  <si>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</si>
  <si>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</si>
  <si>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</si>
  <si>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</si>
  <si>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</si>
  <si>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</si>
  <si>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</si>
  <si>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</si>
  <si>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</si>
  <si>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</si>
  <si>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</si>
  <si>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</si>
  <si>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</si>
  <si>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</si>
  <si>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</si>
  <si>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</si>
  <si>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</si>
  <si>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</si>
  <si>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</si>
  <si>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</si>
  <si>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</si>
  <si>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</si>
  <si>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</si>
  <si>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</si>
  <si>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</si>
  <si>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</si>
  <si>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</si>
  <si>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</si>
  <si>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</si>
  <si>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</si>
  <si>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</si>
  <si>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</si>
  <si>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</si>
  <si>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</si>
  <si>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</si>
  <si>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</si>
  <si>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</si>
  <si>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</si>
  <si>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</si>
  <si>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</si>
  <si>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</si>
  <si>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</si>
  <si>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</si>
  <si>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</si>
  <si>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</si>
  <si>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</si>
  <si>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</si>
  <si>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</si>
  <si>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</si>
  <si>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</si>
  <si>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</si>
  <si>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</si>
  <si>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</si>
  <si>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</si>
  <si>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</si>
  <si>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</si>
  <si>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</si>
  <si>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</si>
  <si>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</si>
  <si>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</si>
  <si>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</si>
  <si>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</si>
  <si>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</si>
  <si>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</si>
  <si>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</si>
  <si>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</si>
  <si>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</si>
  <si>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</si>
  <si>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</si>
  <si>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</si>
  <si>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</si>
  <si>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</si>
  <si>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</si>
  <si>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</si>
  <si>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</si>
  <si>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</si>
  <si>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</si>
  <si>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</si>
  <si>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</si>
  <si>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</si>
  <si>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</si>
  <si>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</si>
  <si>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</si>
  <si>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</si>
  <si>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</si>
  <si>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</si>
  <si>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</si>
  <si>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</si>
  <si>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</si>
  <si>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</si>
  <si>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</si>
  <si>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</si>
  <si>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</si>
  <si>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</si>
  <si>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</si>
  <si>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</si>
  <si>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</si>
  <si>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</si>
  <si>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</si>
  <si>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</si>
  <si>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</si>
  <si>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</si>
  <si>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</si>
  <si>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</si>
  <si>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</si>
  <si>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</si>
  <si>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</si>
  <si>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</si>
  <si>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</si>
  <si>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</si>
  <si>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</si>
  <si>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</si>
  <si>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</si>
  <si>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</si>
  <si>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</si>
  <si>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</si>
  <si>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</si>
  <si>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</si>
  <si>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</si>
  <si>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</si>
  <si>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</si>
  <si>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</si>
  <si>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</si>
  <si>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</si>
  <si>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</si>
  <si>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</si>
  <si>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</si>
  <si>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</si>
  <si>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</si>
  <si>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</si>
  <si>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</si>
  <si>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</si>
  <si>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</si>
  <si>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</si>
  <si>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</si>
  <si>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</si>
  <si>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</si>
  <si>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</si>
  <si>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</si>
  <si>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</si>
  <si>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</si>
  <si>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</si>
  <si>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</si>
  <si>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</si>
  <si>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</si>
  <si>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</si>
  <si>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</si>
  <si>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</si>
  <si>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</si>
  <si>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</si>
  <si>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</si>
  <si>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</si>
  <si>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</si>
  <si>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</si>
  <si>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</si>
  <si>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</si>
  <si>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</si>
  <si>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</si>
  <si>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</si>
  <si>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</si>
  <si>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</si>
  <si>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</si>
  <si>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</si>
  <si>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</si>
  <si>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</si>
  <si>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</si>
  <si>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</si>
  <si>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</si>
  <si>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</si>
  <si>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</si>
  <si>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</si>
  <si>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</si>
  <si>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</si>
  <si>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</si>
  <si>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</si>
  <si>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</si>
  <si>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</si>
  <si>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</si>
  <si>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</si>
  <si>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</si>
  <si>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</si>
  <si>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</si>
  <si>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</si>
  <si>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</si>
  <si>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</si>
  <si>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</si>
  <si>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</si>
  <si>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</si>
  <si>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</si>
  <si>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</si>
  <si>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</si>
  <si>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</si>
  <si>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</si>
  <si>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</si>
  <si>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</si>
  <si>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</si>
  <si>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</si>
  <si>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</si>
  <si>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</si>
  <si>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</si>
  <si>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</si>
  <si>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</si>
  <si>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</si>
  <si>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</si>
  <si>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</si>
  <si>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</si>
  <si>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</si>
  <si>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</si>
  <si>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</si>
  <si>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</si>
  <si>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</si>
  <si>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</si>
  <si>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</si>
  <si>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</si>
  <si>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</si>
  <si>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</si>
  <si>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</si>
  <si>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</si>
  <si>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</si>
  <si>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</si>
  <si>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</si>
  <si>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</si>
  <si>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</si>
  <si>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</si>
  <si>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</si>
  <si>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</si>
  <si>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</si>
  <si>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</si>
  <si>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</si>
  <si>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</si>
  <si>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</si>
  <si>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</si>
  <si>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</si>
  <si>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</si>
  <si>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</si>
  <si>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</si>
  <si>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</si>
  <si>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</si>
  <si>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</si>
  <si>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</si>
  <si>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</si>
  <si>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</si>
  <si>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</si>
  <si>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</si>
  <si>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</si>
  <si>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</si>
  <si>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</si>
  <si>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</si>
  <si>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</si>
  <si>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</si>
  <si>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</si>
  <si>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</si>
  <si>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</si>
  <si>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</si>
  <si>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</si>
  <si>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</si>
  <si>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</si>
  <si>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</si>
  <si>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</si>
  <si>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</si>
  <si>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</si>
  <si>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</si>
  <si>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</si>
  <si>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</si>
  <si>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</si>
  <si>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</si>
  <si>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</si>
  <si>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</si>
  <si>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</si>
  <si>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</si>
  <si>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</si>
  <si>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</si>
  <si>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</si>
  <si>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</si>
  <si>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</si>
  <si>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</si>
  <si>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</si>
  <si>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</si>
  <si>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</si>
  <si>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</si>
  <si>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</si>
  <si>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</si>
  <si>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</si>
  <si>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</si>
  <si>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</si>
  <si>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</si>
  <si>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</si>
  <si>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</si>
  <si>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</si>
  <si>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</si>
  <si>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</si>
  <si>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</si>
  <si>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</si>
  <si>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</si>
  <si>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</si>
  <si>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</si>
  <si>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</si>
  <si>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</si>
  <si>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</si>
  <si>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</si>
  <si>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</si>
  <si>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</si>
  <si>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</si>
  <si>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</si>
  <si>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</si>
  <si>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</si>
  <si>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</si>
  <si>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</si>
  <si>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</si>
  <si>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</si>
  <si>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</si>
  <si>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</si>
  <si>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</si>
  <si>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</si>
  <si>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</si>
  <si>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</si>
  <si>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</si>
  <si>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</si>
  <si>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</si>
  <si>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</si>
  <si>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</si>
  <si>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</si>
  <si>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</si>
  <si>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</si>
  <si>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</si>
  <si>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</si>
  <si>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</si>
  <si>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</si>
  <si>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</si>
  <si>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</si>
  <si>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</si>
  <si>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</si>
  <si>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</si>
  <si>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</si>
  <si>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</si>
  <si>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</si>
  <si>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</si>
  <si>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</si>
  <si>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</si>
  <si>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</si>
  <si>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</si>
  <si>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</si>
  <si>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</si>
  <si>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</si>
  <si>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</si>
  <si>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</si>
  <si>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</si>
  <si>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</si>
  <si>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</si>
  <si>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</si>
  <si>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</si>
  <si>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</si>
  <si>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</si>
  <si>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</si>
  <si>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</si>
  <si>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</si>
  <si>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</si>
  <si>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</si>
  <si>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</si>
  <si>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</si>
  <si>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</si>
  <si>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</si>
  <si>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</si>
  <si>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</si>
  <si>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</si>
  <si>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</si>
  <si>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</si>
  <si>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</si>
  <si>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</si>
  <si>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</si>
  <si>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</si>
  <si>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</si>
  <si>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</si>
  <si>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</si>
  <si>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</si>
  <si>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</si>
  <si>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</si>
  <si>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</si>
  <si>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</si>
  <si>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</si>
  <si>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</si>
  <si>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</si>
  <si>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</si>
  <si>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</si>
  <si>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</si>
  <si>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</si>
  <si>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</si>
  <si>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</si>
  <si>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</si>
  <si>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</si>
  <si>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</si>
  <si>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</si>
  <si>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</si>
  <si>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</si>
  <si>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</si>
  <si>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</si>
  <si>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</si>
  <si>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</si>
  <si>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</si>
  <si>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</si>
  <si>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</si>
  <si>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</si>
  <si>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</si>
  <si>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</si>
  <si>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</si>
  <si>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</si>
  <si>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</si>
  <si>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</si>
  <si>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</si>
  <si>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</si>
  <si>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</si>
  <si>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</si>
  <si>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</si>
  <si>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</si>
  <si>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</si>
  <si>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</si>
  <si>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</si>
  <si>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</si>
  <si>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</si>
  <si>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</si>
  <si>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</si>
  <si>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</si>
  <si>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</si>
  <si>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</si>
  <si>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</si>
  <si>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</si>
  <si>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</si>
  <si>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</si>
  <si>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</si>
  <si>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</si>
  <si>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</si>
  <si>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</si>
  <si>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</si>
  <si>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</si>
  <si>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</si>
  <si>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</si>
  <si>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</si>
  <si>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</si>
  <si>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</si>
  <si>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</si>
  <si>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</si>
  <si>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</si>
  <si>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</si>
  <si>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</si>
  <si>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</si>
  <si>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</si>
  <si>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</si>
  <si>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</si>
  <si>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</si>
  <si>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</si>
  <si>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</si>
  <si>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</si>
  <si>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სს "ხალიკ ბანკი საქართველო"</t>
  </si>
  <si>
    <t>არმან დუნაევი</t>
  </si>
  <si>
    <t>ნიკოლოზ გეგუჩაძე</t>
  </si>
  <si>
    <t>http://halykbank.ge</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</si>
  <si>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</si>
  <si>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</si>
  <si>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 xml:space="preserve"> ცხრილი 9 (Capital), N2</t>
  </si>
  <si>
    <t xml:space="preserve"> ცხრილი 9 (Capital), N6</t>
  </si>
  <si>
    <t xml:space="preserve"> ცხრილი 9 (Capital), N38</t>
  </si>
  <si>
    <t xml:space="preserve"> ცხრილი 9 (Capital), N8</t>
  </si>
  <si>
    <t xml:space="preserve"> ცხრილი 9 (Capital), N27</t>
  </si>
  <si>
    <t xml:space="preserve">არმან დუნაევი </t>
  </si>
  <si>
    <t>დამოუკიდებელი წევრი</t>
  </si>
  <si>
    <t>ჩინგიზ კანაპიანოვი</t>
  </si>
  <si>
    <t xml:space="preserve">ალია კარპიკოვა </t>
  </si>
  <si>
    <t>არადამოუკიდებელ წევრი</t>
  </si>
  <si>
    <t xml:space="preserve">ვიქტორ სკრილი </t>
  </si>
  <si>
    <t>ნათია სვანაძე</t>
  </si>
  <si>
    <t xml:space="preserve">გენერალური დირექტორი/ იურიდიული, შეფასება, უსაფრთხოება, ინფორმაციული და კიბერ უსაფრთხოება, ფინანსური მონიტორინგი, სპეც. დეპოზიტარი, კადრები, IT დირექტორი (საინფორმაციო ტექნოლოგიები - პროგრამული უზრუნველყოფა და ინფრასტრუქტურა, საბანკო ბარათები), მმართველი დირექტორი (საკორესპონდენტო ურთიერთობები, ცენტრალიზებული ბექ ოფისი, სამეურნეო და კანცელარია) </t>
  </si>
  <si>
    <t xml:space="preserve">კონსტანტინე გორდეზიანი </t>
  </si>
  <si>
    <t>გენერალური დირექტორის მოადგილე/ რისკები (საკრედიტო ბიზნესი და საცალო ბიზნესი, ფინანსური, საოპერაციო), პრობლემური კრედიტები</t>
  </si>
  <si>
    <t>შოთა ჭყოიძე</t>
  </si>
  <si>
    <t xml:space="preserve">გენერალური დირექტორის მოადგილე/ საკრედიტო ადმინისტრირება, ბუღალტერია, ფინანსური სამმართველო,        შეთავსება - საცალო დაკრედიტება, საბანკო პროდუქტები, მარკეტინგი, კონტაქტ-ცენტრი. </t>
  </si>
  <si>
    <t>თამარ გოდერძიშვილი</t>
  </si>
  <si>
    <t>გენერალური დირექტორის მოადგილე/ კორპორატიული, მცირე და საშუალო ბიზნესის დაკრედიტება, საკრედიტო ანალიზი, ხაზინა.</t>
  </si>
  <si>
    <t>სს "ყაზახეთის სახალხო ბანკი"</t>
  </si>
  <si>
    <t>ტიმურ ყულიბაევი</t>
  </si>
  <si>
    <t>დინარა ყულიბაევა</t>
  </si>
  <si>
    <t>The Bank of New York (ნომინალური მფლობელი)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</si>
</sst>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s>
  <fonts count="163">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medium">
        <color indexed="64"/>
      </left>
      <right style="medium">
        <color indexed="64"/>
      </right>
      <top style="thin">
        <color indexed="64"/>
      </top>
      <bottom style="thin">
        <color indexed="64"/>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68" fontId="25" fillId="36" borderId="0"/>
    <xf numFmtId="169" fontId="25" fillId="36" borderId="0"/>
    <xf numFmtId="168" fontId="25" fillId="36" borderId="0"/>
    <xf numFmtId="0" fontId="26" fillId="37"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0" fontId="26" fillId="45"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0" fontId="26" fillId="46"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0" fontId="28"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6" fillId="54" borderId="0" applyNumberFormat="0" applyBorder="0" applyAlignment="0" applyProtection="0"/>
    <xf numFmtId="0" fontId="26"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6" fillId="51" borderId="0" applyNumberFormat="0" applyBorder="0" applyAlignment="0" applyProtection="0"/>
    <xf numFmtId="0" fontId="26" fillId="55" borderId="0" applyNumberFormat="0" applyBorder="0" applyAlignment="0" applyProtection="0"/>
    <xf numFmtId="0" fontId="28" fillId="55"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6" fillId="60"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54" borderId="0" applyNumberFormat="0" applyBorder="0" applyAlignment="0" applyProtection="0"/>
    <xf numFmtId="0" fontId="26"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0" fontId="31" fillId="38" borderId="0" applyNumberFormat="0" applyBorder="0" applyAlignment="0" applyProtection="0"/>
    <xf numFmtId="170" fontId="34"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1" fontId="36" fillId="0" borderId="0" applyFill="0" applyBorder="0" applyAlignment="0"/>
    <xf numFmtId="171" fontId="36"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2" fontId="36" fillId="0" borderId="0" applyFill="0" applyBorder="0" applyAlignment="0"/>
    <xf numFmtId="173" fontId="36" fillId="0" borderId="0" applyFill="0" applyBorder="0" applyAlignment="0"/>
    <xf numFmtId="174" fontId="36" fillId="0" borderId="0" applyFill="0" applyBorder="0" applyAlignment="0"/>
    <xf numFmtId="175"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8" fontId="39"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8" fontId="39"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9" fontId="39"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0" fontId="37" fillId="63" borderId="37" applyNumberFormat="0" applyAlignment="0" applyProtection="0"/>
    <xf numFmtId="0" fontId="40" fillId="64" borderId="38" applyNumberFormat="0" applyAlignment="0" applyProtection="0"/>
    <xf numFmtId="0" fontId="41" fillId="9" borderId="33"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0" fontId="40"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0" fontId="41" fillId="9" borderId="33"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0" fontId="40"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2" fontId="36"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0" borderId="0"/>
    <xf numFmtId="14" fontId="45" fillId="0" borderId="0" applyFill="0" applyBorder="0" applyAlignment="0"/>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0" applyFont="0" applyFill="0" applyBorder="0" applyAlignment="0" applyProtection="0"/>
    <xf numFmtId="180" fontId="2" fillId="0" borderId="0" applyFont="0" applyFill="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0" fontId="47" fillId="0" borderId="0" applyNumberFormat="0" applyFill="0" applyBorder="0" applyAlignment="0" applyProtection="0"/>
    <xf numFmtId="168" fontId="2" fillId="0" borderId="0"/>
    <xf numFmtId="0" fontId="2" fillId="0" borderId="0"/>
    <xf numFmtId="168"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39"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0" fontId="50" fillId="39"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0" fontId="50" fillId="39" borderId="0" applyNumberFormat="0" applyBorder="0" applyAlignment="0" applyProtection="0"/>
    <xf numFmtId="0" fontId="2" fillId="68"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68"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68" fontId="53" fillId="0" borderId="9">
      <alignment horizontal="left" vertical="center"/>
    </xf>
    <xf numFmtId="0" fontId="54" fillId="0" borderId="40" applyNumberFormat="0" applyFill="0" applyAlignment="0" applyProtection="0"/>
    <xf numFmtId="169" fontId="54" fillId="0" borderId="40" applyNumberFormat="0" applyFill="0" applyAlignment="0" applyProtection="0"/>
    <xf numFmtId="0"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0" fontId="54" fillId="0" borderId="40" applyNumberFormat="0" applyFill="0" applyAlignment="0" applyProtection="0"/>
    <xf numFmtId="0" fontId="55" fillId="0" borderId="41" applyNumberFormat="0" applyFill="0" applyAlignment="0" applyProtection="0"/>
    <xf numFmtId="169" fontId="55" fillId="0" borderId="41" applyNumberFormat="0" applyFill="0" applyAlignment="0" applyProtection="0"/>
    <xf numFmtId="0"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0" fontId="55" fillId="0" borderId="41" applyNumberFormat="0" applyFill="0" applyAlignment="0" applyProtection="0"/>
    <xf numFmtId="0" fontId="56" fillId="0" borderId="42" applyNumberFormat="0" applyFill="0" applyAlignment="0" applyProtection="0"/>
    <xf numFmtId="169"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0" fontId="56" fillId="0" borderId="0" applyNumberFormat="0" applyFill="0" applyBorder="0" applyAlignment="0" applyProtection="0"/>
    <xf numFmtId="169" fontId="56" fillId="0" borderId="0" applyNumberFormat="0" applyFill="0" applyBorder="0" applyAlignment="0" applyProtection="0"/>
    <xf numFmtId="0"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0" fontId="56" fillId="0" borderId="0" applyNumberFormat="0" applyFill="0" applyBorder="0" applyAlignment="0" applyProtection="0"/>
    <xf numFmtId="37" fontId="57" fillId="0" borderId="0"/>
    <xf numFmtId="168" fontId="58" fillId="0" borderId="0"/>
    <xf numFmtId="0" fontId="58" fillId="0" borderId="0"/>
    <xf numFmtId="168" fontId="58" fillId="0" borderId="0"/>
    <xf numFmtId="168" fontId="53" fillId="0" borderId="0"/>
    <xf numFmtId="0" fontId="53" fillId="0" borderId="0"/>
    <xf numFmtId="168" fontId="53" fillId="0" borderId="0"/>
    <xf numFmtId="168" fontId="59" fillId="0" borderId="0"/>
    <xf numFmtId="0" fontId="59" fillId="0" borderId="0"/>
    <xf numFmtId="168" fontId="59"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0" fontId="61"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3" fillId="0" borderId="0" applyNumberFormat="0" applyFill="0" applyBorder="0" applyAlignment="0" applyProtection="0">
      <alignment vertical="top"/>
      <protection locked="0"/>
    </xf>
    <xf numFmtId="169" fontId="63" fillId="0" borderId="0" applyNumberFormat="0" applyFill="0" applyBorder="0" applyAlignment="0" applyProtection="0">
      <alignment vertical="top"/>
      <protection locked="0"/>
    </xf>
    <xf numFmtId="168" fontId="63" fillId="0" borderId="0" applyNumberFormat="0" applyFill="0" applyBorder="0" applyAlignment="0" applyProtection="0">
      <alignment vertical="top"/>
      <protection locked="0"/>
    </xf>
    <xf numFmtId="168" fontId="64" fillId="0" borderId="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8" fontId="67"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8" fontId="67"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9" fontId="67"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0" fontId="65" fillId="42" borderId="37" applyNumberFormat="0" applyAlignment="0" applyProtection="0"/>
    <xf numFmtId="3" fontId="2" fillId="71" borderId="3" applyFont="0">
      <alignment horizontal="right" vertical="center"/>
      <protection locked="0"/>
    </xf>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68" fillId="0" borderId="43" applyNumberFormat="0" applyFill="0" applyAlignment="0" applyProtection="0"/>
    <xf numFmtId="0" fontId="69" fillId="0" borderId="32"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0" fontId="68" fillId="0" borderId="43"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0" fontId="68"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1" fillId="72"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0" fontId="71" fillId="72"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0" fontId="71" fillId="72" borderId="0" applyNumberFormat="0" applyBorder="0" applyAlignment="0" applyProtection="0"/>
    <xf numFmtId="1" fontId="74" fillId="0" borderId="0" applyProtection="0"/>
    <xf numFmtId="168" fontId="25" fillId="0" borderId="44"/>
    <xf numFmtId="169" fontId="25" fillId="0" borderId="44"/>
    <xf numFmtId="168" fontId="25"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5" fillId="0" borderId="0"/>
    <xf numFmtId="181" fontId="2"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0" fontId="76" fillId="0" borderId="0"/>
    <xf numFmtId="0" fontId="75" fillId="0" borderId="0"/>
    <xf numFmtId="179" fontId="27" fillId="0" borderId="0"/>
    <xf numFmtId="179" fontId="2" fillId="0" borderId="0"/>
    <xf numFmtId="179" fontId="2" fillId="0" borderId="0"/>
    <xf numFmtId="0" fontId="2" fillId="0" borderId="0"/>
    <xf numFmtId="0" fontId="2"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7"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7" fillId="0" borderId="0"/>
    <xf numFmtId="168"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68" fontId="27" fillId="0" borderId="0"/>
    <xf numFmtId="0" fontId="27" fillId="0" borderId="0"/>
    <xf numFmtId="0" fontId="27"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179" fontId="27" fillId="0" borderId="0"/>
    <xf numFmtId="179" fontId="27"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27" fillId="0" borderId="0"/>
    <xf numFmtId="179" fontId="27" fillId="0" borderId="0"/>
    <xf numFmtId="179" fontId="27" fillId="0" borderId="0"/>
    <xf numFmtId="179"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4" fillId="0" borderId="0"/>
    <xf numFmtId="0" fontId="27" fillId="0" borderId="0"/>
    <xf numFmtId="0" fontId="2" fillId="0" borderId="0"/>
    <xf numFmtId="0" fontId="26" fillId="0" borderId="0"/>
    <xf numFmtId="168" fontId="24" fillId="0" borderId="0"/>
    <xf numFmtId="0" fontId="2"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7" fillId="0" borderId="0"/>
    <xf numFmtId="0" fontId="27" fillId="0" borderId="0"/>
    <xf numFmtId="168" fontId="24" fillId="0" borderId="0"/>
    <xf numFmtId="0" fontId="64" fillId="0" borderId="0"/>
    <xf numFmtId="0" fontId="2" fillId="0" borderId="0"/>
    <xf numFmtId="168" fontId="24" fillId="0" borderId="0"/>
    <xf numFmtId="0" fontId="1"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179" fontId="2" fillId="0" borderId="0"/>
    <xf numFmtId="0" fontId="2" fillId="0" borderId="0"/>
    <xf numFmtId="179" fontId="2" fillId="0" borderId="0"/>
    <xf numFmtId="0" fontId="2" fillId="0" borderId="0"/>
    <xf numFmtId="179"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179"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79" fontId="2"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5" fillId="0" borderId="0"/>
    <xf numFmtId="0" fontId="8"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79" fontId="8" fillId="0" borderId="0"/>
    <xf numFmtId="0" fontId="25" fillId="0" borderId="0"/>
    <xf numFmtId="179"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5" fillId="0" borderId="0"/>
    <xf numFmtId="179" fontId="8"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68" fontId="25" fillId="0" borderId="0"/>
    <xf numFmtId="0" fontId="75"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68" fontId="8" fillId="0" borderId="0"/>
    <xf numFmtId="0" fontId="75" fillId="0" borderId="0"/>
    <xf numFmtId="168"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79"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79"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5"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179" fontId="25" fillId="0" borderId="0"/>
    <xf numFmtId="179" fontId="25"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3" fillId="0" borderId="0"/>
    <xf numFmtId="0" fontId="2" fillId="0" borderId="0"/>
    <xf numFmtId="0" fontId="75" fillId="0" borderId="0"/>
    <xf numFmtId="168" fontId="43"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2"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69"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68"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9" fillId="0" borderId="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168" fontId="2" fillId="0" borderId="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6" fillId="73" borderId="45" applyNumberFormat="0" applyFont="0" applyAlignment="0" applyProtection="0"/>
    <xf numFmtId="168" fontId="2" fillId="0" borderId="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169" fontId="2" fillId="0" borderId="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 fillId="0" borderId="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0"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1" fillId="0" borderId="0"/>
    <xf numFmtId="0" fontId="81" fillId="0" borderId="0"/>
    <xf numFmtId="168" fontId="81" fillId="0" borderId="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8" fontId="84"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8" fontId="84"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9" fontId="84"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0" fontId="82" fillId="63" borderId="46" applyNumberFormat="0" applyAlignment="0" applyProtection="0"/>
    <xf numFmtId="0" fontId="24" fillId="0" borderId="0"/>
    <xf numFmtId="175" fontId="36" fillId="0" borderId="0" applyFont="0" applyFill="0" applyBorder="0" applyAlignment="0" applyProtection="0"/>
    <xf numFmtId="186"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xf numFmtId="0" fontId="2" fillId="0" borderId="0"/>
    <xf numFmtId="168" fontId="2" fillId="0" borderId="0"/>
    <xf numFmtId="187" fontId="64" fillId="0" borderId="3" applyNumberFormat="0">
      <alignment horizontal="center" vertical="top" wrapText="1"/>
    </xf>
    <xf numFmtId="0" fontId="86"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7" fillId="0" borderId="0"/>
    <xf numFmtId="0" fontId="24" fillId="0" borderId="0"/>
    <xf numFmtId="0" fontId="88" fillId="0" borderId="0"/>
    <xf numFmtId="0" fontId="88" fillId="0" borderId="0"/>
    <xf numFmtId="168" fontId="24" fillId="0" borderId="0"/>
    <xf numFmtId="168"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89" fontId="36" fillId="0" borderId="0" applyFill="0" applyBorder="0" applyAlignment="0"/>
    <xf numFmtId="190" fontId="36" fillId="0" borderId="0" applyFill="0" applyBorder="0" applyAlignment="0"/>
    <xf numFmtId="0" fontId="91" fillId="0" borderId="0">
      <alignment horizontal="center" vertical="top"/>
    </xf>
    <xf numFmtId="0" fontId="92" fillId="0" borderId="0" applyNumberFormat="0" applyFill="0" applyBorder="0" applyAlignment="0" applyProtection="0"/>
    <xf numFmtId="169" fontId="92" fillId="0" borderId="0" applyNumberFormat="0" applyFill="0" applyBorder="0" applyAlignment="0" applyProtection="0"/>
    <xf numFmtId="0"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0" fontId="92" fillId="0" borderId="0" applyNumberFormat="0" applyFill="0" applyBorder="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8" fontId="93"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8" fontId="93"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9" fontId="93"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0" fontId="46" fillId="0" borderId="47" applyNumberFormat="0" applyFill="0" applyAlignment="0" applyProtection="0"/>
    <xf numFmtId="0" fontId="24" fillId="0" borderId="48"/>
    <xf numFmtId="185" fontId="80"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5" fillId="0" borderId="0" applyFont="0" applyFill="0" applyBorder="0" applyAlignment="0" applyProtection="0"/>
    <xf numFmtId="192"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42" fontId="97" fillId="0" borderId="0" applyFont="0" applyFill="0" applyBorder="0" applyAlignment="0" applyProtection="0"/>
    <xf numFmtId="44"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2" applyNumberFormat="0" applyFill="0" applyAlignment="0" applyProtection="0"/>
    <xf numFmtId="168" fontId="93" fillId="0" borderId="102" applyNumberFormat="0" applyFill="0" applyAlignment="0" applyProtection="0"/>
    <xf numFmtId="169" fontId="93" fillId="0" borderId="102" applyNumberFormat="0" applyFill="0" applyAlignment="0" applyProtection="0"/>
    <xf numFmtId="168" fontId="93" fillId="0" borderId="102" applyNumberFormat="0" applyFill="0" applyAlignment="0" applyProtection="0"/>
    <xf numFmtId="168" fontId="93" fillId="0" borderId="102" applyNumberFormat="0" applyFill="0" applyAlignment="0" applyProtection="0"/>
    <xf numFmtId="169" fontId="93" fillId="0" borderId="102" applyNumberFormat="0" applyFill="0" applyAlignment="0" applyProtection="0"/>
    <xf numFmtId="168" fontId="93" fillId="0" borderId="102" applyNumberFormat="0" applyFill="0" applyAlignment="0" applyProtection="0"/>
    <xf numFmtId="168" fontId="93" fillId="0" borderId="102" applyNumberFormat="0" applyFill="0" applyAlignment="0" applyProtection="0"/>
    <xf numFmtId="169" fontId="93" fillId="0" borderId="102" applyNumberFormat="0" applyFill="0" applyAlignment="0" applyProtection="0"/>
    <xf numFmtId="168" fontId="93" fillId="0" borderId="102" applyNumberFormat="0" applyFill="0" applyAlignment="0" applyProtection="0"/>
    <xf numFmtId="168" fontId="93" fillId="0" borderId="102" applyNumberFormat="0" applyFill="0" applyAlignment="0" applyProtection="0"/>
    <xf numFmtId="169" fontId="93" fillId="0" borderId="102" applyNumberFormat="0" applyFill="0" applyAlignment="0" applyProtection="0"/>
    <xf numFmtId="168" fontId="93"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169" fontId="93"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168" fontId="93"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168" fontId="93"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188" fontId="2" fillId="69" borderId="96" applyFont="0">
      <alignment horizontal="right" vertical="center"/>
    </xf>
    <xf numFmtId="3" fontId="2" fillId="69" borderId="96" applyFont="0">
      <alignment horizontal="right" vertical="center"/>
    </xf>
    <xf numFmtId="0" fontId="82" fillId="63" borderId="101" applyNumberFormat="0" applyAlignment="0" applyProtection="0"/>
    <xf numFmtId="168" fontId="84" fillId="63" borderId="101" applyNumberFormat="0" applyAlignment="0" applyProtection="0"/>
    <xf numFmtId="169" fontId="84" fillId="63" borderId="101" applyNumberFormat="0" applyAlignment="0" applyProtection="0"/>
    <xf numFmtId="168" fontId="84" fillId="63" borderId="101" applyNumberFormat="0" applyAlignment="0" applyProtection="0"/>
    <xf numFmtId="168" fontId="84" fillId="63" borderId="101" applyNumberFormat="0" applyAlignment="0" applyProtection="0"/>
    <xf numFmtId="169" fontId="84" fillId="63" borderId="101" applyNumberFormat="0" applyAlignment="0" applyProtection="0"/>
    <xf numFmtId="168" fontId="84" fillId="63" borderId="101" applyNumberFormat="0" applyAlignment="0" applyProtection="0"/>
    <xf numFmtId="168" fontId="84" fillId="63" borderId="101" applyNumberFormat="0" applyAlignment="0" applyProtection="0"/>
    <xf numFmtId="169" fontId="84" fillId="63" borderId="101" applyNumberFormat="0" applyAlignment="0" applyProtection="0"/>
    <xf numFmtId="168" fontId="84" fillId="63" borderId="101" applyNumberFormat="0" applyAlignment="0" applyProtection="0"/>
    <xf numFmtId="168" fontId="84" fillId="63" borderId="101" applyNumberFormat="0" applyAlignment="0" applyProtection="0"/>
    <xf numFmtId="169" fontId="84" fillId="63" borderId="101" applyNumberFormat="0" applyAlignment="0" applyProtection="0"/>
    <xf numFmtId="168" fontId="84"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169" fontId="84"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168" fontId="84"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168" fontId="84"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3" fontId="2" fillId="74" borderId="96" applyFont="0">
      <alignment horizontal="right" vertical="center"/>
      <protection locked="0"/>
    </xf>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3" fontId="2" fillId="71" borderId="96" applyFont="0">
      <alignment horizontal="right" vertical="center"/>
      <protection locked="0"/>
    </xf>
    <xf numFmtId="0" fontId="65" fillId="42" borderId="99" applyNumberFormat="0" applyAlignment="0" applyProtection="0"/>
    <xf numFmtId="168" fontId="67" fillId="42" borderId="99" applyNumberFormat="0" applyAlignment="0" applyProtection="0"/>
    <xf numFmtId="169" fontId="67" fillId="42" borderId="99" applyNumberFormat="0" applyAlignment="0" applyProtection="0"/>
    <xf numFmtId="168" fontId="67" fillId="42" borderId="99" applyNumberFormat="0" applyAlignment="0" applyProtection="0"/>
    <xf numFmtId="168" fontId="67" fillId="42" borderId="99" applyNumberFormat="0" applyAlignment="0" applyProtection="0"/>
    <xf numFmtId="169" fontId="67" fillId="42" borderId="99" applyNumberFormat="0" applyAlignment="0" applyProtection="0"/>
    <xf numFmtId="168" fontId="67" fillId="42" borderId="99" applyNumberFormat="0" applyAlignment="0" applyProtection="0"/>
    <xf numFmtId="168" fontId="67" fillId="42" borderId="99" applyNumberFormat="0" applyAlignment="0" applyProtection="0"/>
    <xf numFmtId="169" fontId="67" fillId="42" borderId="99" applyNumberFormat="0" applyAlignment="0" applyProtection="0"/>
    <xf numFmtId="168" fontId="67" fillId="42" borderId="99" applyNumberFormat="0" applyAlignment="0" applyProtection="0"/>
    <xf numFmtId="168" fontId="67" fillId="42" borderId="99" applyNumberFormat="0" applyAlignment="0" applyProtection="0"/>
    <xf numFmtId="169" fontId="67" fillId="42" borderId="99" applyNumberFormat="0" applyAlignment="0" applyProtection="0"/>
    <xf numFmtId="168" fontId="67"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169" fontId="67"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168" fontId="67"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168" fontId="67"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2" fillId="70" borderId="97" applyNumberFormat="0" applyFont="0" applyBorder="0" applyProtection="0">
      <alignment horizontal="left" vertical="center"/>
    </xf>
    <xf numFmtId="9" fontId="2" fillId="70" borderId="96" applyFont="0" applyProtection="0">
      <alignment horizontal="right" vertical="center"/>
    </xf>
    <xf numFmtId="3" fontId="2" fillId="70" borderId="96" applyFont="0" applyProtection="0">
      <alignment horizontal="right" vertical="center"/>
    </xf>
    <xf numFmtId="0" fontId="61" fillId="69" borderId="97" applyFont="0" applyBorder="0">
      <alignment horizontal="center" wrapText="1"/>
    </xf>
    <xf numFmtId="168" fontId="53" fillId="0" borderId="94">
      <alignment horizontal="left" vertical="center"/>
    </xf>
    <xf numFmtId="0" fontId="53" fillId="0" borderId="94">
      <alignment horizontal="left" vertical="center"/>
    </xf>
    <xf numFmtId="0" fontId="53" fillId="0" borderId="94">
      <alignment horizontal="left" vertical="center"/>
    </xf>
    <xf numFmtId="0" fontId="2" fillId="68" borderId="96" applyNumberFormat="0" applyFont="0" applyBorder="0" applyProtection="0">
      <alignment horizontal="center" vertical="center"/>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7" fillId="63" borderId="99" applyNumberFormat="0" applyAlignment="0" applyProtection="0"/>
    <xf numFmtId="168" fontId="39" fillId="63" borderId="99" applyNumberFormat="0" applyAlignment="0" applyProtection="0"/>
    <xf numFmtId="169" fontId="39" fillId="63" borderId="99" applyNumberFormat="0" applyAlignment="0" applyProtection="0"/>
    <xf numFmtId="168" fontId="39" fillId="63" borderId="99" applyNumberFormat="0" applyAlignment="0" applyProtection="0"/>
    <xf numFmtId="168" fontId="39" fillId="63" borderId="99" applyNumberFormat="0" applyAlignment="0" applyProtection="0"/>
    <xf numFmtId="169" fontId="39" fillId="63" borderId="99" applyNumberFormat="0" applyAlignment="0" applyProtection="0"/>
    <xf numFmtId="168" fontId="39" fillId="63" borderId="99" applyNumberFormat="0" applyAlignment="0" applyProtection="0"/>
    <xf numFmtId="168" fontId="39" fillId="63" borderId="99" applyNumberFormat="0" applyAlignment="0" applyProtection="0"/>
    <xf numFmtId="169" fontId="39" fillId="63" borderId="99" applyNumberFormat="0" applyAlignment="0" applyProtection="0"/>
    <xf numFmtId="168" fontId="39" fillId="63" borderId="99" applyNumberFormat="0" applyAlignment="0" applyProtection="0"/>
    <xf numFmtId="168" fontId="39" fillId="63" borderId="99" applyNumberFormat="0" applyAlignment="0" applyProtection="0"/>
    <xf numFmtId="169" fontId="39" fillId="63" borderId="99" applyNumberFormat="0" applyAlignment="0" applyProtection="0"/>
    <xf numFmtId="168" fontId="39"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169" fontId="39"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168" fontId="39"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168" fontId="39"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1" fillId="0" borderId="0"/>
    <xf numFmtId="169" fontId="25" fillId="36" borderId="0"/>
    <xf numFmtId="0" fontId="2" fillId="0" borderId="0">
      <alignment vertical="center"/>
    </xf>
    <xf numFmtId="166" fontId="1" fillId="0" borderId="0" applyFont="0" applyFill="0" applyBorder="0" applyAlignment="0" applyProtection="0"/>
    <xf numFmtId="0" fontId="128" fillId="0" borderId="0"/>
    <xf numFmtId="0" fontId="1" fillId="0" borderId="0"/>
    <xf numFmtId="0" fontId="1" fillId="0" borderId="0"/>
  </cellStyleXfs>
  <cellXfs count="995">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67" fontId="3" fillId="0" borderId="0" xfId="0" applyNumberFormat="1" applyFont="1" applyFill="1" applyBorder="1" applyAlignment="1">
      <alignment horizontal="center"/>
    </xf>
    <xf numFmtId="167" fontId="0" fillId="0" borderId="0" xfId="0" applyNumberFormat="1" applyBorder="1" applyAlignment="1">
      <alignment horizontal="center"/>
    </xf>
    <xf numFmtId="167"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4" fillId="0" borderId="21" xfId="0" applyFont="1" applyBorder="1" applyAlignment="1"/>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164" fontId="7" fillId="3" borderId="3"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164"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3" xfId="0" applyFont="1" applyBorder="1"/>
    <xf numFmtId="0" fontId="19" fillId="0" borderId="22" xfId="0" applyFont="1" applyBorder="1" applyAlignment="1">
      <alignment horizontal="center" vertical="center" wrapText="1"/>
    </xf>
    <xf numFmtId="0" fontId="4" fillId="0" borderId="54"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4"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5" borderId="23" xfId="13" applyFont="1" applyFill="1" applyBorder="1" applyAlignment="1" applyProtection="1">
      <alignment vertical="center" wrapText="1"/>
      <protection locked="0"/>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0" fillId="0" borderId="0" xfId="0" applyFont="1" applyFill="1"/>
    <xf numFmtId="0" fontId="4" fillId="0" borderId="61"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01" fillId="0" borderId="3" xfId="0" applyFont="1" applyBorder="1"/>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2" fillId="0" borderId="3" xfId="20960" applyFont="1" applyFill="1" applyBorder="1" applyAlignment="1" applyProtection="1">
      <alignment horizontal="center" vertical="center"/>
    </xf>
    <xf numFmtId="0" fontId="103"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Fill="1" applyBorder="1" applyAlignment="1">
      <alignment vertical="center" wrapText="1"/>
    </xf>
    <xf numFmtId="0" fontId="6" fillId="35" borderId="9" xfId="0" applyFont="1" applyFill="1" applyBorder="1" applyAlignment="1">
      <alignment wrapText="1"/>
    </xf>
    <xf numFmtId="0" fontId="6" fillId="35" borderId="66"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7"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7" fillId="0" borderId="1" xfId="0" applyFont="1" applyFill="1" applyBorder="1" applyAlignment="1">
      <alignment horizontal="center"/>
    </xf>
    <xf numFmtId="0" fontId="4" fillId="0" borderId="22" xfId="0" applyFont="1" applyFill="1" applyBorder="1" applyAlignment="1">
      <alignment horizontal="center" vertical="center"/>
    </xf>
    <xf numFmtId="0" fontId="105" fillId="0" borderId="0" xfId="0" applyFont="1" applyFill="1" applyBorder="1" applyAlignment="1"/>
    <xf numFmtId="49" fontId="105" fillId="0" borderId="7" xfId="0" applyNumberFormat="1" applyFont="1" applyFill="1" applyBorder="1" applyAlignment="1">
      <alignment horizontal="right" vertical="center"/>
    </xf>
    <xf numFmtId="49" fontId="105" fillId="0" borderId="74" xfId="0" applyNumberFormat="1" applyFont="1" applyFill="1" applyBorder="1" applyAlignment="1">
      <alignment horizontal="right" vertical="center"/>
    </xf>
    <xf numFmtId="49" fontId="105" fillId="0" borderId="77" xfId="0" applyNumberFormat="1" applyFont="1" applyFill="1" applyBorder="1" applyAlignment="1">
      <alignment horizontal="right" vertical="center"/>
    </xf>
    <xf numFmtId="49" fontId="105" fillId="0" borderId="82" xfId="0" applyNumberFormat="1" applyFont="1" applyFill="1" applyBorder="1" applyAlignment="1">
      <alignment horizontal="right" vertical="center"/>
    </xf>
    <xf numFmtId="0" fontId="105" fillId="0" borderId="0" xfId="0" applyFont="1" applyFill="1" applyBorder="1" applyAlignment="1">
      <alignment horizontal="left"/>
    </xf>
    <xf numFmtId="0" fontId="105" fillId="0" borderId="82" xfId="0" applyNumberFormat="1" applyFont="1" applyFill="1" applyBorder="1" applyAlignment="1">
      <alignment horizontal="right" vertical="center"/>
    </xf>
    <xf numFmtId="49" fontId="105" fillId="0" borderId="0" xfId="0" applyNumberFormat="1" applyFont="1" applyFill="1" applyBorder="1" applyAlignment="1">
      <alignment horizontal="right" vertical="center"/>
    </xf>
    <xf numFmtId="0" fontId="105" fillId="0" borderId="0" xfId="0" applyFont="1" applyFill="1" applyBorder="1" applyAlignment="1">
      <alignment vertical="center" wrapText="1"/>
    </xf>
    <xf numFmtId="0" fontId="105"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3" fontId="9" fillId="2" borderId="23" xfId="0" applyNumberFormat="1" applyFont="1" applyFill="1" applyBorder="1" applyAlignment="1" applyProtection="1">
      <alignment vertical="center"/>
      <protection locked="0"/>
    </xf>
    <xf numFmtId="3" fontId="20" fillId="35" borderId="23" xfId="0" applyNumberFormat="1" applyFont="1" applyFill="1" applyBorder="1" applyAlignment="1">
      <alignment vertical="center" wrapText="1"/>
    </xf>
    <xf numFmtId="3" fontId="20" fillId="35" borderId="24" xfId="0" applyNumberFormat="1" applyFont="1" applyFill="1" applyBorder="1" applyAlignment="1">
      <alignment vertical="center" wrapText="1"/>
    </xf>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6"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69" fontId="25" fillId="36" borderId="0" xfId="20" applyBorder="1"/>
    <xf numFmtId="169" fontId="25" fillId="36" borderId="90" xfId="20" applyBorder="1"/>
    <xf numFmtId="0" fontId="4" fillId="0" borderId="7" xfId="0" applyFont="1" applyFill="1" applyBorder="1" applyAlignment="1">
      <alignment vertical="center"/>
    </xf>
    <xf numFmtId="0" fontId="4" fillId="0" borderId="96" xfId="0" applyFont="1" applyFill="1" applyBorder="1" applyAlignment="1">
      <alignment vertical="center"/>
    </xf>
    <xf numFmtId="0" fontId="6" fillId="0" borderId="96" xfId="0" applyFont="1" applyFill="1" applyBorder="1" applyAlignment="1">
      <alignment vertical="center"/>
    </xf>
    <xf numFmtId="0" fontId="4" fillId="0" borderId="17" xfId="0" applyFont="1" applyFill="1" applyBorder="1" applyAlignment="1">
      <alignment vertical="center"/>
    </xf>
    <xf numFmtId="0" fontId="4" fillId="0" borderId="92" xfId="0" applyFont="1" applyFill="1" applyBorder="1" applyAlignment="1">
      <alignment vertical="center"/>
    </xf>
    <xf numFmtId="0" fontId="4" fillId="0" borderId="93" xfId="0" applyFont="1" applyFill="1" applyBorder="1" applyAlignment="1">
      <alignment vertical="center"/>
    </xf>
    <xf numFmtId="0" fontId="4" fillId="0" borderId="16" xfId="0" applyFont="1" applyFill="1" applyBorder="1" applyAlignment="1">
      <alignment horizontal="center" vertical="center"/>
    </xf>
    <xf numFmtId="0" fontId="4" fillId="0" borderId="104" xfId="0" applyFont="1" applyFill="1" applyBorder="1" applyAlignment="1">
      <alignment horizontal="center" vertical="center"/>
    </xf>
    <xf numFmtId="0" fontId="4" fillId="0" borderId="106" xfId="0" applyFont="1" applyFill="1" applyBorder="1" applyAlignment="1">
      <alignment horizontal="center" vertical="center"/>
    </xf>
    <xf numFmtId="169" fontId="25" fillId="36" borderId="29" xfId="20" applyBorder="1"/>
    <xf numFmtId="169" fontId="25" fillId="36" borderId="108" xfId="20" applyBorder="1"/>
    <xf numFmtId="169" fontId="25" fillId="36" borderId="98" xfId="20" applyBorder="1"/>
    <xf numFmtId="169" fontId="25" fillId="36" borderId="54" xfId="20" applyBorder="1"/>
    <xf numFmtId="0" fontId="4" fillId="3" borderId="61" xfId="0" applyFont="1" applyFill="1" applyBorder="1" applyAlignment="1">
      <alignment horizontal="center" vertical="center"/>
    </xf>
    <xf numFmtId="0" fontId="4" fillId="3" borderId="0" xfId="0" applyFont="1" applyFill="1" applyBorder="1" applyAlignment="1">
      <alignment vertical="center"/>
    </xf>
    <xf numFmtId="0" fontId="4" fillId="0" borderId="67" xfId="0" applyFont="1" applyFill="1" applyBorder="1" applyAlignment="1">
      <alignment horizontal="center" vertical="center"/>
    </xf>
    <xf numFmtId="0" fontId="4" fillId="3" borderId="94" xfId="0" applyFont="1" applyFill="1" applyBorder="1" applyAlignment="1">
      <alignment vertical="center"/>
    </xf>
    <xf numFmtId="0" fontId="14" fillId="3" borderId="109" xfId="0" applyFont="1" applyFill="1" applyBorder="1" applyAlignment="1">
      <alignment horizontal="left"/>
    </xf>
    <xf numFmtId="0" fontId="14" fillId="3" borderId="110" xfId="0" applyFont="1" applyFill="1" applyBorder="1" applyAlignment="1">
      <alignment horizontal="left"/>
    </xf>
    <xf numFmtId="0" fontId="4" fillId="0" borderId="0" xfId="0" applyFont="1"/>
    <xf numFmtId="0" fontId="4" fillId="0" borderId="0" xfId="0" applyFont="1" applyFill="1"/>
    <xf numFmtId="0" fontId="4" fillId="0" borderId="96" xfId="0" applyFont="1" applyFill="1" applyBorder="1" applyAlignment="1">
      <alignment horizontal="center" vertical="center" wrapText="1"/>
    </xf>
    <xf numFmtId="0" fontId="105" fillId="0" borderId="84" xfId="0" applyFont="1" applyFill="1" applyBorder="1" applyAlignment="1">
      <alignment horizontal="right" vertical="center"/>
    </xf>
    <xf numFmtId="0" fontId="4" fillId="0" borderId="111" xfId="0" applyFont="1" applyFill="1" applyBorder="1" applyAlignment="1">
      <alignment horizontal="center" vertical="center" wrapText="1"/>
    </xf>
    <xf numFmtId="0" fontId="6" fillId="3" borderId="112" xfId="0" applyFont="1" applyFill="1" applyBorder="1" applyAlignment="1">
      <alignment vertical="center"/>
    </xf>
    <xf numFmtId="0" fontId="4" fillId="3" borderId="21" xfId="0" applyFont="1" applyFill="1" applyBorder="1" applyAlignment="1">
      <alignment vertical="center"/>
    </xf>
    <xf numFmtId="0" fontId="4" fillId="0" borderId="113" xfId="0" applyFont="1" applyFill="1" applyBorder="1" applyAlignment="1">
      <alignment horizontal="center" vertical="center"/>
    </xf>
    <xf numFmtId="0" fontId="6" fillId="0" borderId="23" xfId="0" applyFont="1" applyFill="1" applyBorder="1" applyAlignment="1">
      <alignment vertical="center"/>
    </xf>
    <xf numFmtId="169" fontId="25" fillId="36" borderId="25" xfId="20" applyBorder="1"/>
    <xf numFmtId="0" fontId="4" fillId="0" borderId="7"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3" xfId="0" applyBorder="1"/>
    <xf numFmtId="0" fontId="0" fillId="0" borderId="22" xfId="0" applyBorder="1"/>
    <xf numFmtId="0" fontId="6" fillId="35" borderId="114" xfId="0" applyFont="1" applyFill="1" applyBorder="1" applyAlignment="1">
      <alignment vertical="center" wrapText="1"/>
    </xf>
    <xf numFmtId="0" fontId="7" fillId="0" borderId="0" xfId="0" applyFont="1" applyFill="1" applyAlignment="1">
      <alignment wrapText="1"/>
    </xf>
    <xf numFmtId="0" fontId="6" fillId="35" borderId="17" xfId="0" applyFont="1" applyFill="1" applyBorder="1" applyAlignment="1">
      <alignment horizontal="center" vertical="center" wrapText="1"/>
    </xf>
    <xf numFmtId="0" fontId="6" fillId="35" borderId="18" xfId="0" applyFont="1" applyFill="1" applyBorder="1" applyAlignment="1">
      <alignment horizontal="center" vertical="center" wrapText="1"/>
    </xf>
    <xf numFmtId="0" fontId="6" fillId="35" borderId="113" xfId="0" applyFont="1" applyFill="1" applyBorder="1" applyAlignment="1">
      <alignment horizontal="left" vertical="center" wrapText="1"/>
    </xf>
    <xf numFmtId="0" fontId="6" fillId="35" borderId="96" xfId="0" applyFont="1" applyFill="1" applyBorder="1" applyAlignment="1">
      <alignment horizontal="left" vertical="center" wrapText="1"/>
    </xf>
    <xf numFmtId="0" fontId="6" fillId="35" borderId="111" xfId="0" applyFont="1" applyFill="1" applyBorder="1" applyAlignment="1">
      <alignment horizontal="left" vertical="center" wrapText="1"/>
    </xf>
    <xf numFmtId="0" fontId="4" fillId="0" borderId="113" xfId="0" applyFont="1" applyFill="1" applyBorder="1" applyAlignment="1">
      <alignment horizontal="right" vertical="center" wrapText="1"/>
    </xf>
    <xf numFmtId="0" fontId="4" fillId="0" borderId="96" xfId="0" applyFont="1" applyFill="1" applyBorder="1" applyAlignment="1">
      <alignment horizontal="left" vertical="center" wrapText="1"/>
    </xf>
    <xf numFmtId="0" fontId="108" fillId="0" borderId="113" xfId="0" applyFont="1" applyFill="1" applyBorder="1" applyAlignment="1">
      <alignment horizontal="right" vertical="center" wrapText="1"/>
    </xf>
    <xf numFmtId="0" fontId="108" fillId="0" borderId="96" xfId="0" applyFont="1" applyFill="1" applyBorder="1" applyAlignment="1">
      <alignment horizontal="left" vertical="center" wrapText="1"/>
    </xf>
    <xf numFmtId="0" fontId="6" fillId="0" borderId="113"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8" fillId="0" borderId="0" xfId="0" applyFont="1" applyFill="1" applyAlignment="1">
      <alignment horizontal="left" vertical="center"/>
    </xf>
    <xf numFmtId="49" fontId="109" fillId="0" borderId="22" xfId="5" applyNumberFormat="1" applyFont="1" applyFill="1" applyBorder="1" applyAlignment="1" applyProtection="1">
      <alignment horizontal="left" vertical="center"/>
      <protection locked="0"/>
    </xf>
    <xf numFmtId="0" fontId="110" fillId="0" borderId="23" xfId="9" applyFont="1" applyFill="1" applyBorder="1" applyAlignment="1" applyProtection="1">
      <alignment horizontal="left" vertical="center" wrapText="1"/>
      <protection locked="0"/>
    </xf>
    <xf numFmtId="0" fontId="19" fillId="0" borderId="113" xfId="0" applyFont="1" applyBorder="1" applyAlignment="1">
      <alignment horizontal="center" vertical="center" wrapText="1"/>
    </xf>
    <xf numFmtId="3" fontId="20" fillId="35" borderId="96" xfId="0" applyNumberFormat="1" applyFont="1" applyFill="1" applyBorder="1" applyAlignment="1">
      <alignment vertical="center" wrapText="1"/>
    </xf>
    <xf numFmtId="3" fontId="20" fillId="35" borderId="111" xfId="0" applyNumberFormat="1" applyFont="1" applyFill="1" applyBorder="1" applyAlignment="1">
      <alignment vertical="center" wrapText="1"/>
    </xf>
    <xf numFmtId="14" fontId="7" fillId="3" borderId="96" xfId="8" quotePrefix="1" applyNumberFormat="1" applyFont="1" applyFill="1" applyBorder="1" applyAlignment="1" applyProtection="1">
      <alignment horizontal="left" vertical="center" wrapText="1" indent="2"/>
      <protection locked="0"/>
    </xf>
    <xf numFmtId="14" fontId="7" fillId="3" borderId="96" xfId="8" quotePrefix="1" applyNumberFormat="1" applyFont="1" applyFill="1" applyBorder="1" applyAlignment="1" applyProtection="1">
      <alignment horizontal="left" vertical="center" wrapText="1" indent="3"/>
      <protection locked="0"/>
    </xf>
    <xf numFmtId="0" fontId="11" fillId="0" borderId="96" xfId="17" applyFill="1" applyBorder="1" applyAlignment="1" applyProtection="1"/>
    <xf numFmtId="49" fontId="108" fillId="0" borderId="113" xfId="0" applyNumberFormat="1" applyFont="1" applyFill="1" applyBorder="1" applyAlignment="1">
      <alignment horizontal="right" vertical="center" wrapText="1"/>
    </xf>
    <xf numFmtId="0" fontId="7" fillId="3" borderId="96" xfId="20960" applyFont="1" applyFill="1" applyBorder="1" applyAlignment="1" applyProtection="1"/>
    <xf numFmtId="0" fontId="102" fillId="0" borderId="96" xfId="20960" applyFont="1" applyFill="1" applyBorder="1" applyAlignment="1" applyProtection="1">
      <alignment horizontal="center" vertical="center"/>
    </xf>
    <xf numFmtId="0" fontId="4" fillId="0" borderId="96" xfId="0" applyFont="1" applyBorder="1"/>
    <xf numFmtId="0" fontId="11" fillId="0" borderId="96" xfId="17" applyFill="1" applyBorder="1" applyAlignment="1" applyProtection="1">
      <alignment horizontal="left" vertical="center" wrapText="1"/>
    </xf>
    <xf numFmtId="49" fontId="108" fillId="0" borderId="96" xfId="0" applyNumberFormat="1" applyFont="1" applyFill="1" applyBorder="1" applyAlignment="1">
      <alignment horizontal="right" vertical="center" wrapText="1"/>
    </xf>
    <xf numFmtId="0" fontId="11" fillId="0" borderId="96" xfId="17" applyFill="1" applyBorder="1" applyAlignment="1" applyProtection="1">
      <alignment horizontal="left" vertical="center"/>
    </xf>
    <xf numFmtId="0" fontId="4" fillId="0" borderId="96" xfId="0" applyFont="1" applyFill="1" applyBorder="1"/>
    <xf numFmtId="0" fontId="19" fillId="0" borderId="113" xfId="0" applyFont="1" applyFill="1" applyBorder="1" applyAlignment="1">
      <alignment horizontal="center" vertical="center" wrapText="1"/>
    </xf>
    <xf numFmtId="10" fontId="7" fillId="0" borderId="96" xfId="20961" applyNumberFormat="1" applyFont="1" applyFill="1" applyBorder="1" applyAlignment="1">
      <alignment horizontal="left" vertical="center" wrapText="1"/>
    </xf>
    <xf numFmtId="10" fontId="4" fillId="0" borderId="96" xfId="20961" applyNumberFormat="1" applyFont="1" applyFill="1" applyBorder="1" applyAlignment="1">
      <alignment horizontal="left" vertical="center" wrapText="1"/>
    </xf>
    <xf numFmtId="10" fontId="6" fillId="35" borderId="96" xfId="0" applyNumberFormat="1" applyFont="1" applyFill="1" applyBorder="1" applyAlignment="1">
      <alignment horizontal="left" vertical="center" wrapText="1"/>
    </xf>
    <xf numFmtId="10" fontId="108" fillId="0" borderId="96" xfId="20961" applyNumberFormat="1" applyFont="1" applyFill="1" applyBorder="1" applyAlignment="1">
      <alignment horizontal="left" vertical="center" wrapText="1"/>
    </xf>
    <xf numFmtId="10" fontId="6" fillId="35" borderId="96" xfId="20961" applyNumberFormat="1" applyFont="1" applyFill="1" applyBorder="1" applyAlignment="1">
      <alignment horizontal="left" vertical="center" wrapText="1"/>
    </xf>
    <xf numFmtId="10" fontId="6" fillId="35" borderId="96" xfId="0" applyNumberFormat="1" applyFont="1" applyFill="1" applyBorder="1" applyAlignment="1">
      <alignment horizontal="center" vertical="center" wrapText="1"/>
    </xf>
    <xf numFmtId="10" fontId="110" fillId="0" borderId="23" xfId="20961" applyNumberFormat="1" applyFont="1" applyFill="1" applyBorder="1" applyAlignment="1" applyProtection="1">
      <alignment horizontal="left" vertical="center"/>
    </xf>
    <xf numFmtId="43" fontId="7" fillId="0" borderId="0" xfId="7" applyFont="1"/>
    <xf numFmtId="0" fontId="106"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3" xfId="0" applyFont="1" applyBorder="1" applyAlignment="1">
      <alignment horizontal="right" vertical="center" wrapText="1"/>
    </xf>
    <xf numFmtId="0" fontId="9" fillId="0" borderId="113" xfId="0" applyFont="1" applyFill="1" applyBorder="1" applyAlignment="1">
      <alignment horizontal="right" vertical="center" wrapText="1"/>
    </xf>
    <xf numFmtId="0" fontId="7" fillId="0" borderId="96" xfId="0" applyFont="1" applyFill="1" applyBorder="1" applyAlignment="1">
      <alignment vertical="center" wrapText="1"/>
    </xf>
    <xf numFmtId="0" fontId="4" fillId="0" borderId="96" xfId="0" applyFont="1" applyBorder="1" applyAlignment="1">
      <alignment vertical="center" wrapText="1"/>
    </xf>
    <xf numFmtId="0" fontId="4" fillId="0" borderId="96" xfId="0" applyFont="1" applyFill="1" applyBorder="1" applyAlignment="1">
      <alignment horizontal="left" vertical="center" wrapText="1" indent="2"/>
    </xf>
    <xf numFmtId="0" fontId="4" fillId="0" borderId="96" xfId="0" applyFont="1" applyFill="1" applyBorder="1" applyAlignment="1">
      <alignment vertical="center" wrapText="1"/>
    </xf>
    <xf numFmtId="3" fontId="20" fillId="35" borderId="97" xfId="0" applyNumberFormat="1" applyFont="1" applyFill="1" applyBorder="1" applyAlignment="1">
      <alignment vertical="center" wrapText="1"/>
    </xf>
    <xf numFmtId="3" fontId="20" fillId="35" borderId="21" xfId="0" applyNumberFormat="1" applyFont="1" applyFill="1" applyBorder="1" applyAlignment="1">
      <alignment vertical="center" wrapText="1"/>
    </xf>
    <xf numFmtId="3" fontId="20" fillId="35" borderId="25" xfId="0" applyNumberFormat="1" applyFont="1" applyFill="1" applyBorder="1" applyAlignment="1">
      <alignment vertical="center" wrapText="1"/>
    </xf>
    <xf numFmtId="3" fontId="20" fillId="35" borderId="36" xfId="0" applyNumberFormat="1" applyFont="1" applyFill="1" applyBorder="1" applyAlignment="1">
      <alignment vertical="center" wrapText="1"/>
    </xf>
    <xf numFmtId="0" fontId="6" fillId="0" borderId="23" xfId="0" applyFont="1" applyBorder="1" applyAlignment="1">
      <alignment vertical="center" wrapText="1"/>
    </xf>
    <xf numFmtId="0" fontId="4" fillId="0" borderId="111" xfId="0" applyFont="1" applyBorder="1" applyAlignment="1"/>
    <xf numFmtId="0" fontId="10" fillId="0" borderId="18" xfId="0" applyFont="1" applyBorder="1" applyAlignment="1">
      <alignment horizontal="center"/>
    </xf>
    <xf numFmtId="0" fontId="10" fillId="0" borderId="111"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3" xfId="0" applyFont="1" applyFill="1" applyBorder="1" applyAlignment="1">
      <alignment horizontal="center" vertical="center" wrapText="1"/>
    </xf>
    <xf numFmtId="0" fontId="15" fillId="0" borderId="96" xfId="0" applyFont="1" applyFill="1" applyBorder="1" applyAlignment="1">
      <alignment horizontal="center" vertical="center" wrapText="1"/>
    </xf>
    <xf numFmtId="0" fontId="16" fillId="0" borderId="96" xfId="0" applyFont="1" applyFill="1" applyBorder="1" applyAlignment="1">
      <alignment horizontal="left" vertical="center" wrapText="1"/>
    </xf>
    <xf numFmtId="193" fontId="7" fillId="0" borderId="96" xfId="0" applyNumberFormat="1" applyFont="1" applyFill="1" applyBorder="1" applyAlignment="1" applyProtection="1">
      <alignment vertical="center" wrapText="1"/>
      <protection locked="0"/>
    </xf>
    <xf numFmtId="0" fontId="7" fillId="0" borderId="96" xfId="0" applyFont="1" applyBorder="1" applyAlignment="1">
      <alignment vertical="center" wrapText="1"/>
    </xf>
    <xf numFmtId="0" fontId="9" fillId="2" borderId="113" xfId="0" applyFont="1" applyFill="1" applyBorder="1" applyAlignment="1">
      <alignment horizontal="right" vertical="center"/>
    </xf>
    <xf numFmtId="0" fontId="9" fillId="2" borderId="96" xfId="0" applyFont="1" applyFill="1" applyBorder="1" applyAlignment="1">
      <alignment vertical="center"/>
    </xf>
    <xf numFmtId="193" fontId="9" fillId="2" borderId="96" xfId="0" applyNumberFormat="1" applyFont="1" applyFill="1" applyBorder="1" applyAlignment="1" applyProtection="1">
      <alignment vertical="center"/>
      <protection locked="0"/>
    </xf>
    <xf numFmtId="0" fontId="15" fillId="0" borderId="113" xfId="0" applyFont="1" applyFill="1" applyBorder="1" applyAlignment="1">
      <alignment horizontal="center" vertical="center" wrapText="1"/>
    </xf>
    <xf numFmtId="14" fontId="4" fillId="0" borderId="0" xfId="0" applyNumberFormat="1" applyFont="1"/>
    <xf numFmtId="10" fontId="4" fillId="0" borderId="96" xfId="20961" applyNumberFormat="1" applyFont="1" applyFill="1" applyBorder="1" applyAlignment="1" applyProtection="1">
      <alignment horizontal="right" vertical="center" wrapText="1"/>
      <protection locked="0"/>
    </xf>
    <xf numFmtId="10" fontId="4" fillId="0" borderId="96" xfId="20961" applyNumberFormat="1" applyFont="1" applyBorder="1" applyAlignment="1" applyProtection="1">
      <alignment vertical="center" wrapText="1"/>
      <protection locked="0"/>
    </xf>
    <xf numFmtId="10" fontId="4" fillId="0" borderId="111" xfId="20961" applyNumberFormat="1" applyFont="1" applyBorder="1" applyAlignment="1" applyProtection="1">
      <alignment vertical="center" wrapText="1"/>
      <protection locked="0"/>
    </xf>
    <xf numFmtId="0" fontId="6" fillId="0" borderId="0" xfId="0" applyFont="1" applyAlignment="1">
      <alignment horizontal="center" wrapText="1"/>
    </xf>
    <xf numFmtId="0" fontId="4" fillId="3" borderId="53" xfId="0" applyFont="1" applyFill="1" applyBorder="1"/>
    <xf numFmtId="0" fontId="4" fillId="3" borderId="116" xfId="0" applyFont="1" applyFill="1" applyBorder="1" applyAlignment="1">
      <alignment wrapText="1"/>
    </xf>
    <xf numFmtId="0" fontId="4" fillId="3" borderId="117" xfId="0" applyFont="1" applyFill="1" applyBorder="1"/>
    <xf numFmtId="0" fontId="6" fillId="3" borderId="11" xfId="0" applyFont="1" applyFill="1" applyBorder="1" applyAlignment="1">
      <alignment horizontal="center" wrapText="1"/>
    </xf>
    <xf numFmtId="0" fontId="4" fillId="0" borderId="96" xfId="0" applyFont="1" applyFill="1" applyBorder="1" applyAlignment="1">
      <alignment horizontal="center"/>
    </xf>
    <xf numFmtId="0" fontId="4" fillId="0" borderId="96" xfId="0" applyFont="1" applyBorder="1" applyAlignment="1">
      <alignment horizontal="center"/>
    </xf>
    <xf numFmtId="0" fontId="4" fillId="3" borderId="61"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0" xfId="0" applyFont="1" applyFill="1" applyBorder="1" applyAlignment="1">
      <alignment horizontal="center" vertical="center" wrapText="1"/>
    </xf>
    <xf numFmtId="0" fontId="4" fillId="0" borderId="113" xfId="0" applyFont="1" applyBorder="1"/>
    <xf numFmtId="0" fontId="4" fillId="0" borderId="96" xfId="0" applyFont="1" applyBorder="1" applyAlignment="1">
      <alignment wrapText="1"/>
    </xf>
    <xf numFmtId="0" fontId="14" fillId="0" borderId="96" xfId="0" applyFont="1" applyBorder="1" applyAlignment="1">
      <alignment horizontal="left" wrapText="1" indent="2"/>
    </xf>
    <xf numFmtId="0" fontId="6" fillId="0" borderId="113" xfId="0" applyFont="1" applyBorder="1"/>
    <xf numFmtId="0" fontId="6" fillId="0" borderId="96" xfId="0" applyFont="1" applyBorder="1" applyAlignment="1">
      <alignment wrapText="1"/>
    </xf>
    <xf numFmtId="0" fontId="3" fillId="3" borderId="61"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0" xfId="7" applyNumberFormat="1" applyFont="1" applyFill="1" applyBorder="1"/>
    <xf numFmtId="0" fontId="14" fillId="0" borderId="96"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0" xfId="0" applyFont="1" applyFill="1" applyBorder="1"/>
    <xf numFmtId="0" fontId="6" fillId="0" borderId="22" xfId="0" applyFont="1" applyBorder="1"/>
    <xf numFmtId="0" fontId="6" fillId="0" borderId="23" xfId="0" applyFont="1" applyBorder="1" applyAlignment="1">
      <alignment wrapText="1"/>
    </xf>
    <xf numFmtId="169" fontId="25" fillId="36" borderId="114" xfId="20" applyBorder="1"/>
    <xf numFmtId="0" fontId="9" fillId="2" borderId="104" xfId="0" applyFont="1" applyFill="1" applyBorder="1" applyAlignment="1">
      <alignment horizontal="right" vertical="center"/>
    </xf>
    <xf numFmtId="0" fontId="9" fillId="2" borderId="92" xfId="0" applyFont="1" applyFill="1" applyBorder="1" applyAlignment="1">
      <alignment vertical="center"/>
    </xf>
    <xf numFmtId="193" fontId="9" fillId="2" borderId="92" xfId="0" applyNumberFormat="1" applyFont="1" applyFill="1" applyBorder="1" applyAlignment="1" applyProtection="1">
      <alignment vertical="center"/>
      <protection locked="0"/>
    </xf>
    <xf numFmtId="0" fontId="9" fillId="0" borderId="96" xfId="0" applyFont="1" applyFill="1" applyBorder="1" applyAlignment="1">
      <alignment horizontal="left" vertical="center" wrapText="1"/>
    </xf>
    <xf numFmtId="0" fontId="6" fillId="3" borderId="0" xfId="0" applyFont="1" applyFill="1" applyBorder="1" applyAlignment="1">
      <alignment horizontal="center"/>
    </xf>
    <xf numFmtId="0" fontId="105" fillId="0" borderId="84" xfId="0" applyFont="1" applyFill="1" applyBorder="1" applyAlignment="1">
      <alignment horizontal="left" vertical="center"/>
    </xf>
    <xf numFmtId="0" fontId="105" fillId="0" borderId="82" xfId="0" applyFont="1" applyFill="1" applyBorder="1" applyAlignment="1">
      <alignment vertical="center" wrapText="1"/>
    </xf>
    <xf numFmtId="0" fontId="105" fillId="0" borderId="82" xfId="0" applyFont="1" applyFill="1" applyBorder="1" applyAlignment="1">
      <alignment horizontal="left" vertical="center" wrapText="1"/>
    </xf>
    <xf numFmtId="0" fontId="115" fillId="0" borderId="0" xfId="11" applyFont="1" applyFill="1" applyBorder="1" applyProtection="1"/>
    <xf numFmtId="0" fontId="116" fillId="0" borderId="0" xfId="0" applyFont="1"/>
    <xf numFmtId="0" fontId="115" fillId="0" borderId="0" xfId="11" applyFont="1" applyFill="1" applyBorder="1" applyAlignment="1" applyProtection="1"/>
    <xf numFmtId="0" fontId="117" fillId="0" borderId="0" xfId="11" applyFont="1" applyFill="1" applyBorder="1" applyAlignment="1" applyProtection="1"/>
    <xf numFmtId="0" fontId="116" fillId="0" borderId="0" xfId="0" applyFont="1" applyAlignment="1">
      <alignment wrapText="1"/>
    </xf>
    <xf numFmtId="0" fontId="119" fillId="0" borderId="0" xfId="0" applyFont="1"/>
    <xf numFmtId="0" fontId="116" fillId="0" borderId="0" xfId="0" applyFont="1" applyFill="1"/>
    <xf numFmtId="0" fontId="116" fillId="0" borderId="0" xfId="0" applyFont="1" applyBorder="1"/>
    <xf numFmtId="0" fontId="116" fillId="0" borderId="0" xfId="0" applyFont="1" applyBorder="1" applyAlignment="1">
      <alignment horizontal="left"/>
    </xf>
    <xf numFmtId="0" fontId="118" fillId="0" borderId="127" xfId="0" applyNumberFormat="1" applyFont="1" applyFill="1" applyBorder="1" applyAlignment="1">
      <alignment horizontal="left" vertical="center" wrapText="1"/>
    </xf>
    <xf numFmtId="0" fontId="124" fillId="0" borderId="0" xfId="0" applyFont="1"/>
    <xf numFmtId="49" fontId="105" fillId="0" borderId="96" xfId="0" applyNumberFormat="1" applyFont="1" applyFill="1" applyBorder="1" applyAlignment="1">
      <alignment horizontal="right" vertical="center"/>
    </xf>
    <xf numFmtId="0" fontId="125" fillId="0" borderId="0" xfId="0" applyFont="1" applyFill="1" applyBorder="1" applyAlignment="1"/>
    <xf numFmtId="0" fontId="116" fillId="0" borderId="0" xfId="0" applyFont="1" applyBorder="1" applyAlignment="1">
      <alignment horizontal="left" indent="1"/>
    </xf>
    <xf numFmtId="0" fontId="116" fillId="0" borderId="0" xfId="0" applyFont="1" applyBorder="1" applyAlignment="1">
      <alignment horizontal="left" indent="2"/>
    </xf>
    <xf numFmtId="49" fontId="116" fillId="0" borderId="0" xfId="0" applyNumberFormat="1" applyFont="1" applyBorder="1" applyAlignment="1">
      <alignment horizontal="left" indent="3"/>
    </xf>
    <xf numFmtId="49" fontId="116" fillId="0" borderId="0" xfId="0" applyNumberFormat="1" applyFont="1" applyBorder="1" applyAlignment="1">
      <alignment horizontal="left" indent="1"/>
    </xf>
    <xf numFmtId="49" fontId="116" fillId="0" borderId="0" xfId="0" applyNumberFormat="1" applyFont="1" applyBorder="1" applyAlignment="1">
      <alignment horizontal="left" wrapText="1" indent="2"/>
    </xf>
    <xf numFmtId="49" fontId="116" fillId="0" borderId="0" xfId="0" applyNumberFormat="1" applyFont="1" applyFill="1" applyBorder="1" applyAlignment="1">
      <alignment horizontal="left" wrapText="1" indent="3"/>
    </xf>
    <xf numFmtId="0" fontId="116" fillId="0" borderId="0" xfId="0" applyNumberFormat="1" applyFont="1" applyFill="1" applyBorder="1" applyAlignment="1">
      <alignment horizontal="left" wrapText="1" indent="1"/>
    </xf>
    <xf numFmtId="0" fontId="116" fillId="0" borderId="0" xfId="0" applyFont="1" applyFill="1" applyAlignment="1">
      <alignment horizontal="left" vertical="top" wrapText="1"/>
    </xf>
    <xf numFmtId="0" fontId="3" fillId="0" borderId="96" xfId="0" applyFont="1" applyBorder="1" applyAlignment="1">
      <alignment horizontal="center" vertical="center"/>
    </xf>
    <xf numFmtId="0" fontId="129" fillId="3" borderId="96" xfId="21414" applyFont="1" applyFill="1" applyBorder="1" applyAlignment="1">
      <alignment horizontal="left" vertical="center" wrapText="1"/>
    </xf>
    <xf numFmtId="0" fontId="130" fillId="0" borderId="96" xfId="21414" applyFont="1" applyFill="1" applyBorder="1" applyAlignment="1">
      <alignment horizontal="left" vertical="center" wrapText="1" indent="1"/>
    </xf>
    <xf numFmtId="0" fontId="131" fillId="3" borderId="96" xfId="21414" applyFont="1" applyFill="1" applyBorder="1" applyAlignment="1">
      <alignment horizontal="left" vertical="center" wrapText="1"/>
    </xf>
    <xf numFmtId="0" fontId="130" fillId="3" borderId="96" xfId="21414" applyFont="1" applyFill="1" applyBorder="1" applyAlignment="1">
      <alignment horizontal="left" vertical="center" wrapText="1" indent="1"/>
    </xf>
    <xf numFmtId="0" fontId="129" fillId="0" borderId="134" xfId="0" applyFont="1" applyFill="1" applyBorder="1" applyAlignment="1">
      <alignment horizontal="left" vertical="center" wrapText="1"/>
    </xf>
    <xf numFmtId="0" fontId="131" fillId="0" borderId="134" xfId="0" applyFont="1" applyFill="1" applyBorder="1" applyAlignment="1">
      <alignment horizontal="left" vertical="center" wrapText="1"/>
    </xf>
    <xf numFmtId="0" fontId="132" fillId="3" borderId="134" xfId="0" applyFont="1" applyFill="1" applyBorder="1" applyAlignment="1">
      <alignment horizontal="left" vertical="center" wrapText="1" indent="1"/>
    </xf>
    <xf numFmtId="0" fontId="131" fillId="3" borderId="134" xfId="0" applyFont="1" applyFill="1" applyBorder="1" applyAlignment="1">
      <alignment horizontal="left" vertical="center" wrapText="1"/>
    </xf>
    <xf numFmtId="0" fontId="131" fillId="3" borderId="135" xfId="0" applyFont="1" applyFill="1" applyBorder="1" applyAlignment="1">
      <alignment horizontal="left" vertical="center" wrapText="1"/>
    </xf>
    <xf numFmtId="0" fontId="132" fillId="0" borderId="134" xfId="0" applyFont="1" applyFill="1" applyBorder="1" applyAlignment="1">
      <alignment horizontal="left" vertical="center" wrapText="1" indent="1"/>
    </xf>
    <xf numFmtId="0" fontId="132" fillId="0" borderId="96" xfId="21414" applyFont="1" applyFill="1" applyBorder="1" applyAlignment="1">
      <alignment horizontal="left" vertical="center" wrapText="1" indent="1"/>
    </xf>
    <xf numFmtId="0" fontId="131" fillId="0" borderId="96" xfId="21414" applyFont="1" applyFill="1" applyBorder="1" applyAlignment="1">
      <alignment horizontal="left" vertical="center" wrapText="1"/>
    </xf>
    <xf numFmtId="0" fontId="133" fillId="0" borderId="96" xfId="21414" applyFont="1" applyFill="1" applyBorder="1" applyAlignment="1">
      <alignment horizontal="center" vertical="center" wrapText="1"/>
    </xf>
    <xf numFmtId="0" fontId="131" fillId="3" borderId="136" xfId="0" applyFont="1" applyFill="1" applyBorder="1" applyAlignment="1">
      <alignment horizontal="left" vertical="center" wrapText="1"/>
    </xf>
    <xf numFmtId="0" fontId="130" fillId="3" borderId="137" xfId="21414" applyFont="1" applyFill="1" applyBorder="1" applyAlignment="1">
      <alignment horizontal="left" vertical="center" wrapText="1" indent="1"/>
    </xf>
    <xf numFmtId="0" fontId="130" fillId="3" borderId="134" xfId="0" applyFont="1" applyFill="1" applyBorder="1" applyAlignment="1">
      <alignment horizontal="left" vertical="center" wrapText="1" indent="1"/>
    </xf>
    <xf numFmtId="0" fontId="130" fillId="0" borderId="137" xfId="21414" applyFont="1" applyFill="1" applyBorder="1" applyAlignment="1">
      <alignment horizontal="left" vertical="center" wrapText="1" indent="1"/>
    </xf>
    <xf numFmtId="0" fontId="131" fillId="0" borderId="134" xfId="0" applyFont="1" applyBorder="1" applyAlignment="1">
      <alignment horizontal="left" vertical="center" wrapText="1"/>
    </xf>
    <xf numFmtId="0" fontId="130" fillId="0" borderId="134" xfId="0" applyFont="1" applyBorder="1" applyAlignment="1">
      <alignment horizontal="left" vertical="center" wrapText="1" indent="1"/>
    </xf>
    <xf numFmtId="0" fontId="130" fillId="0" borderId="135" xfId="0" applyFont="1" applyBorder="1" applyAlignment="1">
      <alignment horizontal="left" vertical="center" wrapText="1" indent="1"/>
    </xf>
    <xf numFmtId="0" fontId="131" fillId="0" borderId="137" xfId="21414" applyFont="1" applyFill="1" applyBorder="1" applyAlignment="1">
      <alignment horizontal="left" vertical="center" wrapText="1"/>
    </xf>
    <xf numFmtId="0" fontId="131" fillId="3" borderId="137" xfId="21414" applyFont="1" applyFill="1" applyBorder="1" applyAlignment="1">
      <alignment horizontal="left" vertical="center" wrapText="1"/>
    </xf>
    <xf numFmtId="0" fontId="133" fillId="0" borderId="137" xfId="21414" applyFont="1" applyFill="1" applyBorder="1" applyAlignment="1">
      <alignment horizontal="center" vertical="center" wrapText="1"/>
    </xf>
    <xf numFmtId="0" fontId="131" fillId="0" borderId="137" xfId="21414" applyFont="1" applyBorder="1" applyAlignment="1">
      <alignment horizontal="left" vertical="center" wrapText="1"/>
    </xf>
    <xf numFmtId="0" fontId="130" fillId="0" borderId="134" xfId="0" applyFont="1" applyFill="1" applyBorder="1" applyAlignment="1">
      <alignment horizontal="left" vertical="center" wrapText="1" indent="1"/>
    </xf>
    <xf numFmtId="0" fontId="134" fillId="0" borderId="137" xfId="0" applyFont="1" applyBorder="1" applyAlignment="1">
      <alignment horizontal="left"/>
    </xf>
    <xf numFmtId="0" fontId="131" fillId="0" borderId="137" xfId="0" applyFont="1" applyFill="1" applyBorder="1" applyAlignment="1">
      <alignment horizontal="left" vertical="center" wrapText="1"/>
    </xf>
    <xf numFmtId="0" fontId="0" fillId="0" borderId="0" xfId="0" applyAlignment="1">
      <alignment horizontal="left" vertical="center"/>
    </xf>
    <xf numFmtId="0" fontId="9" fillId="0" borderId="137" xfId="0" applyFont="1" applyFill="1" applyBorder="1" applyAlignment="1" applyProtection="1">
      <alignment horizontal="center" vertical="center" wrapText="1"/>
    </xf>
    <xf numFmtId="0" fontId="131" fillId="0" borderId="142" xfId="0" applyFont="1" applyFill="1" applyBorder="1" applyAlignment="1">
      <alignment horizontal="justify" vertical="center" wrapText="1"/>
    </xf>
    <xf numFmtId="0" fontId="130" fillId="0" borderId="136" xfId="0" applyFont="1" applyFill="1" applyBorder="1" applyAlignment="1">
      <alignment horizontal="left" vertical="center" wrapText="1" indent="1"/>
    </xf>
    <xf numFmtId="0" fontId="130" fillId="0" borderId="135" xfId="0" applyFont="1" applyFill="1" applyBorder="1" applyAlignment="1">
      <alignment horizontal="left" vertical="center" wrapText="1" indent="1"/>
    </xf>
    <xf numFmtId="0" fontId="131" fillId="0" borderId="134" xfId="0" applyFont="1" applyFill="1" applyBorder="1" applyAlignment="1">
      <alignment horizontal="justify" vertical="center" wrapText="1"/>
    </xf>
    <xf numFmtId="0" fontId="129" fillId="0" borderId="134" xfId="0" applyFont="1" applyFill="1" applyBorder="1" applyAlignment="1">
      <alignment horizontal="justify" vertical="center" wrapText="1"/>
    </xf>
    <xf numFmtId="0" fontId="131" fillId="3" borderId="134" xfId="0" applyFont="1" applyFill="1" applyBorder="1" applyAlignment="1">
      <alignment horizontal="justify" vertical="center" wrapText="1"/>
    </xf>
    <xf numFmtId="0" fontId="131" fillId="0" borderId="135" xfId="0" applyFont="1" applyFill="1" applyBorder="1" applyAlignment="1">
      <alignment horizontal="justify" vertical="center" wrapText="1"/>
    </xf>
    <xf numFmtId="0" fontId="131" fillId="0" borderId="136" xfId="0" applyFont="1" applyFill="1" applyBorder="1" applyAlignment="1">
      <alignment horizontal="justify" vertical="center" wrapText="1"/>
    </xf>
    <xf numFmtId="0" fontId="131" fillId="0" borderId="137" xfId="21414" applyFont="1" applyFill="1" applyBorder="1" applyAlignment="1">
      <alignment horizontal="justify" vertical="center" wrapText="1"/>
    </xf>
    <xf numFmtId="0" fontId="132" fillId="0" borderId="128" xfId="0" applyFont="1" applyFill="1" applyBorder="1" applyAlignment="1">
      <alignment horizontal="left" vertical="center" wrapText="1" indent="1"/>
    </xf>
    <xf numFmtId="0" fontId="129" fillId="0" borderId="134" xfId="0" applyFont="1" applyFill="1" applyBorder="1" applyAlignment="1">
      <alignment vertical="center" wrapText="1"/>
    </xf>
    <xf numFmtId="0" fontId="131" fillId="0" borderId="134" xfId="0" applyFont="1" applyFill="1" applyBorder="1" applyAlignment="1">
      <alignment vertical="center" wrapText="1"/>
    </xf>
    <xf numFmtId="0" fontId="131" fillId="0" borderId="137" xfId="21414" applyFont="1" applyFill="1" applyBorder="1" applyAlignment="1">
      <alignment vertical="center" wrapText="1"/>
    </xf>
    <xf numFmtId="0" fontId="9" fillId="0" borderId="111" xfId="0" applyFont="1" applyFill="1" applyBorder="1" applyAlignment="1" applyProtection="1">
      <alignment horizontal="center" vertical="center" wrapText="1"/>
    </xf>
    <xf numFmtId="0" fontId="0" fillId="0" borderId="137" xfId="0" applyBorder="1" applyAlignment="1">
      <alignment horizontal="center"/>
    </xf>
    <xf numFmtId="0" fontId="15" fillId="0" borderId="137" xfId="0" applyNumberFormat="1" applyFont="1" applyFill="1" applyBorder="1" applyAlignment="1">
      <alignment vertical="center" wrapText="1"/>
    </xf>
    <xf numFmtId="0" fontId="7" fillId="0" borderId="137" xfId="0" applyNumberFormat="1" applyFont="1" applyFill="1" applyBorder="1" applyAlignment="1">
      <alignment horizontal="left" vertical="center" wrapText="1" indent="1"/>
    </xf>
    <xf numFmtId="0" fontId="3" fillId="0" borderId="137" xfId="0" applyFont="1" applyBorder="1" applyAlignment="1">
      <alignment vertical="center"/>
    </xf>
    <xf numFmtId="0" fontId="135" fillId="0" borderId="137" xfId="0" applyFont="1" applyFill="1" applyBorder="1" applyAlignment="1" applyProtection="1">
      <alignment horizontal="left" vertical="center" indent="1"/>
      <protection locked="0"/>
    </xf>
    <xf numFmtId="0" fontId="136" fillId="0" borderId="137" xfId="0" applyFont="1" applyFill="1" applyBorder="1" applyAlignment="1" applyProtection="1">
      <alignment horizontal="left" vertical="center" indent="3"/>
      <protection locked="0"/>
    </xf>
    <xf numFmtId="0" fontId="137" fillId="0" borderId="137" xfId="0" applyFont="1" applyFill="1" applyBorder="1" applyAlignment="1" applyProtection="1">
      <alignment horizontal="left" vertical="center" indent="3"/>
      <protection locked="0"/>
    </xf>
    <xf numFmtId="0" fontId="3" fillId="0" borderId="137" xfId="0" applyFont="1" applyFill="1" applyBorder="1" applyAlignment="1">
      <alignment vertical="center"/>
    </xf>
    <xf numFmtId="0" fontId="3" fillId="0" borderId="137" xfId="0" applyFont="1" applyBorder="1"/>
    <xf numFmtId="0" fontId="0" fillId="0" borderId="0" xfId="0" applyAlignment="1">
      <alignment horizontal="center"/>
    </xf>
    <xf numFmtId="193" fontId="9" fillId="0" borderId="0" xfId="0" applyNumberFormat="1" applyFont="1" applyFill="1" applyBorder="1" applyAlignment="1" applyProtection="1">
      <alignment horizontal="right"/>
    </xf>
    <xf numFmtId="49" fontId="105" fillId="0" borderId="137" xfId="0" applyNumberFormat="1" applyFont="1" applyFill="1" applyBorder="1" applyAlignment="1">
      <alignment horizontal="right" vertical="center"/>
    </xf>
    <xf numFmtId="0" fontId="0" fillId="0" borderId="137" xfId="0" applyBorder="1" applyAlignment="1">
      <alignment horizontal="center" vertical="center"/>
    </xf>
    <xf numFmtId="0" fontId="0" fillId="0" borderId="141" xfId="0" applyBorder="1" applyAlignment="1">
      <alignment horizontal="center"/>
    </xf>
    <xf numFmtId="0" fontId="130" fillId="0" borderId="141" xfId="21414" applyFont="1" applyFill="1" applyBorder="1" applyAlignment="1">
      <alignment horizontal="left" vertical="center" wrapText="1" indent="1"/>
    </xf>
    <xf numFmtId="0" fontId="130" fillId="3" borderId="137" xfId="0" applyFont="1" applyFill="1" applyBorder="1" applyAlignment="1">
      <alignment horizontal="left" vertical="center" wrapText="1" indent="1"/>
    </xf>
    <xf numFmtId="0" fontId="131" fillId="0" borderId="137" xfId="0" applyFont="1" applyBorder="1" applyAlignment="1">
      <alignment horizontal="left" vertical="center" wrapText="1"/>
    </xf>
    <xf numFmtId="0" fontId="130" fillId="0" borderId="137" xfId="0" applyFont="1" applyBorder="1" applyAlignment="1">
      <alignment horizontal="left" vertical="center" wrapText="1" indent="1"/>
    </xf>
    <xf numFmtId="0" fontId="130" fillId="0" borderId="137" xfId="0" applyFont="1" applyFill="1" applyBorder="1" applyAlignment="1">
      <alignment horizontal="left" vertical="center" wrapText="1" indent="1"/>
    </xf>
    <xf numFmtId="0" fontId="132" fillId="3" borderId="137" xfId="0" applyFont="1" applyFill="1" applyBorder="1" applyAlignment="1">
      <alignment horizontal="left" vertical="center" wrapText="1" indent="1"/>
    </xf>
    <xf numFmtId="0" fontId="132" fillId="0" borderId="137" xfId="0" applyFont="1" applyFill="1" applyBorder="1" applyAlignment="1">
      <alignment horizontal="left" vertical="center" wrapText="1" indent="1"/>
    </xf>
    <xf numFmtId="0" fontId="119" fillId="0" borderId="137" xfId="0" applyFont="1" applyBorder="1"/>
    <xf numFmtId="49" fontId="121" fillId="0" borderId="137" xfId="5" applyNumberFormat="1" applyFont="1" applyFill="1" applyBorder="1" applyAlignment="1" applyProtection="1">
      <alignment horizontal="right" vertical="center"/>
      <protection locked="0"/>
    </xf>
    <xf numFmtId="0" fontId="120" fillId="3" borderId="137" xfId="13" applyFont="1" applyFill="1" applyBorder="1" applyAlignment="1" applyProtection="1">
      <alignment horizontal="left" vertical="center" wrapText="1"/>
      <protection locked="0"/>
    </xf>
    <xf numFmtId="49" fontId="120" fillId="3" borderId="137" xfId="5" applyNumberFormat="1" applyFont="1" applyFill="1" applyBorder="1" applyAlignment="1" applyProtection="1">
      <alignment horizontal="right" vertical="center"/>
      <protection locked="0"/>
    </xf>
    <xf numFmtId="0" fontId="120" fillId="0" borderId="137" xfId="13" applyFont="1" applyFill="1" applyBorder="1" applyAlignment="1" applyProtection="1">
      <alignment horizontal="left" vertical="center" wrapText="1"/>
      <protection locked="0"/>
    </xf>
    <xf numFmtId="49" fontId="120" fillId="0" borderId="137" xfId="5" applyNumberFormat="1" applyFont="1" applyFill="1" applyBorder="1" applyAlignment="1" applyProtection="1">
      <alignment horizontal="right" vertical="center"/>
      <protection locked="0"/>
    </xf>
    <xf numFmtId="0" fontId="122" fillId="0" borderId="137" xfId="13" applyFont="1" applyFill="1" applyBorder="1" applyAlignment="1" applyProtection="1">
      <alignment horizontal="left" vertical="center" wrapText="1"/>
      <protection locked="0"/>
    </xf>
    <xf numFmtId="0" fontId="119" fillId="0" borderId="137" xfId="0" applyFont="1" applyBorder="1" applyAlignment="1">
      <alignment horizontal="center" vertical="center" wrapText="1"/>
    </xf>
    <xf numFmtId="0" fontId="119" fillId="0" borderId="137" xfId="0" applyFont="1" applyFill="1" applyBorder="1" applyAlignment="1">
      <alignment horizontal="center" vertical="center" wrapText="1"/>
    </xf>
    <xf numFmtId="166" fontId="115" fillId="35" borderId="145" xfId="21413" applyFont="1" applyFill="1" applyBorder="1"/>
    <xf numFmtId="0" fontId="115" fillId="0" borderId="145" xfId="0" applyFont="1" applyBorder="1"/>
    <xf numFmtId="0" fontId="115" fillId="0" borderId="145" xfId="0" applyFont="1" applyFill="1" applyBorder="1"/>
    <xf numFmtId="0" fontId="115" fillId="0" borderId="145" xfId="0" applyFont="1" applyBorder="1" applyAlignment="1">
      <alignment horizontal="left" indent="8"/>
    </xf>
    <xf numFmtId="0" fontId="115" fillId="0" borderId="145" xfId="0" applyFont="1" applyBorder="1" applyAlignment="1">
      <alignment wrapText="1"/>
    </xf>
    <xf numFmtId="0" fontId="118" fillId="0" borderId="145" xfId="0" applyFont="1" applyBorder="1"/>
    <xf numFmtId="49" fontId="121" fillId="0" borderId="145" xfId="5" applyNumberFormat="1" applyFont="1" applyFill="1" applyBorder="1" applyAlignment="1" applyProtection="1">
      <alignment horizontal="right" vertical="center" wrapText="1"/>
      <protection locked="0"/>
    </xf>
    <xf numFmtId="49" fontId="120" fillId="3" borderId="145" xfId="5" applyNumberFormat="1" applyFont="1" applyFill="1" applyBorder="1" applyAlignment="1" applyProtection="1">
      <alignment horizontal="right" vertical="center" wrapText="1"/>
      <protection locked="0"/>
    </xf>
    <xf numFmtId="49" fontId="120" fillId="0" borderId="145" xfId="5" applyNumberFormat="1" applyFont="1" applyFill="1" applyBorder="1" applyAlignment="1" applyProtection="1">
      <alignment horizontal="right" vertical="center" wrapText="1"/>
      <protection locked="0"/>
    </xf>
    <xf numFmtId="0" fontId="115" fillId="0" borderId="145" xfId="0" applyFont="1" applyBorder="1" applyAlignment="1">
      <alignment horizontal="center" vertical="center" wrapText="1"/>
    </xf>
    <xf numFmtId="0" fontId="115" fillId="0" borderId="146" xfId="0" applyFont="1" applyFill="1" applyBorder="1" applyAlignment="1">
      <alignment horizontal="center" vertical="center" wrapText="1"/>
    </xf>
    <xf numFmtId="0" fontId="115" fillId="0" borderId="145"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8" fillId="0" borderId="145" xfId="0" applyFont="1" applyFill="1" applyBorder="1"/>
    <xf numFmtId="0" fontId="115" fillId="0" borderId="145" xfId="0" applyNumberFormat="1" applyFont="1" applyFill="1" applyBorder="1" applyAlignment="1">
      <alignment horizontal="left" vertical="center" wrapText="1"/>
    </xf>
    <xf numFmtId="0" fontId="118" fillId="0" borderId="145" xfId="0" applyFont="1" applyFill="1" applyBorder="1" applyAlignment="1">
      <alignment horizontal="left" wrapText="1" indent="1"/>
    </xf>
    <xf numFmtId="0" fontId="118" fillId="0" borderId="145" xfId="0" applyFont="1" applyFill="1" applyBorder="1" applyAlignment="1">
      <alignment horizontal="left" vertical="center" indent="1"/>
    </xf>
    <xf numFmtId="0" fontId="115" fillId="0" borderId="145" xfId="0" applyFont="1" applyFill="1" applyBorder="1" applyAlignment="1">
      <alignment horizontal="left" wrapText="1" indent="1"/>
    </xf>
    <xf numFmtId="0" fontId="115" fillId="0" borderId="145" xfId="0" applyFont="1" applyFill="1" applyBorder="1" applyAlignment="1">
      <alignment horizontal="left" indent="1"/>
    </xf>
    <xf numFmtId="0" fontId="115" fillId="0" borderId="145" xfId="0" applyFont="1" applyFill="1" applyBorder="1" applyAlignment="1">
      <alignment horizontal="left" wrapText="1" indent="4"/>
    </xf>
    <xf numFmtId="0" fontId="115" fillId="0" borderId="145" xfId="0" applyNumberFormat="1" applyFont="1" applyFill="1" applyBorder="1" applyAlignment="1">
      <alignment horizontal="left" indent="3"/>
    </xf>
    <xf numFmtId="0" fontId="118" fillId="0" borderId="145" xfId="0" applyFont="1" applyFill="1" applyBorder="1" applyAlignment="1">
      <alignment horizontal="left" indent="1"/>
    </xf>
    <xf numFmtId="0" fontId="119" fillId="0" borderId="145" xfId="0" applyFont="1" applyFill="1" applyBorder="1" applyAlignment="1">
      <alignment horizontal="center" vertical="center" wrapText="1"/>
    </xf>
    <xf numFmtId="0" fontId="115" fillId="78" borderId="145" xfId="0" applyFont="1" applyFill="1" applyBorder="1"/>
    <xf numFmtId="0" fontId="118" fillId="0" borderId="7" xfId="0" applyFont="1" applyBorder="1"/>
    <xf numFmtId="0" fontId="115" fillId="0" borderId="145" xfId="0" applyFont="1" applyFill="1" applyBorder="1" applyAlignment="1">
      <alignment horizontal="left" wrapText="1" indent="2"/>
    </xf>
    <xf numFmtId="0" fontId="115" fillId="0" borderId="145" xfId="0" applyFont="1" applyFill="1" applyBorder="1" applyAlignment="1">
      <alignment horizontal="left" wrapText="1"/>
    </xf>
    <xf numFmtId="0" fontId="115" fillId="0" borderId="0" xfId="0" applyFont="1" applyBorder="1"/>
    <xf numFmtId="0" fontId="115" fillId="0" borderId="145" xfId="0" applyFont="1" applyBorder="1" applyAlignment="1">
      <alignment horizontal="left" indent="1"/>
    </xf>
    <xf numFmtId="0" fontId="115" fillId="0" borderId="145" xfId="0" applyFont="1" applyBorder="1" applyAlignment="1">
      <alignment horizontal="center"/>
    </xf>
    <xf numFmtId="0" fontId="115" fillId="0" borderId="0" xfId="0" applyFont="1" applyBorder="1" applyAlignment="1">
      <alignment horizontal="center" vertical="center"/>
    </xf>
    <xf numFmtId="0" fontId="115" fillId="0" borderId="145" xfId="0" applyFont="1" applyFill="1" applyBorder="1" applyAlignment="1">
      <alignment horizontal="center" vertical="center" wrapText="1"/>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2" xfId="0" applyFont="1" applyBorder="1" applyAlignment="1">
      <alignment wrapText="1"/>
    </xf>
    <xf numFmtId="0" fontId="115" fillId="0" borderId="7" xfId="0" applyFont="1" applyBorder="1" applyAlignment="1">
      <alignment wrapText="1"/>
    </xf>
    <xf numFmtId="0" fontId="115" fillId="0" borderId="0" xfId="0" applyFont="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0" xfId="0" applyFont="1" applyFill="1" applyBorder="1" applyAlignment="1">
      <alignment horizontal="center" vertical="center" wrapText="1"/>
    </xf>
    <xf numFmtId="0" fontId="115" fillId="0" borderId="147" xfId="0" applyFont="1" applyFill="1" applyBorder="1" applyAlignment="1">
      <alignment horizontal="center" vertical="center" wrapText="1"/>
    </xf>
    <xf numFmtId="0" fontId="115" fillId="0" borderId="143" xfId="0" applyFont="1" applyFill="1" applyBorder="1" applyAlignment="1">
      <alignment horizontal="center" vertical="center" wrapText="1"/>
    </xf>
    <xf numFmtId="0" fontId="115" fillId="0" borderId="0" xfId="0" applyFont="1" applyFill="1"/>
    <xf numFmtId="49" fontId="115" fillId="0" borderId="151" xfId="0" applyNumberFormat="1" applyFont="1" applyFill="1" applyBorder="1" applyAlignment="1">
      <alignment horizontal="left" wrapText="1" indent="1"/>
    </xf>
    <xf numFmtId="0" fontId="115" fillId="0" borderId="153" xfId="0" applyNumberFormat="1" applyFont="1" applyFill="1" applyBorder="1" applyAlignment="1">
      <alignment horizontal="left" wrapText="1" indent="1"/>
    </xf>
    <xf numFmtId="49" fontId="115" fillId="0" borderId="154" xfId="0" applyNumberFormat="1" applyFont="1" applyFill="1" applyBorder="1" applyAlignment="1">
      <alignment horizontal="left" wrapText="1" indent="1"/>
    </xf>
    <xf numFmtId="0" fontId="115" fillId="0" borderId="155" xfId="0" applyNumberFormat="1" applyFont="1" applyFill="1" applyBorder="1" applyAlignment="1">
      <alignment horizontal="left" wrapText="1" indent="1"/>
    </xf>
    <xf numFmtId="49" fontId="115" fillId="0" borderId="155" xfId="0" applyNumberFormat="1" applyFont="1" applyFill="1" applyBorder="1" applyAlignment="1">
      <alignment horizontal="left" wrapText="1" indent="3"/>
    </xf>
    <xf numFmtId="49" fontId="115" fillId="0" borderId="154" xfId="0" applyNumberFormat="1" applyFont="1" applyFill="1" applyBorder="1" applyAlignment="1">
      <alignment horizontal="left" wrapText="1" indent="3"/>
    </xf>
    <xf numFmtId="49" fontId="115" fillId="0" borderId="154" xfId="0" applyNumberFormat="1" applyFont="1" applyFill="1" applyBorder="1" applyAlignment="1">
      <alignment horizontal="left" wrapText="1" indent="2"/>
    </xf>
    <xf numFmtId="49" fontId="115" fillId="0" borderId="155" xfId="0" applyNumberFormat="1" applyFont="1" applyBorder="1" applyAlignment="1">
      <alignment horizontal="left" wrapText="1" indent="2"/>
    </xf>
    <xf numFmtId="49" fontId="115" fillId="0" borderId="154" xfId="0" applyNumberFormat="1" applyFont="1" applyFill="1" applyBorder="1" applyAlignment="1">
      <alignment horizontal="left" vertical="top" wrapText="1" indent="2"/>
    </xf>
    <xf numFmtId="49" fontId="115" fillId="0" borderId="154" xfId="0" applyNumberFormat="1" applyFont="1" applyFill="1" applyBorder="1" applyAlignment="1">
      <alignment horizontal="left" indent="1"/>
    </xf>
    <xf numFmtId="0" fontId="115" fillId="0" borderId="155" xfId="0" applyNumberFormat="1" applyFont="1" applyBorder="1" applyAlignment="1">
      <alignment horizontal="left" indent="1"/>
    </xf>
    <xf numFmtId="49" fontId="115" fillId="0" borderId="155" xfId="0" applyNumberFormat="1" applyFont="1" applyBorder="1" applyAlignment="1">
      <alignment horizontal="left" indent="1"/>
    </xf>
    <xf numFmtId="49" fontId="115" fillId="0" borderId="154" xfId="0" applyNumberFormat="1" applyFont="1" applyFill="1" applyBorder="1" applyAlignment="1">
      <alignment horizontal="left" indent="3"/>
    </xf>
    <xf numFmtId="49" fontId="115" fillId="0" borderId="155" xfId="0" applyNumberFormat="1" applyFont="1" applyBorder="1" applyAlignment="1">
      <alignment horizontal="left" indent="3"/>
    </xf>
    <xf numFmtId="0" fontId="115" fillId="0" borderId="155" xfId="0" applyFont="1" applyBorder="1" applyAlignment="1">
      <alignment horizontal="left" indent="2"/>
    </xf>
    <xf numFmtId="0" fontId="115" fillId="0" borderId="154" xfId="0" applyFont="1" applyBorder="1" applyAlignment="1">
      <alignment horizontal="left" indent="2"/>
    </xf>
    <xf numFmtId="0" fontId="115" fillId="0" borderId="155" xfId="0" applyFont="1" applyBorder="1" applyAlignment="1">
      <alignment horizontal="left" indent="1"/>
    </xf>
    <xf numFmtId="0" fontId="115" fillId="0" borderId="154" xfId="0" applyFont="1" applyBorder="1" applyAlignment="1">
      <alignment horizontal="left" indent="1"/>
    </xf>
    <xf numFmtId="0" fontId="118" fillId="0" borderId="62" xfId="0" applyFont="1" applyBorder="1"/>
    <xf numFmtId="0" fontId="115" fillId="0" borderId="67" xfId="0" applyFont="1" applyBorder="1"/>
    <xf numFmtId="0" fontId="115" fillId="0" borderId="0" xfId="0" applyFont="1" applyBorder="1" applyAlignment="1">
      <alignment wrapText="1"/>
    </xf>
    <xf numFmtId="0" fontId="115" fillId="0" borderId="0" xfId="0" applyFont="1" applyAlignment="1">
      <alignment horizontal="center" vertical="center"/>
    </xf>
    <xf numFmtId="0" fontId="115" fillId="0" borderId="0" xfId="0" applyFont="1" applyBorder="1" applyAlignment="1">
      <alignment horizontal="left"/>
    </xf>
    <xf numFmtId="0" fontId="118" fillId="0" borderId="145" xfId="0" applyNumberFormat="1" applyFont="1" applyFill="1" applyBorder="1" applyAlignment="1">
      <alignment horizontal="left" vertical="center" wrapText="1"/>
    </xf>
    <xf numFmtId="0" fontId="115" fillId="0" borderId="7" xfId="0" applyFont="1" applyFill="1" applyBorder="1" applyAlignment="1">
      <alignment horizontal="center" vertical="center" wrapText="1"/>
    </xf>
    <xf numFmtId="0" fontId="9" fillId="0" borderId="0" xfId="0" applyFont="1" applyFill="1" applyBorder="1" applyAlignment="1">
      <alignment wrapText="1"/>
    </xf>
    <xf numFmtId="0" fontId="118" fillId="0" borderId="145"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32" xfId="0" applyNumberFormat="1" applyFont="1" applyFill="1" applyBorder="1" applyAlignment="1">
      <alignment horizontal="left" vertical="center" wrapText="1" indent="1" readingOrder="1"/>
    </xf>
    <xf numFmtId="0" fontId="120" fillId="0" borderId="145" xfId="0" applyFont="1" applyBorder="1" applyAlignment="1">
      <alignment horizontal="left" indent="3"/>
    </xf>
    <xf numFmtId="0" fontId="118" fillId="0" borderId="145" xfId="0" applyNumberFormat="1" applyFont="1" applyFill="1" applyBorder="1" applyAlignment="1">
      <alignment vertical="center" wrapText="1" readingOrder="1"/>
    </xf>
    <xf numFmtId="0" fontId="120" fillId="0" borderId="145" xfId="0" applyFont="1" applyFill="1" applyBorder="1" applyAlignment="1">
      <alignment horizontal="left" indent="2"/>
    </xf>
    <xf numFmtId="0" fontId="115" fillId="0" borderId="133" xfId="0" applyNumberFormat="1" applyFont="1" applyFill="1" applyBorder="1" applyAlignment="1">
      <alignment vertical="center" wrapText="1" readingOrder="1"/>
    </xf>
    <xf numFmtId="0" fontId="120" fillId="0" borderId="146" xfId="0" applyFont="1" applyBorder="1" applyAlignment="1">
      <alignment horizontal="left" indent="2"/>
    </xf>
    <xf numFmtId="0" fontId="115" fillId="0" borderId="132" xfId="0" applyNumberFormat="1" applyFont="1" applyFill="1" applyBorder="1" applyAlignment="1">
      <alignment vertical="center" wrapText="1" readingOrder="1"/>
    </xf>
    <xf numFmtId="0" fontId="120" fillId="0" borderId="145" xfId="0" applyFont="1" applyBorder="1" applyAlignment="1">
      <alignment horizontal="left" indent="2"/>
    </xf>
    <xf numFmtId="0" fontId="115" fillId="0" borderId="131" xfId="0" applyNumberFormat="1" applyFont="1" applyFill="1" applyBorder="1" applyAlignment="1">
      <alignment vertical="center" wrapText="1" readingOrder="1"/>
    </xf>
    <xf numFmtId="0" fontId="138" fillId="0" borderId="7" xfId="0" applyFont="1" applyBorder="1"/>
    <xf numFmtId="0" fontId="105" fillId="0" borderId="145" xfId="0" applyFont="1" applyFill="1" applyBorder="1" applyAlignment="1">
      <alignment vertical="center" wrapText="1"/>
    </xf>
    <xf numFmtId="0" fontId="105" fillId="0" borderId="145" xfId="0" applyFont="1" applyBorder="1" applyAlignment="1">
      <alignment horizontal="left" vertical="center" wrapText="1"/>
    </xf>
    <xf numFmtId="0" fontId="105" fillId="0" borderId="145" xfId="0" applyFont="1" applyBorder="1" applyAlignment="1">
      <alignment horizontal="left" indent="2"/>
    </xf>
    <xf numFmtId="0" fontId="105" fillId="0" borderId="145" xfId="0" applyNumberFormat="1" applyFont="1" applyFill="1" applyBorder="1" applyAlignment="1">
      <alignment vertical="center" wrapText="1"/>
    </xf>
    <xf numFmtId="0" fontId="105" fillId="0" borderId="145" xfId="0" applyNumberFormat="1" applyFont="1" applyFill="1" applyBorder="1" applyAlignment="1">
      <alignment horizontal="left" vertical="center" indent="1"/>
    </xf>
    <xf numFmtId="0" fontId="105" fillId="0" borderId="145" xfId="0" applyNumberFormat="1" applyFont="1" applyFill="1" applyBorder="1" applyAlignment="1">
      <alignment horizontal="left" vertical="center" wrapText="1" indent="1"/>
    </xf>
    <xf numFmtId="0" fontId="105" fillId="0" borderId="145" xfId="0" applyNumberFormat="1" applyFont="1" applyFill="1" applyBorder="1" applyAlignment="1">
      <alignment horizontal="right" vertical="center"/>
    </xf>
    <xf numFmtId="49" fontId="105" fillId="0" borderId="145" xfId="0" applyNumberFormat="1" applyFont="1" applyFill="1" applyBorder="1" applyAlignment="1">
      <alignment horizontal="right" vertical="center"/>
    </xf>
    <xf numFmtId="49" fontId="105" fillId="0" borderId="145" xfId="0" applyNumberFormat="1" applyFont="1" applyFill="1" applyBorder="1" applyAlignment="1">
      <alignment vertical="top" wrapText="1"/>
    </xf>
    <xf numFmtId="49" fontId="105" fillId="0" borderId="145" xfId="0" applyNumberFormat="1" applyFont="1" applyFill="1" applyBorder="1" applyAlignment="1">
      <alignment horizontal="left" vertical="top" wrapText="1" indent="2"/>
    </xf>
    <xf numFmtId="49" fontId="105" fillId="0" borderId="145" xfId="0" applyNumberFormat="1" applyFont="1" applyFill="1" applyBorder="1" applyAlignment="1">
      <alignment horizontal="left" vertical="center" wrapText="1" indent="3"/>
    </xf>
    <xf numFmtId="49" fontId="105" fillId="0" borderId="145" xfId="0" applyNumberFormat="1" applyFont="1" applyFill="1" applyBorder="1" applyAlignment="1">
      <alignment horizontal="left" wrapText="1" indent="2"/>
    </xf>
    <xf numFmtId="49" fontId="105" fillId="0" borderId="145" xfId="0" applyNumberFormat="1" applyFont="1" applyFill="1" applyBorder="1" applyAlignment="1">
      <alignment horizontal="left" vertical="top" wrapText="1"/>
    </xf>
    <xf numFmtId="49" fontId="105" fillId="0" borderId="145" xfId="0" applyNumberFormat="1" applyFont="1" applyFill="1" applyBorder="1" applyAlignment="1">
      <alignment horizontal="left" wrapText="1" indent="3"/>
    </xf>
    <xf numFmtId="49" fontId="105" fillId="0" borderId="145" xfId="0" applyNumberFormat="1" applyFont="1" applyFill="1" applyBorder="1" applyAlignment="1">
      <alignment vertical="center"/>
    </xf>
    <xf numFmtId="0" fontId="105" fillId="0" borderId="145" xfId="0" applyFont="1" applyFill="1" applyBorder="1" applyAlignment="1">
      <alignment horizontal="left" vertical="center" wrapText="1"/>
    </xf>
    <xf numFmtId="49" fontId="105" fillId="0" borderId="145" xfId="0" applyNumberFormat="1" applyFont="1" applyFill="1" applyBorder="1" applyAlignment="1">
      <alignment horizontal="left" indent="3"/>
    </xf>
    <xf numFmtId="0" fontId="105" fillId="0" borderId="145" xfId="0" applyFont="1" applyBorder="1" applyAlignment="1">
      <alignment horizontal="left" indent="1"/>
    </xf>
    <xf numFmtId="0" fontId="105" fillId="0" borderId="145" xfId="0" applyNumberFormat="1" applyFont="1" applyFill="1" applyBorder="1" applyAlignment="1">
      <alignment horizontal="left" vertical="center" wrapText="1"/>
    </xf>
    <xf numFmtId="0" fontId="105" fillId="0" borderId="145" xfId="0" applyFont="1" applyFill="1" applyBorder="1" applyAlignment="1">
      <alignment horizontal="left" wrapText="1" indent="2"/>
    </xf>
    <xf numFmtId="0" fontId="105" fillId="0" borderId="145" xfId="0" applyFont="1" applyBorder="1" applyAlignment="1">
      <alignment horizontal="left" vertical="top" wrapText="1"/>
    </xf>
    <xf numFmtId="0" fontId="104" fillId="0" borderId="7" xfId="0" applyFont="1" applyBorder="1" applyAlignment="1">
      <alignment wrapText="1"/>
    </xf>
    <xf numFmtId="0" fontId="105" fillId="0" borderId="145" xfId="0" applyFont="1" applyBorder="1" applyAlignment="1">
      <alignment horizontal="left" vertical="top" wrapText="1" indent="2"/>
    </xf>
    <xf numFmtId="0" fontId="105" fillId="0" borderId="145" xfId="0" applyFont="1" applyBorder="1" applyAlignment="1">
      <alignment horizontal="left" wrapText="1"/>
    </xf>
    <xf numFmtId="0" fontId="105" fillId="0" borderId="145" xfId="12672" applyFont="1" applyFill="1" applyBorder="1" applyAlignment="1">
      <alignment horizontal="left" vertical="center" wrapText="1" indent="2"/>
    </xf>
    <xf numFmtId="0" fontId="105" fillId="0" borderId="145" xfId="0" applyFont="1" applyBorder="1" applyAlignment="1">
      <alignment horizontal="left" wrapText="1" indent="2"/>
    </xf>
    <xf numFmtId="0" fontId="105" fillId="0" borderId="145" xfId="0" applyFont="1" applyBorder="1" applyAlignment="1">
      <alignment wrapText="1"/>
    </xf>
    <xf numFmtId="0" fontId="105" fillId="0" borderId="145" xfId="0" applyFont="1" applyBorder="1"/>
    <xf numFmtId="0" fontId="105" fillId="0" borderId="145" xfId="12672" applyFont="1" applyFill="1" applyBorder="1" applyAlignment="1">
      <alignment horizontal="left" vertical="center" wrapText="1"/>
    </xf>
    <xf numFmtId="0" fontId="104" fillId="0" borderId="145" xfId="0" applyFont="1" applyBorder="1" applyAlignment="1">
      <alignment wrapText="1"/>
    </xf>
    <xf numFmtId="0" fontId="105" fillId="0" borderId="147" xfId="0" applyNumberFormat="1" applyFont="1" applyFill="1" applyBorder="1" applyAlignment="1">
      <alignment horizontal="left" vertical="center" wrapText="1"/>
    </xf>
    <xf numFmtId="0" fontId="105" fillId="3" borderId="145" xfId="5" applyNumberFormat="1" applyFont="1" applyFill="1" applyBorder="1" applyAlignment="1" applyProtection="1">
      <alignment horizontal="right" vertical="center"/>
      <protection locked="0"/>
    </xf>
    <xf numFmtId="2" fontId="105" fillId="3" borderId="145" xfId="5" applyNumberFormat="1" applyFont="1" applyFill="1" applyBorder="1" applyAlignment="1" applyProtection="1">
      <alignment horizontal="right" vertical="center"/>
      <protection locked="0"/>
    </xf>
    <xf numFmtId="0" fontId="105" fillId="0" borderId="145" xfId="0" applyNumberFormat="1" applyFont="1" applyFill="1" applyBorder="1" applyAlignment="1">
      <alignment vertical="center"/>
    </xf>
    <xf numFmtId="0" fontId="105" fillId="0" borderId="147" xfId="13" applyFont="1" applyFill="1" applyBorder="1" applyAlignment="1" applyProtection="1">
      <alignment horizontal="left" vertical="top" wrapText="1"/>
      <protection locked="0"/>
    </xf>
    <xf numFmtId="0" fontId="105" fillId="0" borderId="148" xfId="13" applyFont="1" applyFill="1" applyBorder="1" applyAlignment="1" applyProtection="1">
      <alignment horizontal="left" vertical="top" wrapText="1"/>
      <protection locked="0"/>
    </xf>
    <xf numFmtId="0" fontId="105" fillId="0" borderId="146" xfId="0" applyFont="1" applyFill="1" applyBorder="1" applyAlignment="1">
      <alignment vertical="center" wrapText="1"/>
    </xf>
    <xf numFmtId="0" fontId="124" fillId="0" borderId="0" xfId="0" applyFont="1" applyBorder="1" applyAlignment="1">
      <alignment horizontal="left" indent="2"/>
    </xf>
    <xf numFmtId="0" fontId="115" fillId="0" borderId="0" xfId="0" applyNumberFormat="1" applyFont="1" applyFill="1" applyBorder="1" applyAlignment="1">
      <alignment horizontal="left" vertical="center" indent="1"/>
    </xf>
    <xf numFmtId="0" fontId="115" fillId="0" borderId="0" xfId="0" applyNumberFormat="1" applyFont="1" applyFill="1" applyBorder="1" applyAlignment="1">
      <alignment vertical="center" wrapText="1"/>
    </xf>
    <xf numFmtId="0" fontId="115" fillId="0" borderId="0" xfId="0" applyFont="1" applyFill="1" applyBorder="1" applyAlignment="1">
      <alignment vertical="center" wrapText="1"/>
    </xf>
    <xf numFmtId="0" fontId="126" fillId="0" borderId="0" xfId="0" applyNumberFormat="1" applyFont="1" applyFill="1" applyBorder="1" applyAlignment="1">
      <alignment horizontal="left" vertical="center" wrapText="1" readingOrder="1"/>
    </xf>
    <xf numFmtId="0" fontId="124" fillId="0" borderId="0" xfId="0" applyFont="1" applyBorder="1" applyAlignment="1">
      <alignment horizontal="left" vertical="center" wrapText="1"/>
    </xf>
    <xf numFmtId="0" fontId="115" fillId="0" borderId="0" xfId="0" applyFont="1" applyFill="1" applyBorder="1" applyAlignment="1">
      <alignment horizontal="left" vertical="center" wrapText="1"/>
    </xf>
    <xf numFmtId="0" fontId="105" fillId="0" borderId="146" xfId="0" applyFont="1" applyBorder="1" applyAlignment="1">
      <alignment horizontal="left" indent="2"/>
    </xf>
    <xf numFmtId="0" fontId="105" fillId="0" borderId="133" xfId="0" applyNumberFormat="1" applyFont="1" applyFill="1" applyBorder="1" applyAlignment="1">
      <alignment horizontal="left" vertical="center" wrapText="1" readingOrder="1"/>
    </xf>
    <xf numFmtId="0" fontId="105" fillId="0" borderId="145" xfId="0" applyNumberFormat="1" applyFont="1" applyFill="1" applyBorder="1" applyAlignment="1">
      <alignment horizontal="left" vertical="center" wrapText="1" readingOrder="1"/>
    </xf>
    <xf numFmtId="0" fontId="11" fillId="0" borderId="96" xfId="17" applyFill="1" applyBorder="1" applyAlignment="1" applyProtection="1">
      <alignment horizontal="left" vertical="top" wrapText="1"/>
    </xf>
    <xf numFmtId="0" fontId="105" fillId="0" borderId="0" xfId="0" applyFont="1" applyFill="1" applyBorder="1" applyAlignment="1">
      <alignment wrapText="1"/>
    </xf>
    <xf numFmtId="0" fontId="141" fillId="0" borderId="0" xfId="0" applyFont="1"/>
    <xf numFmtId="0" fontId="142" fillId="0" borderId="0" xfId="0" applyFont="1" applyFill="1" applyAlignment="1">
      <alignment vertical="top"/>
    </xf>
    <xf numFmtId="0" fontId="142" fillId="0" borderId="0" xfId="0" applyFont="1" applyFill="1" applyAlignment="1">
      <alignment vertical="top" wrapText="1"/>
    </xf>
    <xf numFmtId="0" fontId="149" fillId="0" borderId="0" xfId="0" applyFont="1" applyFill="1" applyAlignment="1">
      <alignment vertical="top" wrapText="1"/>
    </xf>
    <xf numFmtId="0" fontId="7" fillId="0" borderId="0" xfId="11" applyFont="1" applyFill="1" applyBorder="1" applyProtection="1"/>
    <xf numFmtId="0" fontId="7" fillId="0" borderId="0" xfId="11" applyFont="1" applyFill="1" applyBorder="1" applyAlignment="1" applyProtection="1"/>
    <xf numFmtId="0" fontId="148" fillId="0" borderId="0" xfId="11" applyFont="1" applyFill="1" applyBorder="1" applyAlignment="1" applyProtection="1"/>
    <xf numFmtId="0" fontId="143" fillId="82" borderId="145" xfId="0" applyFont="1" applyFill="1" applyBorder="1" applyAlignment="1">
      <alignment horizontal="left" vertical="center"/>
    </xf>
    <xf numFmtId="49" fontId="144" fillId="0" borderId="145" xfId="0" applyNumberFormat="1" applyFont="1" applyFill="1" applyBorder="1" applyAlignment="1">
      <alignment horizontal="left" vertical="center"/>
    </xf>
    <xf numFmtId="0" fontId="144" fillId="0" borderId="145" xfId="0" applyFont="1" applyFill="1" applyBorder="1" applyAlignment="1">
      <alignment horizontal="left" vertical="center"/>
    </xf>
    <xf numFmtId="0" fontId="143" fillId="0" borderId="145" xfId="0" applyFont="1" applyFill="1" applyBorder="1" applyAlignment="1">
      <alignment horizontal="left" vertical="center"/>
    </xf>
    <xf numFmtId="0" fontId="143" fillId="83" borderId="17" xfId="0" applyFont="1" applyFill="1" applyBorder="1" applyAlignment="1">
      <alignment horizontal="center" vertical="center"/>
    </xf>
    <xf numFmtId="0" fontId="143" fillId="83" borderId="18" xfId="0" applyFont="1" applyFill="1" applyBorder="1" applyAlignment="1">
      <alignment horizontal="center" vertical="center"/>
    </xf>
    <xf numFmtId="194" fontId="143" fillId="82" borderId="154" xfId="7" applyNumberFormat="1" applyFont="1" applyFill="1" applyBorder="1" applyAlignment="1">
      <alignment horizontal="left" vertical="center"/>
    </xf>
    <xf numFmtId="194" fontId="144" fillId="0" borderId="154" xfId="7" applyNumberFormat="1" applyFont="1" applyFill="1" applyBorder="1" applyAlignment="1">
      <alignment horizontal="left" vertical="center"/>
    </xf>
    <xf numFmtId="10" fontId="7" fillId="0" borderId="154" xfId="0" applyNumberFormat="1" applyFont="1" applyFill="1" applyBorder="1" applyAlignment="1">
      <alignment horizontal="right" vertical="center" wrapText="1"/>
    </xf>
    <xf numFmtId="0" fontId="147" fillId="84" borderId="152" xfId="0" applyFont="1" applyFill="1" applyBorder="1" applyAlignment="1">
      <alignment horizontal="left" vertical="center"/>
    </xf>
    <xf numFmtId="10" fontId="148" fillId="86" borderId="151" xfId="0" applyNumberFormat="1" applyFont="1" applyFill="1" applyBorder="1" applyAlignment="1">
      <alignment horizontal="right" vertical="center" wrapText="1"/>
    </xf>
    <xf numFmtId="0" fontId="0" fillId="0" borderId="1" xfId="0" applyBorder="1"/>
    <xf numFmtId="0" fontId="4" fillId="85" borderId="145" xfId="0" applyFont="1" applyFill="1" applyBorder="1" applyAlignment="1" applyProtection="1">
      <alignment horizontal="center" vertical="center" wrapText="1"/>
    </xf>
    <xf numFmtId="0" fontId="6" fillId="86" borderId="145" xfId="0" applyFont="1" applyFill="1" applyBorder="1" applyAlignment="1" applyProtection="1">
      <alignment vertical="center" wrapText="1"/>
    </xf>
    <xf numFmtId="194" fontId="6" fillId="86" borderId="145" xfId="7" applyNumberFormat="1" applyFont="1" applyFill="1" applyBorder="1" applyAlignment="1">
      <alignment vertical="center"/>
    </xf>
    <xf numFmtId="194" fontId="6" fillId="86" borderId="154" xfId="7" applyNumberFormat="1" applyFont="1" applyFill="1" applyBorder="1" applyAlignment="1">
      <alignment vertical="center"/>
    </xf>
    <xf numFmtId="0" fontId="144" fillId="82" borderId="145" xfId="0" applyFont="1" applyFill="1" applyBorder="1" applyAlignment="1">
      <alignment horizontal="left" vertical="center" wrapText="1" indent="3"/>
    </xf>
    <xf numFmtId="194" fontId="6" fillId="35" borderId="145" xfId="7" applyNumberFormat="1" applyFont="1" applyFill="1" applyBorder="1" applyAlignment="1">
      <alignment vertical="center"/>
    </xf>
    <xf numFmtId="0" fontId="151" fillId="82" borderId="145" xfId="0" applyFont="1" applyFill="1" applyBorder="1" applyAlignment="1">
      <alignment horizontal="left" vertical="center" wrapText="1" indent="5"/>
    </xf>
    <xf numFmtId="0" fontId="152" fillId="83" borderId="145" xfId="0" applyFont="1" applyFill="1" applyBorder="1" applyAlignment="1" applyProtection="1">
      <alignment horizontal="left" vertical="center" wrapText="1" indent="1"/>
    </xf>
    <xf numFmtId="194" fontId="152" fillId="83" borderId="145" xfId="7" applyNumberFormat="1" applyFont="1" applyFill="1" applyBorder="1" applyAlignment="1">
      <alignment vertical="center"/>
    </xf>
    <xf numFmtId="194" fontId="152" fillId="84" borderId="154" xfId="7" applyNumberFormat="1" applyFont="1" applyFill="1" applyBorder="1" applyAlignment="1">
      <alignment vertical="center"/>
    </xf>
    <xf numFmtId="194" fontId="153" fillId="82" borderId="145" xfId="7" applyNumberFormat="1" applyFont="1" applyFill="1" applyBorder="1" applyAlignment="1">
      <alignment vertical="center"/>
    </xf>
    <xf numFmtId="194" fontId="153" fillId="84" borderId="154" xfId="7" applyNumberFormat="1" applyFont="1" applyFill="1" applyBorder="1" applyAlignment="1">
      <alignment vertical="center"/>
    </xf>
    <xf numFmtId="0" fontId="151" fillId="82" borderId="152" xfId="0" applyFont="1" applyFill="1" applyBorder="1" applyAlignment="1">
      <alignment horizontal="left" vertical="center" wrapText="1" indent="5"/>
    </xf>
    <xf numFmtId="194" fontId="153" fillId="82" borderId="152" xfId="7" applyNumberFormat="1" applyFont="1" applyFill="1" applyBorder="1" applyAlignment="1">
      <alignment vertical="center"/>
    </xf>
    <xf numFmtId="194" fontId="153" fillId="84" borderId="151" xfId="7" applyNumberFormat="1" applyFont="1" applyFill="1" applyBorder="1" applyAlignment="1">
      <alignment vertical="center"/>
    </xf>
    <xf numFmtId="0" fontId="7" fillId="0" borderId="145" xfId="13" applyFont="1" applyFill="1" applyBorder="1" applyAlignment="1" applyProtection="1">
      <alignment wrapText="1"/>
      <protection locked="0"/>
    </xf>
    <xf numFmtId="0" fontId="7" fillId="0" borderId="3" xfId="13" applyFont="1" applyFill="1" applyBorder="1" applyAlignment="1" applyProtection="1">
      <alignment vertical="center" wrapText="1"/>
      <protection locked="0"/>
    </xf>
    <xf numFmtId="49" fontId="154" fillId="0" borderId="96" xfId="0" applyNumberFormat="1" applyFont="1" applyFill="1" applyBorder="1" applyAlignment="1">
      <alignment horizontal="right" vertical="center"/>
    </xf>
    <xf numFmtId="0" fontId="154" fillId="0" borderId="145" xfId="12672" applyFont="1" applyFill="1" applyBorder="1" applyAlignment="1">
      <alignment horizontal="left" vertical="center" wrapText="1"/>
    </xf>
    <xf numFmtId="0" fontId="154" fillId="0" borderId="146" xfId="0" applyNumberFormat="1" applyFont="1" applyFill="1" applyBorder="1" applyAlignment="1">
      <alignment horizontal="left" vertical="top" wrapText="1"/>
    </xf>
    <xf numFmtId="0" fontId="154" fillId="0" borderId="145" xfId="0" applyFont="1" applyFill="1" applyBorder="1" applyAlignment="1">
      <alignment vertical="center" wrapText="1"/>
    </xf>
    <xf numFmtId="0" fontId="131" fillId="0" borderId="145" xfId="21414" applyFont="1" applyFill="1" applyBorder="1" applyAlignment="1">
      <alignment horizontal="left" vertical="center" wrapText="1"/>
    </xf>
    <xf numFmtId="0" fontId="4" fillId="0" borderId="145" xfId="0" applyFont="1" applyFill="1" applyBorder="1"/>
    <xf numFmtId="0" fontId="11" fillId="0" borderId="145" xfId="17" applyFill="1" applyBorder="1" applyAlignment="1" applyProtection="1"/>
    <xf numFmtId="0" fontId="138" fillId="3" borderId="145" xfId="5" applyFont="1" applyFill="1" applyBorder="1" applyProtection="1">
      <protection locked="0"/>
    </xf>
    <xf numFmtId="0" fontId="138" fillId="0" borderId="145" xfId="21416" applyFont="1" applyFill="1" applyBorder="1" applyAlignment="1" applyProtection="1">
      <alignment horizontal="center" vertical="top" wrapText="1"/>
      <protection locked="0"/>
    </xf>
    <xf numFmtId="0" fontId="155" fillId="3" borderId="145" xfId="21416" applyFont="1" applyFill="1" applyBorder="1" applyAlignment="1" applyProtection="1">
      <alignment wrapText="1"/>
      <protection locked="0"/>
    </xf>
    <xf numFmtId="3" fontId="138" fillId="80" borderId="145" xfId="5" applyNumberFormat="1" applyFont="1" applyFill="1" applyBorder="1" applyAlignment="1" applyProtection="1"/>
    <xf numFmtId="0" fontId="136" fillId="3" borderId="145" xfId="21416" applyFont="1" applyFill="1" applyBorder="1" applyAlignment="1" applyProtection="1">
      <alignment horizontal="right" wrapText="1"/>
      <protection locked="0"/>
    </xf>
    <xf numFmtId="3" fontId="138" fillId="0" borderId="145" xfId="5" applyNumberFormat="1" applyFont="1" applyFill="1" applyBorder="1" applyProtection="1"/>
    <xf numFmtId="0" fontId="156" fillId="0" borderId="0" xfId="21415" applyFont="1" applyFill="1" applyAlignment="1" applyProtection="1">
      <alignment vertical="center"/>
      <protection locked="0"/>
    </xf>
    <xf numFmtId="0" fontId="111" fillId="76" borderId="148" xfId="21412" applyFont="1" applyFill="1" applyBorder="1" applyAlignment="1" applyProtection="1">
      <alignment vertical="center" wrapText="1"/>
      <protection locked="0"/>
    </xf>
    <xf numFmtId="0" fontId="61" fillId="76" borderId="147" xfId="21412" applyFont="1" applyFill="1" applyBorder="1" applyAlignment="1" applyProtection="1">
      <alignment vertical="center"/>
      <protection locked="0"/>
    </xf>
    <xf numFmtId="0" fontId="112" fillId="69" borderId="146" xfId="21412" applyFont="1" applyFill="1" applyBorder="1" applyAlignment="1" applyProtection="1">
      <alignment horizontal="center" vertical="center"/>
      <protection locked="0"/>
    </xf>
    <xf numFmtId="0" fontId="112" fillId="0" borderId="147" xfId="21412" applyFont="1" applyFill="1" applyBorder="1" applyAlignment="1" applyProtection="1">
      <alignment horizontal="left" vertical="center" wrapText="1"/>
      <protection locked="0"/>
    </xf>
    <xf numFmtId="164" fontId="112" fillId="0" borderId="145" xfId="948" applyNumberFormat="1" applyFont="1" applyFill="1" applyBorder="1" applyAlignment="1" applyProtection="1">
      <alignment horizontal="right" vertical="center"/>
      <protection locked="0"/>
    </xf>
    <xf numFmtId="0" fontId="111" fillId="77" borderId="145" xfId="21412" applyFont="1" applyFill="1" applyBorder="1" applyAlignment="1" applyProtection="1">
      <alignment horizontal="center" vertical="center"/>
      <protection locked="0"/>
    </xf>
    <xf numFmtId="0" fontId="111" fillId="77" borderId="147" xfId="21412" applyFont="1" applyFill="1" applyBorder="1" applyAlignment="1" applyProtection="1">
      <alignment vertical="top" wrapText="1"/>
      <protection locked="0"/>
    </xf>
    <xf numFmtId="164" fontId="112" fillId="77" borderId="145" xfId="948" applyNumberFormat="1" applyFont="1" applyFill="1" applyBorder="1" applyAlignment="1" applyProtection="1">
      <alignment horizontal="right" vertical="center"/>
    </xf>
    <xf numFmtId="0" fontId="111" fillId="76" borderId="148" xfId="21412" applyFont="1" applyFill="1" applyBorder="1" applyAlignment="1" applyProtection="1">
      <alignment vertical="center"/>
      <protection locked="0"/>
    </xf>
    <xf numFmtId="164" fontId="61" fillId="76" borderId="147" xfId="948" applyNumberFormat="1" applyFont="1" applyFill="1" applyBorder="1" applyAlignment="1" applyProtection="1">
      <alignment horizontal="right" vertical="center"/>
      <protection locked="0"/>
    </xf>
    <xf numFmtId="0" fontId="113" fillId="69" borderId="146" xfId="21412" applyFont="1" applyFill="1" applyBorder="1" applyAlignment="1" applyProtection="1">
      <alignment horizontal="center" vertical="center"/>
      <protection locked="0"/>
    </xf>
    <xf numFmtId="0" fontId="112" fillId="69" borderId="145" xfId="21412" applyFont="1" applyFill="1" applyBorder="1" applyAlignment="1" applyProtection="1">
      <alignment vertical="center" wrapText="1"/>
      <protection locked="0"/>
    </xf>
    <xf numFmtId="0" fontId="112" fillId="69" borderId="145" xfId="21412" applyFont="1" applyFill="1" applyBorder="1" applyAlignment="1" applyProtection="1">
      <alignment horizontal="left" vertical="center" wrapText="1"/>
      <protection locked="0"/>
    </xf>
    <xf numFmtId="0" fontId="112" fillId="0" borderId="145" xfId="21412" applyFont="1" applyFill="1" applyBorder="1" applyAlignment="1" applyProtection="1">
      <alignment horizontal="left" vertical="center" wrapText="1"/>
      <protection locked="0"/>
    </xf>
    <xf numFmtId="0" fontId="113" fillId="3" borderId="146" xfId="21412" applyFont="1" applyFill="1" applyBorder="1" applyAlignment="1" applyProtection="1">
      <alignment horizontal="center" vertical="center"/>
      <protection locked="0"/>
    </xf>
    <xf numFmtId="0" fontId="112" fillId="0" borderId="145" xfId="21412" applyFont="1" applyFill="1" applyBorder="1" applyAlignment="1" applyProtection="1">
      <alignment vertical="center" wrapText="1"/>
      <protection locked="0"/>
    </xf>
    <xf numFmtId="0" fontId="114" fillId="77" borderId="145" xfId="21412" applyFont="1" applyFill="1" applyBorder="1" applyAlignment="1" applyProtection="1">
      <alignment horizontal="center" vertical="center"/>
      <protection locked="0"/>
    </xf>
    <xf numFmtId="0" fontId="111" fillId="77" borderId="147" xfId="21412" applyFont="1" applyFill="1" applyBorder="1" applyAlignment="1" applyProtection="1">
      <alignment vertical="center" wrapText="1"/>
      <protection locked="0"/>
    </xf>
    <xf numFmtId="164" fontId="111" fillId="76" borderId="147" xfId="948" applyNumberFormat="1" applyFont="1" applyFill="1" applyBorder="1" applyAlignment="1" applyProtection="1">
      <alignment horizontal="right" vertical="center"/>
      <protection locked="0"/>
    </xf>
    <xf numFmtId="0" fontId="112" fillId="69" borderId="147" xfId="21412" applyFont="1" applyFill="1" applyBorder="1" applyAlignment="1" applyProtection="1">
      <alignment vertical="center" wrapText="1"/>
      <protection locked="0"/>
    </xf>
    <xf numFmtId="0" fontId="61" fillId="76" borderId="148" xfId="21412" applyFont="1" applyFill="1" applyBorder="1" applyAlignment="1" applyProtection="1">
      <alignment vertical="center"/>
      <protection locked="0"/>
    </xf>
    <xf numFmtId="164" fontId="112" fillId="3" borderId="145" xfId="948" applyNumberFormat="1" applyFont="1" applyFill="1" applyBorder="1" applyAlignment="1" applyProtection="1">
      <alignment horizontal="right" vertical="center"/>
      <protection locked="0"/>
    </xf>
    <xf numFmtId="0" fontId="113" fillId="3" borderId="145" xfId="21412" applyFont="1" applyFill="1" applyBorder="1" applyAlignment="1" applyProtection="1">
      <alignment horizontal="center" vertical="center"/>
      <protection locked="0"/>
    </xf>
    <xf numFmtId="0" fontId="112" fillId="69" borderId="147" xfId="21412" applyFont="1" applyFill="1" applyBorder="1" applyAlignment="1" applyProtection="1">
      <alignment horizontal="left" vertical="center" wrapText="1"/>
      <protection locked="0"/>
    </xf>
    <xf numFmtId="0" fontId="7" fillId="0" borderId="0" xfId="0" applyFont="1" applyFill="1"/>
    <xf numFmtId="0" fontId="155" fillId="3" borderId="0" xfId="21415" applyFont="1" applyFill="1" applyAlignment="1" applyProtection="1">
      <alignment vertical="center"/>
      <protection locked="0"/>
    </xf>
    <xf numFmtId="0" fontId="138" fillId="3" borderId="145" xfId="5" applyFont="1" applyFill="1" applyBorder="1" applyAlignment="1" applyProtection="1">
      <alignment vertical="center" wrapText="1"/>
      <protection locked="0"/>
    </xf>
    <xf numFmtId="0" fontId="138" fillId="0" borderId="145" xfId="21416" applyFont="1" applyFill="1" applyBorder="1" applyAlignment="1" applyProtection="1">
      <alignment horizontal="center" vertical="center" wrapText="1"/>
      <protection locked="0"/>
    </xf>
    <xf numFmtId="3" fontId="138" fillId="3" borderId="145" xfId="1" applyNumberFormat="1" applyFont="1" applyFill="1" applyBorder="1" applyAlignment="1" applyProtection="1">
      <alignment horizontal="center" vertical="center" wrapText="1"/>
      <protection locked="0"/>
    </xf>
    <xf numFmtId="9" fontId="138" fillId="3" borderId="145" xfId="15" applyNumberFormat="1" applyFont="1" applyFill="1" applyBorder="1" applyAlignment="1" applyProtection="1">
      <alignment horizontal="center" vertical="center" wrapText="1"/>
      <protection locked="0"/>
    </xf>
    <xf numFmtId="0" fontId="138" fillId="3" borderId="145" xfId="21416" applyFont="1" applyFill="1" applyBorder="1" applyAlignment="1" applyProtection="1">
      <alignment horizontal="center" vertical="center" wrapText="1"/>
      <protection locked="0"/>
    </xf>
    <xf numFmtId="0" fontId="155" fillId="3" borderId="145" xfId="21416" applyFont="1" applyFill="1" applyBorder="1" applyAlignment="1" applyProtection="1">
      <protection locked="0"/>
    </xf>
    <xf numFmtId="0" fontId="158" fillId="3" borderId="145" xfId="21416" applyFont="1" applyFill="1" applyBorder="1" applyAlignment="1" applyProtection="1">
      <alignment horizontal="right"/>
      <protection locked="0"/>
    </xf>
    <xf numFmtId="195" fontId="138" fillId="80" borderId="145" xfId="5" applyNumberFormat="1" applyFont="1" applyFill="1" applyBorder="1" applyAlignment="1" applyProtection="1">
      <protection locked="0"/>
    </xf>
    <xf numFmtId="164" fontId="138" fillId="80" borderId="145" xfId="1" applyNumberFormat="1" applyFont="1" applyFill="1" applyBorder="1" applyAlignment="1" applyProtection="1"/>
    <xf numFmtId="0" fontId="138" fillId="3" borderId="145" xfId="21416" applyFont="1" applyFill="1" applyBorder="1" applyAlignment="1" applyProtection="1">
      <alignment horizontal="left" vertical="center"/>
      <protection locked="0"/>
    </xf>
    <xf numFmtId="3" fontId="138" fillId="3" borderId="145" xfId="5" applyNumberFormat="1" applyFont="1" applyFill="1" applyBorder="1" applyAlignment="1" applyProtection="1">
      <protection locked="0"/>
    </xf>
    <xf numFmtId="0" fontId="136" fillId="3" borderId="145" xfId="21416" applyFont="1" applyFill="1" applyBorder="1" applyAlignment="1" applyProtection="1">
      <alignment horizontal="right"/>
      <protection locked="0"/>
    </xf>
    <xf numFmtId="0" fontId="138" fillId="0" borderId="145" xfId="21416" applyFont="1" applyFill="1" applyBorder="1" applyAlignment="1" applyProtection="1">
      <alignment horizontal="left" vertical="center"/>
      <protection locked="0"/>
    </xf>
    <xf numFmtId="0" fontId="155" fillId="3" borderId="145" xfId="16" applyFont="1" applyFill="1" applyBorder="1" applyAlignment="1" applyProtection="1">
      <protection locked="0"/>
    </xf>
    <xf numFmtId="3" fontId="155" fillId="76" borderId="145" xfId="16" applyNumberFormat="1" applyFont="1" applyFill="1" applyBorder="1" applyAlignment="1" applyProtection="1"/>
    <xf numFmtId="164" fontId="0" fillId="0" borderId="96" xfId="7" applyNumberFormat="1" applyFont="1" applyBorder="1"/>
    <xf numFmtId="164" fontId="0" fillId="35" borderId="96" xfId="7" applyNumberFormat="1" applyFont="1" applyFill="1" applyBorder="1"/>
    <xf numFmtId="43" fontId="0" fillId="0" borderId="0" xfId="7" applyFont="1"/>
    <xf numFmtId="164" fontId="7" fillId="0" borderId="0" xfId="7" applyNumberFormat="1" applyFont="1"/>
    <xf numFmtId="164" fontId="4" fillId="0" borderId="0" xfId="7" applyNumberFormat="1" applyFont="1"/>
    <xf numFmtId="164" fontId="0" fillId="0" borderId="0" xfId="7" applyNumberFormat="1" applyFont="1"/>
    <xf numFmtId="164" fontId="7" fillId="0" borderId="0" xfId="7" applyNumberFormat="1" applyFont="1" applyBorder="1"/>
    <xf numFmtId="164" fontId="4" fillId="0" borderId="0" xfId="7" applyNumberFormat="1" applyFont="1" applyBorder="1"/>
    <xf numFmtId="164" fontId="0" fillId="0" borderId="0" xfId="7" applyNumberFormat="1" applyFont="1" applyBorder="1"/>
    <xf numFmtId="164" fontId="9" fillId="0" borderId="96" xfId="7" applyNumberFormat="1" applyFont="1" applyFill="1" applyBorder="1" applyAlignment="1" applyProtection="1">
      <alignment horizontal="center" vertical="center" wrapText="1"/>
    </xf>
    <xf numFmtId="164" fontId="0" fillId="0" borderId="96" xfId="7" applyNumberFormat="1" applyFont="1" applyBorder="1" applyAlignment="1">
      <alignment vertical="center"/>
    </xf>
    <xf numFmtId="164" fontId="0" fillId="35" borderId="96" xfId="7" applyNumberFormat="1" applyFont="1" applyFill="1" applyBorder="1" applyAlignment="1">
      <alignment vertical="center"/>
    </xf>
    <xf numFmtId="164" fontId="0" fillId="0" borderId="0" xfId="0" applyNumberFormat="1"/>
    <xf numFmtId="164" fontId="0" fillId="0" borderId="145" xfId="7" applyNumberFormat="1" applyFont="1" applyBorder="1" applyAlignment="1">
      <alignment horizontal="right"/>
    </xf>
    <xf numFmtId="164" fontId="0" fillId="0" borderId="145" xfId="7" applyNumberFormat="1" applyFont="1" applyBorder="1" applyAlignment="1">
      <alignment horizontal="right" vertical="center"/>
    </xf>
    <xf numFmtId="164" fontId="0" fillId="35" borderId="145" xfId="7" applyNumberFormat="1" applyFont="1" applyFill="1" applyBorder="1" applyAlignment="1">
      <alignment horizontal="right"/>
    </xf>
    <xf numFmtId="164" fontId="0" fillId="0" borderId="145" xfId="7" applyNumberFormat="1" applyFont="1" applyBorder="1"/>
    <xf numFmtId="164" fontId="0" fillId="35" borderId="145" xfId="7" applyNumberFormat="1" applyFont="1" applyFill="1" applyBorder="1"/>
    <xf numFmtId="164" fontId="0" fillId="0" borderId="145" xfId="7" applyNumberFormat="1" applyFont="1" applyBorder="1" applyProtection="1"/>
    <xf numFmtId="164" fontId="9" fillId="0" borderId="145" xfId="7" applyNumberFormat="1" applyFont="1" applyFill="1" applyBorder="1" applyAlignment="1" applyProtection="1">
      <alignment horizontal="right"/>
    </xf>
    <xf numFmtId="164" fontId="9" fillId="35" borderId="145" xfId="7" applyNumberFormat="1" applyFont="1" applyFill="1" applyBorder="1" applyAlignment="1" applyProtection="1">
      <alignment horizontal="right"/>
    </xf>
    <xf numFmtId="164" fontId="9" fillId="35" borderId="154" xfId="7" applyNumberFormat="1" applyFont="1" applyFill="1" applyBorder="1" applyAlignment="1" applyProtection="1">
      <alignment horizontal="right"/>
    </xf>
    <xf numFmtId="164" fontId="20" fillId="0" borderId="145" xfId="7" applyNumberFormat="1" applyFont="1" applyBorder="1" applyAlignment="1">
      <alignment vertical="center" wrapText="1"/>
    </xf>
    <xf numFmtId="164" fontId="20" fillId="0" borderId="148" xfId="7" applyNumberFormat="1" applyFont="1" applyBorder="1" applyAlignment="1">
      <alignment vertical="center" wrapText="1"/>
    </xf>
    <xf numFmtId="164" fontId="20" fillId="0" borderId="21" xfId="7" applyNumberFormat="1" applyFont="1" applyBorder="1" applyAlignment="1">
      <alignment vertical="center" wrapText="1"/>
    </xf>
    <xf numFmtId="164" fontId="20" fillId="0" borderId="145" xfId="7" applyNumberFormat="1" applyFont="1" applyFill="1" applyBorder="1" applyAlignment="1">
      <alignment vertical="center" wrapText="1"/>
    </xf>
    <xf numFmtId="164" fontId="20" fillId="0" borderId="21" xfId="7" applyNumberFormat="1" applyFont="1" applyFill="1" applyBorder="1" applyAlignment="1">
      <alignment vertical="center" wrapText="1"/>
    </xf>
    <xf numFmtId="164" fontId="13" fillId="0" borderId="148" xfId="7" applyNumberFormat="1" applyFont="1" applyBorder="1" applyAlignment="1">
      <alignment wrapText="1"/>
    </xf>
    <xf numFmtId="164" fontId="4" fillId="0" borderId="154" xfId="7" applyNumberFormat="1" applyFont="1" applyBorder="1" applyAlignment="1"/>
    <xf numFmtId="164" fontId="9" fillId="0" borderId="148" xfId="7" applyNumberFormat="1" applyFont="1" applyBorder="1" applyAlignment="1">
      <alignment wrapText="1"/>
    </xf>
    <xf numFmtId="164" fontId="9" fillId="0" borderId="154" xfId="7" applyNumberFormat="1" applyFont="1" applyBorder="1" applyAlignment="1">
      <alignment wrapText="1"/>
    </xf>
    <xf numFmtId="0" fontId="13" fillId="0" borderId="148" xfId="0" applyFont="1" applyBorder="1" applyAlignment="1">
      <alignment wrapText="1"/>
    </xf>
    <xf numFmtId="9" fontId="4" fillId="0" borderId="21" xfId="0" applyNumberFormat="1" applyFont="1" applyBorder="1" applyAlignment="1"/>
    <xf numFmtId="0" fontId="13" fillId="0" borderId="144" xfId="0" applyFont="1" applyBorder="1" applyAlignment="1">
      <alignment wrapText="1"/>
    </xf>
    <xf numFmtId="0" fontId="9" fillId="0" borderId="155" xfId="0" applyFont="1" applyBorder="1" applyAlignment="1">
      <alignment vertical="center"/>
    </xf>
    <xf numFmtId="0" fontId="9" fillId="0" borderId="155" xfId="0" applyNumberFormat="1" applyFont="1" applyBorder="1"/>
    <xf numFmtId="0" fontId="9" fillId="0" borderId="153" xfId="0" applyNumberFormat="1" applyFont="1" applyBorder="1"/>
    <xf numFmtId="164" fontId="4" fillId="0" borderId="145" xfId="7" applyNumberFormat="1" applyFont="1" applyFill="1" applyBorder="1" applyAlignment="1">
      <alignment vertical="center" wrapText="1"/>
    </xf>
    <xf numFmtId="164" fontId="4" fillId="0" borderId="145" xfId="7" applyNumberFormat="1" applyFont="1" applyBorder="1" applyAlignment="1">
      <alignment vertical="center"/>
    </xf>
    <xf numFmtId="164" fontId="6" fillId="35" borderId="152" xfId="7" applyNumberFormat="1" applyFont="1" applyFill="1" applyBorder="1" applyAlignment="1">
      <alignment horizontal="center" vertical="center"/>
    </xf>
    <xf numFmtId="193" fontId="0" fillId="0" borderId="154" xfId="0" applyNumberFormat="1" applyBorder="1" applyAlignment="1"/>
    <xf numFmtId="164" fontId="0" fillId="0" borderId="154" xfId="7" applyNumberFormat="1" applyFont="1" applyBorder="1" applyAlignment="1">
      <alignment wrapText="1"/>
    </xf>
    <xf numFmtId="164" fontId="0" fillId="0" borderId="154" xfId="7" applyNumberFormat="1" applyFont="1" applyBorder="1" applyAlignment="1"/>
    <xf numFmtId="164" fontId="0" fillId="0" borderId="154" xfId="7" applyNumberFormat="1" applyFont="1" applyFill="1" applyBorder="1" applyAlignment="1">
      <alignment wrapText="1"/>
    </xf>
    <xf numFmtId="164" fontId="7" fillId="35" borderId="154" xfId="7" applyNumberFormat="1" applyFont="1" applyFill="1" applyBorder="1" applyAlignment="1" applyProtection="1">
      <alignment vertical="top"/>
    </xf>
    <xf numFmtId="164" fontId="7" fillId="3" borderId="154" xfId="7" applyNumberFormat="1" applyFont="1" applyFill="1" applyBorder="1" applyAlignment="1" applyProtection="1">
      <alignment vertical="top"/>
      <protection locked="0"/>
    </xf>
    <xf numFmtId="164" fontId="7" fillId="35" borderId="154" xfId="7" applyNumberFormat="1" applyFont="1" applyFill="1" applyBorder="1" applyAlignment="1" applyProtection="1">
      <alignment vertical="top" wrapText="1"/>
    </xf>
    <xf numFmtId="164" fontId="7" fillId="3" borderId="154" xfId="7" applyNumberFormat="1" applyFont="1" applyFill="1" applyBorder="1" applyAlignment="1" applyProtection="1">
      <alignment vertical="top" wrapText="1"/>
      <protection locked="0"/>
    </xf>
    <xf numFmtId="164" fontId="7" fillId="35" borderId="154" xfId="7" applyNumberFormat="1" applyFont="1" applyFill="1" applyBorder="1" applyAlignment="1" applyProtection="1">
      <alignment vertical="top" wrapText="1"/>
      <protection locked="0"/>
    </xf>
    <xf numFmtId="164" fontId="7" fillId="35" borderId="151" xfId="7" applyNumberFormat="1" applyFont="1" applyFill="1" applyBorder="1" applyAlignment="1" applyProtection="1">
      <alignment vertical="top" wrapText="1"/>
    </xf>
    <xf numFmtId="164" fontId="4" fillId="0" borderId="111" xfId="7" applyNumberFormat="1" applyFont="1" applyFill="1" applyBorder="1" applyAlignment="1">
      <alignment horizontal="right" vertical="center" wrapText="1"/>
    </xf>
    <xf numFmtId="164" fontId="6" fillId="35" borderId="111" xfId="7" applyNumberFormat="1" applyFont="1" applyFill="1" applyBorder="1" applyAlignment="1">
      <alignment horizontal="right" vertical="center" wrapText="1"/>
    </xf>
    <xf numFmtId="164" fontId="108" fillId="0" borderId="111" xfId="7" applyNumberFormat="1" applyFont="1" applyFill="1" applyBorder="1" applyAlignment="1">
      <alignment horizontal="right" vertical="center" wrapText="1"/>
    </xf>
    <xf numFmtId="164" fontId="6" fillId="35" borderId="111" xfId="7" applyNumberFormat="1" applyFont="1" applyFill="1" applyBorder="1" applyAlignment="1">
      <alignment horizontal="center" vertical="center" wrapText="1"/>
    </xf>
    <xf numFmtId="164" fontId="7" fillId="0" borderId="24" xfId="7" applyNumberFormat="1" applyFont="1" applyFill="1" applyBorder="1" applyAlignment="1" applyProtection="1">
      <alignment horizontal="right" vertical="center"/>
    </xf>
    <xf numFmtId="10" fontId="108" fillId="0" borderId="145" xfId="20961" applyNumberFormat="1" applyFont="1" applyFill="1" applyBorder="1" applyAlignment="1">
      <alignment horizontal="left" vertical="center" wrapText="1"/>
    </xf>
    <xf numFmtId="164" fontId="21" fillId="0" borderId="160" xfId="7" applyNumberFormat="1" applyFont="1" applyBorder="1" applyAlignment="1">
      <alignment horizontal="center" vertical="center"/>
    </xf>
    <xf numFmtId="164" fontId="22" fillId="0" borderId="161" xfId="7" applyNumberFormat="1" applyFont="1" applyBorder="1" applyAlignment="1">
      <alignment horizontal="center"/>
    </xf>
    <xf numFmtId="164" fontId="22" fillId="0" borderId="12" xfId="7" applyNumberFormat="1" applyFont="1" applyBorder="1" applyAlignment="1">
      <alignment horizontal="center" vertical="center"/>
    </xf>
    <xf numFmtId="164" fontId="22" fillId="0" borderId="57" xfId="7" applyNumberFormat="1" applyFont="1" applyBorder="1" applyAlignment="1">
      <alignment horizontal="center"/>
    </xf>
    <xf numFmtId="164" fontId="21" fillId="0" borderId="12" xfId="7" applyNumberFormat="1" applyFont="1" applyBorder="1" applyAlignment="1">
      <alignment horizontal="center" vertical="center"/>
    </xf>
    <xf numFmtId="164" fontId="18" fillId="0" borderId="57" xfId="7" applyNumberFormat="1" applyFont="1" applyBorder="1" applyAlignment="1">
      <alignment horizontal="center"/>
    </xf>
    <xf numFmtId="164" fontId="22" fillId="0" borderId="12" xfId="7" applyNumberFormat="1" applyFont="1" applyFill="1" applyBorder="1" applyAlignment="1">
      <alignment horizontal="center" vertical="center"/>
    </xf>
    <xf numFmtId="164" fontId="17" fillId="0" borderId="57" xfId="7" applyNumberFormat="1" applyFont="1" applyFill="1" applyBorder="1" applyAlignment="1">
      <alignment horizontal="center"/>
    </xf>
    <xf numFmtId="164" fontId="22" fillId="0" borderId="13" xfId="7" applyNumberFormat="1" applyFont="1" applyBorder="1" applyAlignment="1">
      <alignment horizontal="center" vertical="center"/>
    </xf>
    <xf numFmtId="164" fontId="22" fillId="0" borderId="59" xfId="7" applyNumberFormat="1" applyFont="1" applyBorder="1" applyAlignment="1">
      <alignment horizontal="center"/>
    </xf>
    <xf numFmtId="164" fontId="21" fillId="0" borderId="14" xfId="7" applyNumberFormat="1" applyFont="1" applyFill="1" applyBorder="1" applyAlignment="1">
      <alignment horizontal="center" vertical="center"/>
    </xf>
    <xf numFmtId="164" fontId="21" fillId="0" borderId="55" xfId="7" applyNumberFormat="1" applyFont="1" applyFill="1" applyBorder="1" applyAlignment="1">
      <alignment horizontal="center"/>
    </xf>
    <xf numFmtId="164" fontId="21" fillId="0" borderId="15" xfId="7" applyNumberFormat="1" applyFont="1" applyBorder="1" applyAlignment="1">
      <alignment horizontal="center" vertical="center"/>
    </xf>
    <xf numFmtId="164" fontId="18" fillId="81" borderId="56" xfId="7" applyNumberFormat="1" applyFont="1" applyFill="1" applyBorder="1" applyAlignment="1">
      <alignment horizontal="center"/>
    </xf>
    <xf numFmtId="164" fontId="21" fillId="0" borderId="13" xfId="7" applyNumberFormat="1" applyFont="1" applyBorder="1" applyAlignment="1">
      <alignment horizontal="center" vertical="center"/>
    </xf>
    <xf numFmtId="164" fontId="22" fillId="0" borderId="60" xfId="7" applyNumberFormat="1" applyFont="1" applyBorder="1" applyAlignment="1">
      <alignment horizontal="center"/>
    </xf>
    <xf numFmtId="164" fontId="22" fillId="0" borderId="145" xfId="7" applyNumberFormat="1" applyFont="1" applyBorder="1" applyAlignment="1">
      <alignment horizontal="center" vertical="center"/>
    </xf>
    <xf numFmtId="164" fontId="22" fillId="0" borderId="154" xfId="7" applyNumberFormat="1" applyFont="1" applyBorder="1" applyAlignment="1">
      <alignment horizontal="center"/>
    </xf>
    <xf numFmtId="164" fontId="21" fillId="0" borderId="145" xfId="7" applyNumberFormat="1" applyFont="1" applyFill="1" applyBorder="1" applyAlignment="1">
      <alignment horizontal="center" vertical="center"/>
    </xf>
    <xf numFmtId="164" fontId="22" fillId="0" borderId="154" xfId="7" applyNumberFormat="1" applyFont="1" applyFill="1" applyBorder="1" applyAlignment="1">
      <alignment horizontal="center"/>
    </xf>
    <xf numFmtId="164" fontId="21" fillId="0" borderId="145" xfId="7" applyNumberFormat="1" applyFont="1" applyBorder="1" applyAlignment="1">
      <alignment horizontal="center"/>
    </xf>
    <xf numFmtId="164" fontId="22" fillId="0" borderId="154" xfId="7" applyNumberFormat="1" applyFont="1" applyBorder="1"/>
    <xf numFmtId="164" fontId="22" fillId="0" borderId="145" xfId="7" applyNumberFormat="1" applyFont="1" applyBorder="1" applyAlignment="1">
      <alignment horizontal="center"/>
    </xf>
    <xf numFmtId="164" fontId="22" fillId="0" borderId="145" xfId="7" applyNumberFormat="1" applyFont="1" applyBorder="1"/>
    <xf numFmtId="164" fontId="21" fillId="0" borderId="145" xfId="7" applyNumberFormat="1" applyFont="1" applyBorder="1" applyAlignment="1">
      <alignment horizontal="center" vertical="center"/>
    </xf>
    <xf numFmtId="164" fontId="4" fillId="0" borderId="145" xfId="7" applyNumberFormat="1" applyFont="1" applyBorder="1" applyAlignment="1"/>
    <xf numFmtId="164" fontId="4" fillId="0" borderId="148" xfId="7" applyNumberFormat="1" applyFont="1" applyBorder="1" applyAlignment="1"/>
    <xf numFmtId="167" fontId="4" fillId="0" borderId="154" xfId="0" applyNumberFormat="1" applyFont="1" applyBorder="1" applyAlignment="1"/>
    <xf numFmtId="193" fontId="4" fillId="35" borderId="152" xfId="0" applyNumberFormat="1" applyFont="1" applyFill="1" applyBorder="1"/>
    <xf numFmtId="164" fontId="4" fillId="35" borderId="151" xfId="7" applyNumberFormat="1" applyFont="1" applyFill="1" applyBorder="1"/>
    <xf numFmtId="164" fontId="4" fillId="0" borderId="155" xfId="7" applyNumberFormat="1" applyFont="1" applyBorder="1" applyAlignment="1"/>
    <xf numFmtId="164" fontId="4" fillId="0" borderId="21" xfId="7" applyNumberFormat="1" applyFont="1" applyBorder="1" applyAlignment="1">
      <alignment wrapText="1"/>
    </xf>
    <xf numFmtId="164" fontId="4" fillId="0" borderId="21" xfId="7" applyNumberFormat="1" applyFont="1" applyBorder="1" applyAlignment="1"/>
    <xf numFmtId="164" fontId="4" fillId="35" borderId="162" xfId="7" applyNumberFormat="1" applyFont="1" applyFill="1" applyBorder="1" applyAlignment="1"/>
    <xf numFmtId="164" fontId="4" fillId="35" borderId="153" xfId="7" applyNumberFormat="1" applyFont="1" applyFill="1" applyBorder="1"/>
    <xf numFmtId="164" fontId="4" fillId="35" borderId="152" xfId="7" applyNumberFormat="1" applyFont="1" applyFill="1" applyBorder="1"/>
    <xf numFmtId="164" fontId="4" fillId="35" borderId="51" xfId="7" applyNumberFormat="1" applyFont="1" applyFill="1" applyBorder="1"/>
    <xf numFmtId="164" fontId="4" fillId="0" borderId="145" xfId="7" applyNumberFormat="1" applyFont="1" applyBorder="1"/>
    <xf numFmtId="164" fontId="4" fillId="0" borderId="145" xfId="7" applyNumberFormat="1" applyFont="1" applyFill="1" applyBorder="1"/>
    <xf numFmtId="164" fontId="4" fillId="0" borderId="148" xfId="7" applyNumberFormat="1" applyFont="1" applyBorder="1"/>
    <xf numFmtId="9" fontId="4" fillId="0" borderId="154" xfId="20961" applyFont="1" applyBorder="1"/>
    <xf numFmtId="164" fontId="4" fillId="0" borderId="148" xfId="7" applyNumberFormat="1" applyFont="1" applyFill="1" applyBorder="1"/>
    <xf numFmtId="9" fontId="4" fillId="35" borderId="151" xfId="20961" applyFont="1" applyFill="1" applyBorder="1"/>
    <xf numFmtId="164" fontId="25" fillId="36" borderId="0" xfId="7" applyNumberFormat="1" applyFont="1" applyFill="1" applyBorder="1"/>
    <xf numFmtId="164" fontId="4" fillId="0" borderId="52" xfId="7" applyNumberFormat="1" applyFont="1" applyFill="1" applyBorder="1" applyAlignment="1">
      <alignment vertical="center"/>
    </xf>
    <xf numFmtId="164" fontId="4" fillId="0" borderId="62" xfId="7" applyNumberFormat="1" applyFont="1" applyFill="1" applyBorder="1" applyAlignment="1">
      <alignment vertical="center"/>
    </xf>
    <xf numFmtId="0" fontId="4" fillId="3" borderId="150" xfId="0" applyFont="1" applyFill="1" applyBorder="1" applyAlignment="1">
      <alignment vertical="center"/>
    </xf>
    <xf numFmtId="164" fontId="4" fillId="3" borderId="150" xfId="7" applyNumberFormat="1" applyFont="1" applyFill="1" applyBorder="1" applyAlignment="1">
      <alignment vertical="center"/>
    </xf>
    <xf numFmtId="164" fontId="4" fillId="3" borderId="21" xfId="7" applyNumberFormat="1" applyFont="1" applyFill="1" applyBorder="1" applyAlignment="1">
      <alignment vertical="center"/>
    </xf>
    <xf numFmtId="164" fontId="4" fillId="0" borderId="145" xfId="7" applyNumberFormat="1" applyFont="1" applyFill="1" applyBorder="1" applyAlignment="1">
      <alignment vertical="center"/>
    </xf>
    <xf numFmtId="164" fontId="4" fillId="0" borderId="148" xfId="7" applyNumberFormat="1" applyFont="1" applyFill="1" applyBorder="1" applyAlignment="1">
      <alignment vertical="center"/>
    </xf>
    <xf numFmtId="164" fontId="4" fillId="0" borderId="154" xfId="7" applyNumberFormat="1" applyFont="1" applyFill="1" applyBorder="1" applyAlignment="1">
      <alignment vertical="center"/>
    </xf>
    <xf numFmtId="164" fontId="4" fillId="0" borderId="152" xfId="7" applyNumberFormat="1" applyFont="1" applyFill="1" applyBorder="1" applyAlignment="1">
      <alignment vertical="center"/>
    </xf>
    <xf numFmtId="164" fontId="4" fillId="0" borderId="25" xfId="7" applyNumberFormat="1" applyFont="1" applyFill="1" applyBorder="1" applyAlignment="1">
      <alignment vertical="center"/>
    </xf>
    <xf numFmtId="164" fontId="4" fillId="0" borderId="151" xfId="7" applyNumberFormat="1" applyFont="1" applyFill="1" applyBorder="1" applyAlignment="1">
      <alignment vertical="center"/>
    </xf>
    <xf numFmtId="164" fontId="4" fillId="0" borderId="26" xfId="7" applyNumberFormat="1" applyFont="1" applyFill="1" applyBorder="1" applyAlignment="1">
      <alignment vertical="center"/>
    </xf>
    <xf numFmtId="164" fontId="4" fillId="0" borderId="18" xfId="7" applyNumberFormat="1" applyFont="1" applyFill="1" applyBorder="1" applyAlignment="1">
      <alignment vertical="center"/>
    </xf>
    <xf numFmtId="164" fontId="4" fillId="0" borderId="144" xfId="7" applyNumberFormat="1" applyFont="1" applyFill="1" applyBorder="1" applyAlignment="1">
      <alignment vertical="center"/>
    </xf>
    <xf numFmtId="164" fontId="4" fillId="0" borderId="105" xfId="7" applyNumberFormat="1" applyFont="1" applyFill="1" applyBorder="1" applyAlignment="1">
      <alignment vertical="center"/>
    </xf>
    <xf numFmtId="9" fontId="4" fillId="0" borderId="91" xfId="20961" applyFont="1" applyFill="1" applyBorder="1" applyAlignment="1">
      <alignment vertical="center"/>
    </xf>
    <xf numFmtId="9" fontId="4" fillId="0" borderId="107" xfId="20961" applyFont="1" applyFill="1" applyBorder="1" applyAlignment="1">
      <alignment vertical="center"/>
    </xf>
    <xf numFmtId="10" fontId="112" fillId="77" borderId="145" xfId="20961" applyNumberFormat="1" applyFont="1" applyFill="1" applyBorder="1" applyAlignment="1" applyProtection="1">
      <alignment horizontal="right" vertical="center"/>
    </xf>
    <xf numFmtId="164" fontId="4" fillId="0" borderId="154" xfId="7" applyNumberFormat="1" applyFont="1" applyBorder="1"/>
    <xf numFmtId="169" fontId="25" fillId="36" borderId="145" xfId="20" applyBorder="1"/>
    <xf numFmtId="164" fontId="6" fillId="0" borderId="154" xfId="7" applyNumberFormat="1" applyFont="1" applyBorder="1"/>
    <xf numFmtId="10" fontId="6" fillId="0" borderId="151" xfId="20961" applyNumberFormat="1" applyFont="1" applyBorder="1"/>
    <xf numFmtId="164" fontId="4" fillId="0" borderId="0" xfId="7" applyNumberFormat="1" applyFont="1" applyFill="1" applyBorder="1"/>
    <xf numFmtId="164" fontId="119" fillId="0" borderId="145" xfId="7" applyNumberFormat="1" applyFont="1" applyBorder="1"/>
    <xf numFmtId="164" fontId="115" fillId="0" borderId="145" xfId="7" applyNumberFormat="1" applyFont="1" applyBorder="1"/>
    <xf numFmtId="164" fontId="115" fillId="0" borderId="145" xfId="7" applyNumberFormat="1" applyFont="1" applyFill="1" applyBorder="1"/>
    <xf numFmtId="164" fontId="118" fillId="0" borderId="145" xfId="7" applyNumberFormat="1" applyFont="1" applyBorder="1"/>
    <xf numFmtId="164" fontId="116" fillId="0" borderId="145" xfId="7" applyNumberFormat="1" applyFont="1" applyBorder="1"/>
    <xf numFmtId="164" fontId="115" fillId="0" borderId="145" xfId="7" applyNumberFormat="1" applyFont="1" applyBorder="1" applyAlignment="1">
      <alignment horizontal="left" indent="1"/>
    </xf>
    <xf numFmtId="164" fontId="118" fillId="80" borderId="145" xfId="7" applyNumberFormat="1" applyFont="1" applyFill="1" applyBorder="1"/>
    <xf numFmtId="164" fontId="118" fillId="0" borderId="67" xfId="7" applyNumberFormat="1" applyFont="1" applyBorder="1"/>
    <xf numFmtId="164" fontId="115" fillId="0" borderId="154" xfId="7" applyNumberFormat="1" applyFont="1" applyBorder="1"/>
    <xf numFmtId="164" fontId="115" fillId="0" borderId="155" xfId="7" applyNumberFormat="1" applyFont="1" applyBorder="1" applyAlignment="1">
      <alignment horizontal="left" indent="1"/>
    </xf>
    <xf numFmtId="164" fontId="115" fillId="0" borderId="155" xfId="7" applyNumberFormat="1" applyFont="1" applyBorder="1" applyAlignment="1">
      <alignment horizontal="left" indent="2"/>
    </xf>
    <xf numFmtId="164" fontId="115" fillId="0" borderId="155" xfId="7" applyNumberFormat="1" applyFont="1" applyFill="1" applyBorder="1" applyAlignment="1">
      <alignment horizontal="left" indent="3"/>
    </xf>
    <xf numFmtId="164" fontId="115" fillId="0" borderId="155" xfId="7" applyNumberFormat="1" applyFont="1" applyFill="1" applyBorder="1" applyAlignment="1">
      <alignment horizontal="left" indent="1"/>
    </xf>
    <xf numFmtId="164" fontId="115" fillId="79" borderId="155" xfId="7" applyNumberFormat="1" applyFont="1" applyFill="1" applyBorder="1"/>
    <xf numFmtId="164" fontId="115" fillId="79" borderId="145" xfId="7" applyNumberFormat="1" applyFont="1" applyFill="1" applyBorder="1"/>
    <xf numFmtId="164" fontId="115" fillId="79" borderId="154" xfId="7" applyNumberFormat="1" applyFont="1" applyFill="1" applyBorder="1"/>
    <xf numFmtId="164" fontId="115" fillId="0" borderId="155" xfId="7" applyNumberFormat="1" applyFont="1" applyFill="1" applyBorder="1" applyAlignment="1">
      <alignment horizontal="left" vertical="top" wrapText="1" indent="2"/>
    </xf>
    <xf numFmtId="164" fontId="115" fillId="0" borderId="154" xfId="7" applyNumberFormat="1" applyFont="1" applyFill="1" applyBorder="1"/>
    <xf numFmtId="164" fontId="115" fillId="0" borderId="155" xfId="7" applyNumberFormat="1" applyFont="1" applyFill="1" applyBorder="1" applyAlignment="1">
      <alignment horizontal="left" wrapText="1" indent="3"/>
    </xf>
    <xf numFmtId="164" fontId="115" fillId="0" borderId="155" xfId="7" applyNumberFormat="1" applyFont="1" applyFill="1" applyBorder="1" applyAlignment="1">
      <alignment horizontal="left" wrapText="1" indent="2"/>
    </xf>
    <xf numFmtId="164" fontId="115" fillId="0" borderId="155" xfId="7" applyNumberFormat="1" applyFont="1" applyFill="1" applyBorder="1" applyAlignment="1">
      <alignment horizontal="left" wrapText="1" indent="1"/>
    </xf>
    <xf numFmtId="164" fontId="115" fillId="0" borderId="153" xfId="7" applyNumberFormat="1" applyFont="1" applyFill="1" applyBorder="1" applyAlignment="1">
      <alignment horizontal="left" wrapText="1" indent="1"/>
    </xf>
    <xf numFmtId="164" fontId="115" fillId="0" borderId="152" xfId="7" applyNumberFormat="1" applyFont="1" applyFill="1" applyBorder="1"/>
    <xf numFmtId="164" fontId="115" fillId="0" borderId="151" xfId="7" applyNumberFormat="1" applyFont="1" applyFill="1" applyBorder="1"/>
    <xf numFmtId="164" fontId="115" fillId="0" borderId="145" xfId="7" applyNumberFormat="1" applyFont="1" applyFill="1" applyBorder="1" applyAlignment="1">
      <alignment horizontal="left" vertical="center" wrapText="1"/>
    </xf>
    <xf numFmtId="164" fontId="115" fillId="0" borderId="145" xfId="7" applyNumberFormat="1" applyFont="1" applyBorder="1" applyAlignment="1">
      <alignment horizontal="center" vertical="center" wrapText="1"/>
    </xf>
    <xf numFmtId="164" fontId="115" fillId="0" borderId="145" xfId="7" applyNumberFormat="1" applyFont="1" applyBorder="1" applyAlignment="1">
      <alignment horizontal="center" vertical="center"/>
    </xf>
    <xf numFmtId="164" fontId="118" fillId="0" borderId="145" xfId="7" applyNumberFormat="1" applyFont="1" applyFill="1" applyBorder="1" applyAlignment="1">
      <alignment horizontal="left" vertical="center" wrapText="1"/>
    </xf>
    <xf numFmtId="164" fontId="118" fillId="0" borderId="145" xfId="7" applyNumberFormat="1" applyFont="1" applyBorder="1" applyAlignment="1">
      <alignment horizontal="center" vertical="center"/>
    </xf>
    <xf numFmtId="164" fontId="118" fillId="0" borderId="145" xfId="7" applyNumberFormat="1" applyFont="1" applyFill="1" applyBorder="1"/>
    <xf numFmtId="164" fontId="120" fillId="0" borderId="145" xfId="7" applyNumberFormat="1" applyFont="1" applyBorder="1"/>
    <xf numFmtId="164" fontId="120" fillId="0" borderId="146" xfId="7" applyNumberFormat="1" applyFont="1" applyBorder="1"/>
    <xf numFmtId="165" fontId="120" fillId="0" borderId="145" xfId="20961" applyNumberFormat="1" applyFont="1" applyBorder="1"/>
    <xf numFmtId="165" fontId="120" fillId="0" borderId="146" xfId="20961" applyNumberFormat="1" applyFont="1" applyBorder="1"/>
    <xf numFmtId="43" fontId="138" fillId="3" borderId="145" xfId="5" applyNumberFormat="1" applyFont="1" applyFill="1" applyBorder="1" applyAlignment="1" applyProtection="1">
      <protection locked="0"/>
    </xf>
    <xf numFmtId="3" fontId="22" fillId="0" borderId="0" xfId="0" applyNumberFormat="1" applyFont="1"/>
    <xf numFmtId="193" fontId="0" fillId="0" borderId="0" xfId="0" applyNumberFormat="1"/>
    <xf numFmtId="9" fontId="0" fillId="0" borderId="0" xfId="20961" applyFont="1"/>
    <xf numFmtId="10" fontId="4" fillId="0" borderId="154" xfId="20961" applyNumberFormat="1" applyFont="1" applyBorder="1" applyAlignment="1"/>
    <xf numFmtId="10" fontId="4" fillId="0" borderId="105" xfId="20961" applyNumberFormat="1" applyFont="1" applyBorder="1" applyAlignment="1"/>
    <xf numFmtId="10" fontId="4" fillId="0" borderId="151" xfId="20961" applyNumberFormat="1" applyFont="1" applyBorder="1" applyAlignment="1"/>
    <xf numFmtId="0" fontId="9" fillId="0" borderId="154" xfId="0" applyFont="1" applyBorder="1" applyAlignment="1">
      <alignment vertical="center" wrapText="1"/>
    </xf>
    <xf numFmtId="164" fontId="9" fillId="0" borderId="148" xfId="7" applyNumberFormat="1" applyFont="1" applyBorder="1" applyAlignment="1">
      <alignment horizontal="center" vertical="center" wrapText="1"/>
    </xf>
    <xf numFmtId="164" fontId="9" fillId="0" borderId="154" xfId="7" applyNumberFormat="1" applyFont="1" applyBorder="1" applyAlignment="1">
      <alignment vertical="center" wrapText="1"/>
    </xf>
    <xf numFmtId="14" fontId="4" fillId="0" borderId="0" xfId="0" applyNumberFormat="1" applyFont="1" applyAlignment="1">
      <alignment horizontal="left"/>
    </xf>
    <xf numFmtId="0" fontId="162" fillId="0" borderId="0" xfId="0" applyFont="1" applyAlignment="1">
      <alignment horizontal="left" vertical="center" wrapText="1"/>
    </xf>
    <xf numFmtId="193" fontId="0" fillId="35" borderId="18" xfId="0" applyNumberFormat="1" applyFill="1" applyBorder="1" applyAlignment="1"/>
    <xf numFmtId="193" fontId="0" fillId="35" borderId="154" xfId="0" applyNumberFormat="1" applyFill="1" applyBorder="1" applyAlignment="1">
      <alignment wrapText="1"/>
    </xf>
    <xf numFmtId="193" fontId="0" fillId="35" borderId="151" xfId="0" applyNumberFormat="1" applyFill="1" applyBorder="1" applyAlignment="1">
      <alignment wrapText="1"/>
    </xf>
    <xf numFmtId="0" fontId="7" fillId="0" borderId="0" xfId="0" applyFont="1" applyAlignment="1">
      <alignment horizontal="left"/>
    </xf>
    <xf numFmtId="14" fontId="116" fillId="0" borderId="0" xfId="0" applyNumberFormat="1" applyFont="1" applyAlignment="1">
      <alignment horizontal="left"/>
    </xf>
    <xf numFmtId="10" fontId="9" fillId="2" borderId="23" xfId="20961" applyNumberFormat="1" applyFont="1" applyFill="1" applyBorder="1" applyAlignment="1" applyProtection="1">
      <alignment vertical="center"/>
      <protection locked="0"/>
    </xf>
    <xf numFmtId="10" fontId="7" fillId="0" borderId="145" xfId="20961" applyNumberFormat="1" applyFont="1" applyFill="1" applyBorder="1" applyAlignment="1" applyProtection="1">
      <alignment vertical="center" wrapText="1"/>
      <protection locked="0"/>
    </xf>
    <xf numFmtId="10" fontId="7" fillId="0" borderId="154" xfId="20961" applyNumberFormat="1" applyFont="1" applyFill="1" applyBorder="1" applyAlignment="1" applyProtection="1">
      <alignment vertical="center" wrapText="1"/>
      <protection locked="0"/>
    </xf>
    <xf numFmtId="10" fontId="25" fillId="36" borderId="0" xfId="20" applyNumberFormat="1" applyBorder="1"/>
    <xf numFmtId="10" fontId="25" fillId="36" borderId="90" xfId="20" applyNumberFormat="1" applyBorder="1"/>
    <xf numFmtId="10" fontId="9" fillId="2" borderId="96" xfId="20961" applyNumberFormat="1" applyFont="1" applyFill="1" applyBorder="1" applyAlignment="1" applyProtection="1">
      <alignment vertical="center"/>
      <protection locked="0"/>
    </xf>
    <xf numFmtId="164" fontId="22" fillId="0" borderId="13" xfId="7" applyNumberFormat="1" applyFont="1" applyBorder="1" applyAlignment="1">
      <alignment vertical="center"/>
    </xf>
    <xf numFmtId="0" fontId="103" fillId="0" borderId="64" xfId="0" applyFont="1" applyBorder="1" applyAlignment="1">
      <alignment horizontal="left" vertical="center" wrapText="1"/>
    </xf>
    <xf numFmtId="0" fontId="103" fillId="0" borderId="63" xfId="0" applyFont="1" applyBorder="1" applyAlignment="1">
      <alignment horizontal="left" vertical="center" wrapText="1"/>
    </xf>
    <xf numFmtId="0" fontId="140" fillId="0" borderId="158" xfId="0" applyFont="1" applyBorder="1" applyAlignment="1">
      <alignment horizontal="center" vertical="center"/>
    </xf>
    <xf numFmtId="0" fontId="140" fillId="0" borderId="29" xfId="0" applyFont="1" applyBorder="1" applyAlignment="1">
      <alignment horizontal="center" vertical="center"/>
    </xf>
    <xf numFmtId="0" fontId="140" fillId="0" borderId="159" xfId="0" applyFont="1" applyBorder="1" applyAlignment="1">
      <alignment horizontal="center" vertical="center"/>
    </xf>
    <xf numFmtId="164" fontId="0" fillId="0" borderId="97" xfId="7" applyNumberFormat="1" applyFont="1" applyBorder="1" applyAlignment="1">
      <alignment horizontal="center"/>
    </xf>
    <xf numFmtId="164" fontId="0" fillId="0" borderId="94" xfId="7" applyNumberFormat="1" applyFont="1" applyBorder="1" applyAlignment="1">
      <alignment horizontal="center"/>
    </xf>
    <xf numFmtId="164" fontId="0" fillId="0" borderId="95" xfId="7" applyNumberFormat="1" applyFont="1" applyBorder="1" applyAlignment="1">
      <alignment horizontal="center"/>
    </xf>
    <xf numFmtId="164" fontId="0" fillId="0" borderId="148" xfId="7" applyNumberFormat="1" applyFont="1" applyBorder="1" applyAlignment="1">
      <alignment horizontal="right"/>
    </xf>
    <xf numFmtId="164" fontId="0" fillId="0" borderId="150" xfId="7" applyNumberFormat="1" applyFont="1" applyBorder="1" applyAlignment="1">
      <alignment horizontal="right"/>
    </xf>
    <xf numFmtId="164" fontId="0" fillId="0" borderId="147" xfId="7" applyNumberFormat="1" applyFont="1" applyBorder="1" applyAlignment="1">
      <alignment horizontal="right"/>
    </xf>
    <xf numFmtId="0" fontId="0" fillId="0" borderId="137" xfId="0" applyBorder="1" applyAlignment="1">
      <alignment horizontal="center" vertical="center"/>
    </xf>
    <xf numFmtId="0" fontId="127" fillId="0" borderId="92" xfId="0" applyFont="1" applyBorder="1" applyAlignment="1">
      <alignment horizontal="center" vertical="center"/>
    </xf>
    <xf numFmtId="0" fontId="127" fillId="0" borderId="7" xfId="0" applyFont="1" applyBorder="1" applyAlignment="1">
      <alignment horizontal="center" vertical="center"/>
    </xf>
    <xf numFmtId="164" fontId="10" fillId="0" borderId="17" xfId="7" applyNumberFormat="1" applyFont="1" applyFill="1" applyBorder="1" applyAlignment="1" applyProtection="1">
      <alignment horizontal="center" vertical="center"/>
    </xf>
    <xf numFmtId="164" fontId="10" fillId="0" borderId="18" xfId="7" applyNumberFormat="1" applyFont="1" applyFill="1" applyBorder="1" applyAlignment="1" applyProtection="1">
      <alignment horizontal="center" vertical="center"/>
    </xf>
    <xf numFmtId="0" fontId="127" fillId="0" borderId="141" xfId="0" applyFont="1" applyBorder="1" applyAlignment="1">
      <alignment horizontal="center" vertical="center" wrapText="1"/>
    </xf>
    <xf numFmtId="0" fontId="127" fillId="0" borderId="7" xfId="0" applyFont="1" applyBorder="1" applyAlignment="1">
      <alignment horizontal="center" vertical="center" wrapText="1"/>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27" xfId="0" applyBorder="1" applyAlignment="1">
      <alignment horizontal="center" vertical="center"/>
    </xf>
    <xf numFmtId="0" fontId="0" fillId="0" borderId="11" xfId="0" applyBorder="1" applyAlignment="1">
      <alignment horizontal="center" vertical="center"/>
    </xf>
    <xf numFmtId="0" fontId="0" fillId="0" borderId="137"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97" xfId="0" applyFont="1" applyFill="1" applyBorder="1" applyAlignment="1">
      <alignment horizontal="center"/>
    </xf>
    <xf numFmtId="0" fontId="4" fillId="0" borderId="21" xfId="0" applyFont="1" applyFill="1" applyBorder="1" applyAlignment="1">
      <alignment horizontal="center"/>
    </xf>
    <xf numFmtId="0" fontId="6" fillId="35" borderId="115"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112" xfId="0" applyFont="1" applyFill="1" applyBorder="1" applyAlignment="1">
      <alignment horizontal="center" vertical="center" wrapText="1"/>
    </xf>
    <xf numFmtId="0" fontId="6" fillId="35" borderId="95" xfId="0" applyFont="1" applyFill="1" applyBorder="1" applyAlignment="1">
      <alignment horizontal="center" vertical="center" wrapText="1"/>
    </xf>
    <xf numFmtId="0" fontId="4" fillId="85" borderId="7" xfId="0" applyFont="1" applyFill="1" applyBorder="1" applyAlignment="1" applyProtection="1">
      <alignment horizontal="center" vertical="center" wrapText="1"/>
    </xf>
    <xf numFmtId="0" fontId="4" fillId="85" borderId="145" xfId="0" applyFont="1" applyFill="1" applyBorder="1" applyAlignment="1" applyProtection="1">
      <alignment horizontal="center" vertical="center" wrapText="1"/>
    </xf>
    <xf numFmtId="0" fontId="4" fillId="85" borderId="7" xfId="11" applyFont="1" applyFill="1" applyBorder="1" applyAlignment="1">
      <alignment horizontal="center" vertical="top"/>
    </xf>
    <xf numFmtId="0" fontId="6" fillId="86" borderId="62" xfId="0" applyFont="1" applyFill="1" applyBorder="1" applyAlignment="1" applyProtection="1">
      <alignment horizontal="center" vertical="center" wrapText="1"/>
    </xf>
    <xf numFmtId="0" fontId="6" fillId="86" borderId="154" xfId="0" applyFont="1" applyFill="1" applyBorder="1" applyAlignment="1" applyProtection="1">
      <alignment horizontal="center" vertical="center" wrapText="1"/>
    </xf>
    <xf numFmtId="0" fontId="100" fillId="3" borderId="65" xfId="13" applyFont="1" applyFill="1" applyBorder="1" applyAlignment="1" applyProtection="1">
      <alignment horizontal="center" vertical="center" wrapText="1"/>
      <protection locked="0"/>
    </xf>
    <xf numFmtId="0" fontId="100" fillId="3" borderId="62"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164" fontId="15" fillId="3" borderId="18" xfId="1" applyNumberFormat="1" applyFont="1" applyFill="1" applyBorder="1" applyAlignment="1" applyProtection="1">
      <alignment horizontal="center"/>
      <protection locked="0"/>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164" fontId="15" fillId="0" borderId="88" xfId="1" applyNumberFormat="1" applyFont="1" applyFill="1" applyBorder="1" applyAlignment="1" applyProtection="1">
      <alignment horizontal="center" vertical="center" wrapText="1"/>
      <protection locked="0"/>
    </xf>
    <xf numFmtId="164" fontId="15" fillId="0" borderId="89"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8"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103" xfId="0" applyFont="1" applyFill="1" applyBorder="1" applyAlignment="1">
      <alignment horizontal="center" vertical="center" wrapText="1"/>
    </xf>
    <xf numFmtId="0" fontId="14" fillId="0" borderId="53" xfId="0" applyFont="1" applyFill="1" applyBorder="1" applyAlignment="1">
      <alignment horizontal="left" vertical="center"/>
    </xf>
    <xf numFmtId="0" fontId="14" fillId="0" borderId="54"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1" xfId="0" applyFont="1" applyBorder="1" applyAlignment="1">
      <alignment horizontal="center" vertical="center" wrapText="1"/>
    </xf>
    <xf numFmtId="0" fontId="118" fillId="0" borderId="118" xfId="0" applyNumberFormat="1" applyFont="1" applyFill="1" applyBorder="1" applyAlignment="1">
      <alignment horizontal="left" vertical="center" wrapText="1"/>
    </xf>
    <xf numFmtId="0" fontId="118" fillId="0" borderId="119" xfId="0" applyNumberFormat="1" applyFont="1" applyFill="1" applyBorder="1" applyAlignment="1">
      <alignment horizontal="left" vertical="center" wrapText="1"/>
    </xf>
    <xf numFmtId="0" fontId="118" fillId="0" borderId="121" xfId="0" applyNumberFormat="1" applyFont="1" applyFill="1" applyBorder="1" applyAlignment="1">
      <alignment horizontal="left" vertical="center" wrapText="1"/>
    </xf>
    <xf numFmtId="0" fontId="118" fillId="0" borderId="122" xfId="0" applyNumberFormat="1" applyFont="1" applyFill="1" applyBorder="1" applyAlignment="1">
      <alignment horizontal="left" vertical="center" wrapText="1"/>
    </xf>
    <xf numFmtId="0" fontId="118" fillId="0" borderId="124" xfId="0" applyNumberFormat="1" applyFont="1" applyFill="1" applyBorder="1" applyAlignment="1">
      <alignment horizontal="left" vertical="center" wrapText="1"/>
    </xf>
    <xf numFmtId="0" fontId="118" fillId="0" borderId="125" xfId="0" applyNumberFormat="1" applyFont="1" applyFill="1" applyBorder="1" applyAlignment="1">
      <alignment horizontal="left" vertical="center" wrapText="1"/>
    </xf>
    <xf numFmtId="0" fontId="119" fillId="0" borderId="144" xfId="0" applyFont="1" applyFill="1" applyBorder="1" applyAlignment="1">
      <alignment horizontal="center" vertical="center" wrapText="1"/>
    </xf>
    <xf numFmtId="0" fontId="119" fillId="0" borderId="143" xfId="0" applyFont="1" applyFill="1" applyBorder="1" applyAlignment="1">
      <alignment horizontal="center" vertical="center" wrapText="1"/>
    </xf>
    <xf numFmtId="0" fontId="119" fillId="0" borderId="120" xfId="0" applyFont="1" applyFill="1" applyBorder="1" applyAlignment="1">
      <alignment horizontal="center" vertical="center" wrapText="1"/>
    </xf>
    <xf numFmtId="0" fontId="119" fillId="0" borderId="52" xfId="0" applyFont="1" applyFill="1" applyBorder="1" applyAlignment="1">
      <alignment horizontal="center" vertical="center" wrapText="1"/>
    </xf>
    <xf numFmtId="0" fontId="119" fillId="0" borderId="123" xfId="0" applyFont="1" applyFill="1" applyBorder="1" applyAlignment="1">
      <alignment horizontal="center" vertical="center" wrapText="1"/>
    </xf>
    <xf numFmtId="0" fontId="119" fillId="0" borderId="11" xfId="0" applyFont="1" applyFill="1" applyBorder="1" applyAlignment="1">
      <alignment horizontal="center" vertical="center" wrapText="1"/>
    </xf>
    <xf numFmtId="0" fontId="115" fillId="0" borderId="146"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45" xfId="0" applyFont="1" applyBorder="1" applyAlignment="1">
      <alignment horizontal="center" vertical="center" wrapText="1"/>
    </xf>
    <xf numFmtId="0" fontId="115" fillId="0" borderId="148" xfId="0" applyFont="1" applyBorder="1" applyAlignment="1">
      <alignment horizontal="center" vertical="center" wrapText="1"/>
    </xf>
    <xf numFmtId="0" fontId="115" fillId="0" borderId="147" xfId="0" applyFont="1" applyBorder="1" applyAlignment="1">
      <alignment horizontal="center" vertical="center" wrapText="1"/>
    </xf>
    <xf numFmtId="0" fontId="123" fillId="0" borderId="145" xfId="0" applyFont="1" applyFill="1" applyBorder="1" applyAlignment="1">
      <alignment horizontal="center" vertical="center"/>
    </xf>
    <xf numFmtId="0" fontId="117" fillId="0" borderId="144" xfId="0" applyFont="1" applyFill="1" applyBorder="1" applyAlignment="1">
      <alignment horizontal="center" vertical="center"/>
    </xf>
    <xf numFmtId="0" fontId="117" fillId="0" borderId="149" xfId="0" applyFont="1" applyFill="1" applyBorder="1" applyAlignment="1">
      <alignment horizontal="center" vertical="center"/>
    </xf>
    <xf numFmtId="0" fontId="117" fillId="0" borderId="52" xfId="0" applyFont="1" applyFill="1" applyBorder="1" applyAlignment="1">
      <alignment horizontal="center" vertical="center"/>
    </xf>
    <xf numFmtId="0" fontId="117" fillId="0" borderId="11" xfId="0" applyFont="1" applyFill="1" applyBorder="1" applyAlignment="1">
      <alignment horizontal="center" vertical="center"/>
    </xf>
    <xf numFmtId="0" fontId="118" fillId="0" borderId="145" xfId="0" applyFont="1" applyFill="1" applyBorder="1" applyAlignment="1">
      <alignment horizontal="center" vertical="center" wrapText="1"/>
    </xf>
    <xf numFmtId="0" fontId="118" fillId="0" borderId="144" xfId="0" applyFont="1" applyFill="1" applyBorder="1" applyAlignment="1">
      <alignment horizontal="center" vertical="center" wrapText="1"/>
    </xf>
    <xf numFmtId="0" fontId="118" fillId="0" borderId="149" xfId="0" applyFont="1" applyFill="1" applyBorder="1" applyAlignment="1">
      <alignment horizontal="center" vertical="center" wrapText="1"/>
    </xf>
    <xf numFmtId="0" fontId="118" fillId="0" borderId="126" xfId="0" applyFont="1" applyFill="1" applyBorder="1" applyAlignment="1">
      <alignment horizontal="center" vertical="center" wrapText="1"/>
    </xf>
    <xf numFmtId="0" fontId="118" fillId="0" borderId="127" xfId="0" applyFont="1" applyFill="1" applyBorder="1" applyAlignment="1">
      <alignment horizontal="center" vertical="center" wrapText="1"/>
    </xf>
    <xf numFmtId="0" fontId="118" fillId="0" borderId="52"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5" fillId="0" borderId="148" xfId="0" applyFont="1" applyFill="1" applyBorder="1" applyAlignment="1">
      <alignment horizontal="center" vertical="center" wrapText="1"/>
    </xf>
    <xf numFmtId="0" fontId="115" fillId="0" borderId="150" xfId="0" applyFont="1" applyFill="1" applyBorder="1" applyAlignment="1">
      <alignment horizontal="center" vertical="center" wrapText="1"/>
    </xf>
    <xf numFmtId="0" fontId="118" fillId="0" borderId="128" xfId="0" applyFont="1" applyFill="1" applyBorder="1" applyAlignment="1">
      <alignment horizontal="center" vertical="center" wrapText="1"/>
    </xf>
    <xf numFmtId="0" fontId="118" fillId="0" borderId="7" xfId="0" applyFont="1" applyFill="1" applyBorder="1" applyAlignment="1">
      <alignment horizontal="center" vertical="center" wrapText="1"/>
    </xf>
    <xf numFmtId="0" fontId="115" fillId="0" borderId="128"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143" xfId="0" applyFont="1" applyFill="1" applyBorder="1" applyAlignment="1">
      <alignment horizontal="center" vertical="center" wrapText="1"/>
    </xf>
    <xf numFmtId="0" fontId="115" fillId="0" borderId="149" xfId="0" applyFont="1" applyFill="1" applyBorder="1" applyAlignment="1">
      <alignment horizontal="center" vertical="center" wrapText="1"/>
    </xf>
    <xf numFmtId="0" fontId="115" fillId="0" borderId="11" xfId="0" applyFont="1" applyBorder="1" applyAlignment="1">
      <alignment horizontal="center" vertical="center" wrapText="1"/>
    </xf>
    <xf numFmtId="0" fontId="115" fillId="0" borderId="154" xfId="0" applyFont="1" applyBorder="1" applyAlignment="1">
      <alignment horizontal="center" vertical="center" wrapText="1"/>
    </xf>
    <xf numFmtId="0" fontId="115" fillId="0" borderId="53" xfId="0" applyFont="1" applyFill="1" applyBorder="1" applyAlignment="1">
      <alignment horizontal="center" vertical="center" wrapText="1"/>
    </xf>
    <xf numFmtId="0" fontId="115" fillId="0" borderId="54" xfId="0" applyFont="1" applyFill="1" applyBorder="1" applyAlignment="1">
      <alignment horizontal="center" vertical="center" wrapText="1"/>
    </xf>
    <xf numFmtId="0" fontId="115" fillId="0" borderId="103" xfId="0" applyFont="1" applyFill="1" applyBorder="1" applyAlignment="1">
      <alignment horizontal="center" vertical="center" wrapText="1"/>
    </xf>
    <xf numFmtId="0" fontId="118" fillId="0" borderId="53" xfId="0" applyNumberFormat="1" applyFont="1" applyFill="1" applyBorder="1" applyAlignment="1">
      <alignment horizontal="left" vertical="top" wrapText="1"/>
    </xf>
    <xf numFmtId="0" fontId="118" fillId="0" borderId="103" xfId="0" applyNumberFormat="1" applyFont="1" applyFill="1" applyBorder="1" applyAlignment="1">
      <alignment horizontal="left" vertical="top" wrapText="1"/>
    </xf>
    <xf numFmtId="0" fontId="118" fillId="0" borderId="61" xfId="0" applyNumberFormat="1" applyFont="1" applyFill="1" applyBorder="1" applyAlignment="1">
      <alignment horizontal="left" vertical="top" wrapText="1"/>
    </xf>
    <xf numFmtId="0" fontId="118" fillId="0" borderId="90" xfId="0" applyNumberFormat="1" applyFont="1" applyFill="1" applyBorder="1" applyAlignment="1">
      <alignment horizontal="left" vertical="top" wrapText="1"/>
    </xf>
    <xf numFmtId="0" fontId="118" fillId="0" borderId="117" xfId="0" applyNumberFormat="1" applyFont="1" applyFill="1" applyBorder="1" applyAlignment="1">
      <alignment horizontal="left" vertical="top" wrapText="1"/>
    </xf>
    <xf numFmtId="0" fontId="118" fillId="0" borderId="156" xfId="0" applyNumberFormat="1" applyFont="1" applyFill="1" applyBorder="1" applyAlignment="1">
      <alignment horizontal="left" vertical="top" wrapText="1"/>
    </xf>
    <xf numFmtId="0" fontId="115" fillId="0" borderId="146" xfId="0" applyFont="1" applyFill="1" applyBorder="1" applyAlignment="1">
      <alignment horizontal="center" vertical="center" wrapText="1"/>
    </xf>
    <xf numFmtId="0" fontId="118" fillId="0" borderId="157" xfId="0" applyFont="1" applyFill="1" applyBorder="1" applyAlignment="1">
      <alignment horizontal="center" vertical="center" wrapText="1"/>
    </xf>
    <xf numFmtId="0" fontId="118" fillId="0" borderId="67" xfId="0" applyFont="1" applyFill="1" applyBorder="1" applyAlignment="1">
      <alignment horizontal="center" vertical="center" wrapText="1"/>
    </xf>
    <xf numFmtId="0" fontId="115" fillId="0" borderId="144" xfId="0" applyFont="1" applyBorder="1" applyAlignment="1">
      <alignment horizontal="center" vertical="top" wrapText="1"/>
    </xf>
    <xf numFmtId="0" fontId="115" fillId="0" borderId="143" xfId="0" applyFont="1" applyBorder="1" applyAlignment="1">
      <alignment horizontal="center" vertical="top" wrapText="1"/>
    </xf>
    <xf numFmtId="0" fontId="115" fillId="0" borderId="144" xfId="0" applyFont="1" applyFill="1" applyBorder="1" applyAlignment="1">
      <alignment horizontal="center" vertical="top" wrapText="1"/>
    </xf>
    <xf numFmtId="0" fontId="115" fillId="0" borderId="150" xfId="0" applyFont="1" applyFill="1" applyBorder="1" applyAlignment="1">
      <alignment horizontal="center" vertical="top" wrapText="1"/>
    </xf>
    <xf numFmtId="0" fontId="115" fillId="0" borderId="147" xfId="0" applyFont="1" applyFill="1" applyBorder="1" applyAlignment="1">
      <alignment horizontal="center" vertical="top" wrapText="1"/>
    </xf>
    <xf numFmtId="0" fontId="104" fillId="0" borderId="129" xfId="0" applyNumberFormat="1" applyFont="1" applyFill="1" applyBorder="1" applyAlignment="1">
      <alignment horizontal="left" vertical="top" wrapText="1"/>
    </xf>
    <xf numFmtId="0" fontId="104" fillId="0" borderId="130" xfId="0" applyNumberFormat="1" applyFont="1" applyFill="1" applyBorder="1" applyAlignment="1">
      <alignment horizontal="left" vertical="top" wrapText="1"/>
    </xf>
    <xf numFmtId="0" fontId="121" fillId="0" borderId="145" xfId="0" applyFont="1" applyBorder="1" applyAlignment="1">
      <alignment horizontal="center" vertical="center"/>
    </xf>
    <xf numFmtId="0" fontId="120" fillId="0" borderId="145" xfId="0" applyFont="1" applyBorder="1" applyAlignment="1">
      <alignment horizontal="center" vertical="center" wrapText="1"/>
    </xf>
    <xf numFmtId="0" fontId="120" fillId="0" borderId="146" xfId="0" applyFont="1" applyBorder="1" applyAlignment="1">
      <alignment horizontal="center" vertical="center" wrapText="1"/>
    </xf>
    <xf numFmtId="0" fontId="104" fillId="0" borderId="68" xfId="0" applyFont="1" applyFill="1" applyBorder="1" applyAlignment="1">
      <alignment horizontal="center" vertical="center"/>
    </xf>
    <xf numFmtId="0" fontId="104" fillId="0" borderId="69" xfId="0" applyFont="1" applyFill="1" applyBorder="1" applyAlignment="1">
      <alignment horizontal="center" vertical="center"/>
    </xf>
    <xf numFmtId="0" fontId="104" fillId="0" borderId="70" xfId="0" applyFont="1" applyFill="1" applyBorder="1" applyAlignment="1">
      <alignment horizontal="center" vertical="center"/>
    </xf>
    <xf numFmtId="0" fontId="105" fillId="0" borderId="96" xfId="0" applyFont="1" applyFill="1" applyBorder="1" applyAlignment="1">
      <alignment horizontal="left" vertical="center" wrapText="1"/>
    </xf>
    <xf numFmtId="0" fontId="104" fillId="75" borderId="71" xfId="0" applyFont="1" applyFill="1" applyBorder="1" applyAlignment="1">
      <alignment horizontal="center" vertical="center" wrapText="1"/>
    </xf>
    <xf numFmtId="0" fontId="104" fillId="75" borderId="72" xfId="0" applyFont="1" applyFill="1" applyBorder="1" applyAlignment="1">
      <alignment horizontal="center" vertical="center" wrapText="1"/>
    </xf>
    <xf numFmtId="0" fontId="104" fillId="75" borderId="73" xfId="0" applyFont="1" applyFill="1" applyBorder="1" applyAlignment="1">
      <alignment horizontal="center" vertical="center" wrapText="1"/>
    </xf>
    <xf numFmtId="0" fontId="105" fillId="0" borderId="52" xfId="0" applyFont="1" applyFill="1" applyBorder="1" applyAlignment="1">
      <alignment horizontal="left" vertical="center" wrapText="1"/>
    </xf>
    <xf numFmtId="0" fontId="105" fillId="0" borderId="11" xfId="0" applyFont="1" applyFill="1" applyBorder="1" applyAlignment="1">
      <alignment horizontal="left" vertical="center" wrapText="1"/>
    </xf>
    <xf numFmtId="0" fontId="105" fillId="0" borderId="97" xfId="0" applyFont="1" applyFill="1" applyBorder="1" applyAlignment="1">
      <alignment horizontal="left" vertical="center" wrapText="1"/>
    </xf>
    <xf numFmtId="0" fontId="105" fillId="0" borderId="95" xfId="0" applyFont="1" applyFill="1" applyBorder="1" applyAlignment="1">
      <alignment horizontal="left" vertical="center" wrapText="1"/>
    </xf>
    <xf numFmtId="0" fontId="154" fillId="3" borderId="97" xfId="0" applyFont="1" applyFill="1" applyBorder="1" applyAlignment="1">
      <alignment vertical="center" wrapText="1"/>
    </xf>
    <xf numFmtId="0" fontId="154" fillId="3" borderId="95" xfId="0" applyFont="1" applyFill="1" applyBorder="1" applyAlignment="1">
      <alignment vertical="center" wrapText="1"/>
    </xf>
    <xf numFmtId="0" fontId="105" fillId="3" borderId="97" xfId="0" applyFont="1" applyFill="1" applyBorder="1" applyAlignment="1">
      <alignment vertical="center" wrapText="1"/>
    </xf>
    <xf numFmtId="0" fontId="105" fillId="3" borderId="95" xfId="0" applyFont="1" applyFill="1" applyBorder="1" applyAlignment="1">
      <alignment vertical="center" wrapText="1"/>
    </xf>
    <xf numFmtId="0" fontId="105" fillId="0" borderId="97" xfId="0" applyFont="1" applyFill="1" applyBorder="1" applyAlignment="1">
      <alignment horizontal="left"/>
    </xf>
    <xf numFmtId="0" fontId="105" fillId="0" borderId="95" xfId="0" applyFont="1" applyFill="1" applyBorder="1" applyAlignment="1">
      <alignment horizontal="left"/>
    </xf>
    <xf numFmtId="0" fontId="105" fillId="0" borderId="97" xfId="0" applyFont="1" applyFill="1" applyBorder="1" applyAlignment="1">
      <alignment vertical="center" wrapText="1"/>
    </xf>
    <xf numFmtId="0" fontId="105" fillId="0" borderId="95" xfId="0" applyFont="1" applyFill="1" applyBorder="1" applyAlignment="1">
      <alignment vertical="center" wrapText="1"/>
    </xf>
    <xf numFmtId="0" fontId="105" fillId="0" borderId="138" xfId="0" applyFont="1" applyFill="1" applyBorder="1" applyAlignment="1">
      <alignment horizontal="left" vertical="center" wrapText="1"/>
    </xf>
    <xf numFmtId="0" fontId="105" fillId="0" borderId="139" xfId="0" applyFont="1" applyFill="1" applyBorder="1" applyAlignment="1">
      <alignment horizontal="left" vertical="center" wrapText="1"/>
    </xf>
    <xf numFmtId="0" fontId="105" fillId="0" borderId="140" xfId="0" applyFont="1" applyFill="1" applyBorder="1" applyAlignment="1">
      <alignment horizontal="left" vertical="center" wrapText="1"/>
    </xf>
    <xf numFmtId="0" fontId="105" fillId="3" borderId="75" xfId="0" applyFont="1" applyFill="1" applyBorder="1" applyAlignment="1">
      <alignment horizontal="left" vertical="center" wrapText="1"/>
    </xf>
    <xf numFmtId="0" fontId="105" fillId="3" borderId="76" xfId="0" applyFont="1" applyFill="1" applyBorder="1" applyAlignment="1">
      <alignment horizontal="left" vertical="center" wrapText="1"/>
    </xf>
    <xf numFmtId="0" fontId="105" fillId="0" borderId="78" xfId="0" applyFont="1" applyFill="1" applyBorder="1" applyAlignment="1">
      <alignment horizontal="left" vertical="center" wrapText="1"/>
    </xf>
    <xf numFmtId="0" fontId="105" fillId="0" borderId="79" xfId="0" applyFont="1" applyFill="1" applyBorder="1" applyAlignment="1">
      <alignment horizontal="left" vertical="center" wrapText="1"/>
    </xf>
    <xf numFmtId="0" fontId="105" fillId="0" borderId="52" xfId="0" applyFont="1" applyFill="1" applyBorder="1" applyAlignment="1">
      <alignment vertical="center" wrapText="1"/>
    </xf>
    <xf numFmtId="0" fontId="105" fillId="0" borderId="11" xfId="0" applyFont="1" applyFill="1" applyBorder="1" applyAlignment="1">
      <alignment vertical="center" wrapText="1"/>
    </xf>
    <xf numFmtId="0" fontId="105" fillId="0" borderId="75" xfId="0" applyFont="1" applyFill="1" applyBorder="1" applyAlignment="1">
      <alignment horizontal="left" vertical="center" wrapText="1"/>
    </xf>
    <xf numFmtId="0" fontId="105" fillId="0" borderId="76" xfId="0" applyFont="1" applyFill="1" applyBorder="1" applyAlignment="1">
      <alignment horizontal="left" vertical="center" wrapText="1"/>
    </xf>
    <xf numFmtId="0" fontId="154" fillId="3" borderId="97" xfId="0" applyFont="1" applyFill="1" applyBorder="1" applyAlignment="1">
      <alignment horizontal="left" vertical="center" wrapText="1"/>
    </xf>
    <xf numFmtId="0" fontId="154" fillId="3" borderId="95" xfId="0" applyFont="1" applyFill="1" applyBorder="1" applyAlignment="1">
      <alignment horizontal="left" vertical="center" wrapText="1"/>
    </xf>
    <xf numFmtId="0" fontId="105" fillId="3" borderId="97" xfId="0" applyFont="1" applyFill="1" applyBorder="1" applyAlignment="1">
      <alignment horizontal="left" vertical="center" wrapText="1"/>
    </xf>
    <xf numFmtId="0" fontId="105" fillId="3" borderId="95" xfId="0" applyFont="1" applyFill="1" applyBorder="1" applyAlignment="1">
      <alignment horizontal="left" vertical="center" wrapText="1"/>
    </xf>
    <xf numFmtId="0" fontId="105" fillId="0" borderId="148" xfId="0" applyFont="1" applyFill="1" applyBorder="1" applyAlignment="1">
      <alignment horizontal="left" vertical="center" wrapText="1"/>
    </xf>
    <xf numFmtId="0" fontId="105" fillId="0" borderId="147" xfId="0" applyFont="1" applyFill="1" applyBorder="1" applyAlignment="1">
      <alignment horizontal="left" vertical="center" wrapText="1"/>
    </xf>
    <xf numFmtId="0" fontId="104" fillId="75" borderId="80" xfId="0" applyFont="1" applyFill="1" applyBorder="1" applyAlignment="1">
      <alignment horizontal="center" vertical="center" wrapText="1"/>
    </xf>
    <xf numFmtId="0" fontId="104" fillId="75" borderId="0" xfId="0" applyFont="1" applyFill="1" applyBorder="1" applyAlignment="1">
      <alignment horizontal="center" vertical="center" wrapText="1"/>
    </xf>
    <xf numFmtId="0" fontId="104" fillId="75" borderId="81" xfId="0" applyFont="1" applyFill="1" applyBorder="1" applyAlignment="1">
      <alignment horizontal="center" vertical="center" wrapText="1"/>
    </xf>
    <xf numFmtId="0" fontId="104" fillId="75" borderId="85" xfId="0" applyFont="1" applyFill="1" applyBorder="1" applyAlignment="1">
      <alignment horizontal="center" vertical="center"/>
    </xf>
    <xf numFmtId="0" fontId="104" fillId="75" borderId="86" xfId="0" applyFont="1" applyFill="1" applyBorder="1" applyAlignment="1">
      <alignment horizontal="center" vertical="center"/>
    </xf>
    <xf numFmtId="0" fontId="104" fillId="75" borderId="87" xfId="0" applyFont="1" applyFill="1" applyBorder="1" applyAlignment="1">
      <alignment horizontal="center" vertical="center"/>
    </xf>
    <xf numFmtId="0" fontId="104" fillId="75" borderId="145" xfId="0" applyFont="1" applyFill="1" applyBorder="1" applyAlignment="1">
      <alignment horizontal="center" vertical="center" wrapText="1"/>
    </xf>
    <xf numFmtId="0" fontId="104" fillId="0" borderId="145" xfId="0" applyFont="1" applyFill="1" applyBorder="1" applyAlignment="1">
      <alignment horizontal="center" vertical="center"/>
    </xf>
    <xf numFmtId="0" fontId="105" fillId="0" borderId="148" xfId="13" applyFont="1" applyFill="1" applyBorder="1" applyAlignment="1" applyProtection="1">
      <alignment horizontal="left" vertical="top" wrapText="1"/>
      <protection locked="0"/>
    </xf>
    <xf numFmtId="0" fontId="105" fillId="0" borderId="147" xfId="13" applyFont="1" applyFill="1" applyBorder="1" applyAlignment="1" applyProtection="1">
      <alignment horizontal="left" vertical="top" wrapText="1"/>
      <protection locked="0"/>
    </xf>
    <xf numFmtId="0" fontId="105" fillId="3" borderId="148" xfId="13" applyFont="1" applyFill="1" applyBorder="1" applyAlignment="1" applyProtection="1">
      <alignment horizontal="left" vertical="top" wrapText="1"/>
      <protection locked="0"/>
    </xf>
    <xf numFmtId="0" fontId="105" fillId="3" borderId="147" xfId="13" applyFont="1" applyFill="1" applyBorder="1" applyAlignment="1" applyProtection="1">
      <alignment horizontal="left" vertical="top" wrapText="1"/>
      <protection locked="0"/>
    </xf>
    <xf numFmtId="0" fontId="104" fillId="0" borderId="83" xfId="0" applyFont="1" applyFill="1" applyBorder="1" applyAlignment="1">
      <alignment horizontal="center" vertical="center"/>
    </xf>
    <xf numFmtId="49" fontId="105" fillId="0" borderId="0" xfId="0" applyNumberFormat="1" applyFont="1" applyFill="1" applyBorder="1" applyAlignment="1">
      <alignment horizontal="center" vertical="center"/>
    </xf>
    <xf numFmtId="0" fontId="104" fillId="75" borderId="148" xfId="0" applyFont="1" applyFill="1" applyBorder="1" applyAlignment="1">
      <alignment horizontal="center" vertical="center" wrapText="1"/>
    </xf>
    <xf numFmtId="0" fontId="104" fillId="75" borderId="147" xfId="0" applyFont="1" applyFill="1" applyBorder="1" applyAlignment="1">
      <alignment horizontal="center" vertical="center" wrapText="1"/>
    </xf>
    <xf numFmtId="0" fontId="105" fillId="0" borderId="148" xfId="0" applyNumberFormat="1" applyFont="1" applyFill="1" applyBorder="1" applyAlignment="1">
      <alignment horizontal="left" vertical="center" wrapText="1"/>
    </xf>
    <xf numFmtId="0" fontId="105" fillId="0" borderId="147" xfId="0" applyNumberFormat="1" applyFont="1" applyFill="1" applyBorder="1" applyAlignment="1">
      <alignment horizontal="left" vertical="center" wrapText="1"/>
    </xf>
    <xf numFmtId="0" fontId="105" fillId="0" borderId="145" xfId="0" applyFont="1" applyFill="1" applyBorder="1" applyAlignment="1">
      <alignment horizontal="left" vertical="top" wrapText="1"/>
    </xf>
    <xf numFmtId="0" fontId="105" fillId="0" borderId="148" xfId="0" applyFont="1" applyFill="1" applyBorder="1" applyAlignment="1">
      <alignment horizontal="left" vertical="top" wrapText="1"/>
    </xf>
    <xf numFmtId="0" fontId="105" fillId="0" borderId="145" xfId="0" applyFont="1" applyFill="1" applyBorder="1" applyAlignment="1">
      <alignment horizontal="left" vertical="center" wrapText="1"/>
    </xf>
    <xf numFmtId="0" fontId="105" fillId="0" borderId="145" xfId="0" applyNumberFormat="1" applyFont="1" applyFill="1" applyBorder="1" applyAlignment="1">
      <alignment horizontal="left" vertical="top" wrapText="1"/>
    </xf>
    <xf numFmtId="0" fontId="105" fillId="0" borderId="145" xfId="0" applyFont="1" applyBorder="1" applyAlignment="1">
      <alignment horizontal="center"/>
    </xf>
    <xf numFmtId="0" fontId="154" fillId="0" borderId="148" xfId="13" applyFont="1" applyFill="1" applyBorder="1" applyAlignment="1" applyProtection="1">
      <alignment horizontal="left" vertical="top" wrapText="1"/>
      <protection locked="0"/>
    </xf>
    <xf numFmtId="0" fontId="154" fillId="0" borderId="147" xfId="13" applyFont="1" applyFill="1" applyBorder="1" applyAlignment="1" applyProtection="1">
      <alignment horizontal="left" vertical="top" wrapText="1"/>
      <protection locked="0"/>
    </xf>
    <xf numFmtId="0" fontId="105" fillId="0" borderId="148" xfId="0" applyNumberFormat="1" applyFont="1" applyFill="1" applyBorder="1" applyAlignment="1">
      <alignment horizontal="left" vertical="top" wrapText="1"/>
    </xf>
    <xf numFmtId="0" fontId="105" fillId="0" borderId="147" xfId="0" applyNumberFormat="1" applyFont="1" applyFill="1" applyBorder="1" applyAlignment="1">
      <alignment horizontal="left" vertical="top" wrapText="1"/>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 val="დამხმარე გვარდი"/>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zoomScaleNormal="100" workbookViewId="0">
      <pane xSplit="1" ySplit="7" topLeftCell="B8" activePane="bottomRight" state="frozen"/>
      <selection activeCell="E6" sqref="E6"/>
      <selection pane="topRight" activeCell="E6" sqref="E6"/>
      <selection pane="bottomLeft" activeCell="E6" sqref="E6"/>
      <selection pane="bottomRight" activeCell="B2" sqref="B2"/>
    </sheetView>
  </sheetViews>
  <sheetFormatPr defaultRowHeight="14.4"/>
  <cols>
    <col min="1" max="1" width="10.109375" style="2" customWidth="1"/>
    <col min="2" max="2" width="153" bestFit="1" customWidth="1"/>
    <col min="3" max="3" width="39.44140625" customWidth="1"/>
    <col min="7" max="7" width="25" customWidth="1"/>
  </cols>
  <sheetData>
    <row r="1" spans="1:3">
      <c r="A1" s="9"/>
      <c r="B1" s="101" t="s">
        <v>148</v>
      </c>
      <c r="C1" s="53"/>
    </row>
    <row r="2" spans="1:3" s="98" customFormat="1">
      <c r="A2" s="142">
        <v>1</v>
      </c>
      <c r="B2" s="99" t="s">
        <v>149</v>
      </c>
      <c r="C2" s="96" t="s">
        <v>1000</v>
      </c>
    </row>
    <row r="3" spans="1:3" s="98" customFormat="1">
      <c r="A3" s="142">
        <v>2</v>
      </c>
      <c r="B3" s="100" t="s">
        <v>150</v>
      </c>
      <c r="C3" s="96" t="s">
        <v>1001</v>
      </c>
    </row>
    <row r="4" spans="1:3" s="98" customFormat="1">
      <c r="A4" s="142">
        <v>3</v>
      </c>
      <c r="B4" s="100" t="s">
        <v>151</v>
      </c>
      <c r="C4" s="96" t="s">
        <v>1002</v>
      </c>
    </row>
    <row r="5" spans="1:3" s="98" customFormat="1">
      <c r="A5" s="143">
        <v>4</v>
      </c>
      <c r="B5" s="103" t="s">
        <v>152</v>
      </c>
      <c r="C5" s="96" t="s">
        <v>1003</v>
      </c>
    </row>
    <row r="6" spans="1:3" s="102" customFormat="1" ht="65.25" customHeight="1">
      <c r="A6" s="803" t="s">
        <v>309</v>
      </c>
      <c r="B6" s="804"/>
      <c r="C6" s="804"/>
    </row>
    <row r="7" spans="1:3">
      <c r="A7" s="220" t="s">
        <v>240</v>
      </c>
      <c r="B7" s="221" t="s">
        <v>153</v>
      </c>
    </row>
    <row r="8" spans="1:3">
      <c r="A8" s="222">
        <v>1</v>
      </c>
      <c r="B8" s="218" t="s">
        <v>128</v>
      </c>
    </row>
    <row r="9" spans="1:3">
      <c r="A9" s="222">
        <v>2</v>
      </c>
      <c r="B9" s="218" t="s">
        <v>154</v>
      </c>
    </row>
    <row r="10" spans="1:3">
      <c r="A10" s="222">
        <v>3</v>
      </c>
      <c r="B10" s="218" t="s">
        <v>155</v>
      </c>
    </row>
    <row r="11" spans="1:3">
      <c r="A11" s="222">
        <v>4</v>
      </c>
      <c r="B11" s="218" t="s">
        <v>156</v>
      </c>
      <c r="C11" s="97"/>
    </row>
    <row r="12" spans="1:3">
      <c r="A12" s="222">
        <v>5</v>
      </c>
      <c r="B12" s="218" t="s">
        <v>96</v>
      </c>
    </row>
    <row r="13" spans="1:3">
      <c r="A13" s="222">
        <v>6</v>
      </c>
      <c r="B13" s="223" t="s">
        <v>80</v>
      </c>
    </row>
    <row r="14" spans="1:3">
      <c r="A14" s="222">
        <v>7</v>
      </c>
      <c r="B14" s="218" t="s">
        <v>157</v>
      </c>
    </row>
    <row r="15" spans="1:3">
      <c r="A15" s="222">
        <v>8</v>
      </c>
      <c r="B15" s="218" t="s">
        <v>160</v>
      </c>
    </row>
    <row r="16" spans="1:3">
      <c r="A16" s="222">
        <v>9</v>
      </c>
      <c r="B16" s="218" t="s">
        <v>74</v>
      </c>
    </row>
    <row r="17" spans="1:2">
      <c r="A17" s="224" t="s">
        <v>366</v>
      </c>
      <c r="B17" s="218" t="s">
        <v>346</v>
      </c>
    </row>
    <row r="18" spans="1:2" s="3" customFormat="1">
      <c r="A18" s="226">
        <v>9.1999999999999993</v>
      </c>
      <c r="B18" s="573" t="s">
        <v>946</v>
      </c>
    </row>
    <row r="19" spans="1:2" s="3" customFormat="1">
      <c r="A19" s="226">
        <v>9.3000000000000007</v>
      </c>
      <c r="B19" s="573" t="s">
        <v>947</v>
      </c>
    </row>
    <row r="20" spans="1:2">
      <c r="A20" s="222">
        <v>10</v>
      </c>
      <c r="B20" s="218" t="s">
        <v>161</v>
      </c>
    </row>
    <row r="21" spans="1:2">
      <c r="A21" s="222">
        <v>11</v>
      </c>
      <c r="B21" s="223" t="s">
        <v>144</v>
      </c>
    </row>
    <row r="22" spans="1:2">
      <c r="A22" s="222">
        <v>12</v>
      </c>
      <c r="B22" s="223" t="s">
        <v>141</v>
      </c>
    </row>
    <row r="23" spans="1:2">
      <c r="A23" s="222">
        <v>13</v>
      </c>
      <c r="B23" s="225" t="s">
        <v>285</v>
      </c>
    </row>
    <row r="24" spans="1:2">
      <c r="A24" s="222">
        <v>14</v>
      </c>
      <c r="B24" s="218" t="s">
        <v>339</v>
      </c>
    </row>
    <row r="25" spans="1:2">
      <c r="A25" s="226">
        <v>15</v>
      </c>
      <c r="B25" s="218" t="s">
        <v>73</v>
      </c>
    </row>
    <row r="26" spans="1:2">
      <c r="A26" s="226">
        <v>15.1</v>
      </c>
      <c r="B26" s="218" t="s">
        <v>375</v>
      </c>
    </row>
    <row r="27" spans="1:2">
      <c r="A27" s="572">
        <v>15.2</v>
      </c>
      <c r="B27" s="573" t="s">
        <v>970</v>
      </c>
    </row>
    <row r="28" spans="1:2">
      <c r="A28" s="226">
        <v>16</v>
      </c>
      <c r="B28" s="218" t="s">
        <v>422</v>
      </c>
    </row>
    <row r="29" spans="1:2">
      <c r="A29" s="226">
        <v>17</v>
      </c>
      <c r="B29" s="218" t="s">
        <v>646</v>
      </c>
    </row>
    <row r="30" spans="1:2">
      <c r="A30" s="226">
        <v>18</v>
      </c>
      <c r="B30" s="218" t="s">
        <v>906</v>
      </c>
    </row>
    <row r="31" spans="1:2">
      <c r="A31" s="226">
        <v>19</v>
      </c>
      <c r="B31" s="218" t="s">
        <v>907</v>
      </c>
    </row>
    <row r="32" spans="1:2">
      <c r="A32" s="226">
        <v>20</v>
      </c>
      <c r="B32" s="218" t="s">
        <v>908</v>
      </c>
    </row>
    <row r="33" spans="1:2">
      <c r="A33" s="226">
        <v>21</v>
      </c>
      <c r="B33" s="218" t="s">
        <v>515</v>
      </c>
    </row>
    <row r="34" spans="1:2">
      <c r="A34" s="226">
        <v>22</v>
      </c>
      <c r="B34" s="218" t="s">
        <v>909</v>
      </c>
    </row>
    <row r="35" spans="1:2" ht="26.4">
      <c r="A35" s="226">
        <v>23</v>
      </c>
      <c r="B35" s="529" t="s">
        <v>905</v>
      </c>
    </row>
    <row r="36" spans="1:2">
      <c r="A36" s="226">
        <v>24</v>
      </c>
      <c r="B36" s="218" t="s">
        <v>910</v>
      </c>
    </row>
    <row r="37" spans="1:2">
      <c r="A37" s="226">
        <v>25</v>
      </c>
      <c r="B37" s="218" t="s">
        <v>911</v>
      </c>
    </row>
    <row r="38" spans="1:2">
      <c r="A38" s="222">
        <v>26</v>
      </c>
      <c r="B38" s="218"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6" activePane="bottomRight" state="frozen"/>
      <selection activeCell="E6" sqref="E6"/>
      <selection pane="topRight" activeCell="E6" sqref="E6"/>
      <selection pane="bottomLeft" activeCell="E6" sqref="E6"/>
      <selection pane="bottomRight"/>
    </sheetView>
  </sheetViews>
  <sheetFormatPr defaultRowHeight="14.4"/>
  <cols>
    <col min="1" max="1" width="9.5546875" style="5" bestFit="1" customWidth="1"/>
    <col min="2" max="2" width="132.44140625" style="2" customWidth="1"/>
    <col min="3" max="3" width="18.44140625" style="2" customWidth="1"/>
  </cols>
  <sheetData>
    <row r="1" spans="1:6">
      <c r="A1" s="16" t="s">
        <v>97</v>
      </c>
      <c r="B1" s="15" t="str">
        <f>Info!C2</f>
        <v>სს "ხალიკ ბანკი საქართველო"</v>
      </c>
      <c r="D1" s="2"/>
      <c r="E1" s="2"/>
      <c r="F1" s="2"/>
    </row>
    <row r="2" spans="1:6" s="20" customFormat="1" ht="15.75" customHeight="1">
      <c r="A2" s="20" t="s">
        <v>98</v>
      </c>
      <c r="B2" s="789">
        <f>'1. key ratios'!B2</f>
        <v>46203</v>
      </c>
    </row>
    <row r="3" spans="1:6" s="20" customFormat="1" ht="15.75" customHeight="1"/>
    <row r="4" spans="1:6" ht="15" thickBot="1">
      <c r="A4" s="5" t="s">
        <v>246</v>
      </c>
      <c r="B4" s="28" t="s">
        <v>74</v>
      </c>
    </row>
    <row r="5" spans="1:6">
      <c r="A5" s="73" t="s">
        <v>25</v>
      </c>
      <c r="B5" s="74"/>
      <c r="C5" s="75" t="s">
        <v>26</v>
      </c>
    </row>
    <row r="6" spans="1:6">
      <c r="A6" s="76">
        <v>1</v>
      </c>
      <c r="B6" s="49" t="s">
        <v>27</v>
      </c>
      <c r="C6" s="666">
        <f>SUM(C7:C11)</f>
        <v>220726110.08999991</v>
      </c>
    </row>
    <row r="7" spans="1:6">
      <c r="A7" s="76">
        <v>2</v>
      </c>
      <c r="B7" s="46" t="s">
        <v>28</v>
      </c>
      <c r="C7" s="667">
        <v>76000000</v>
      </c>
    </row>
    <row r="8" spans="1:6">
      <c r="A8" s="76">
        <v>3</v>
      </c>
      <c r="B8" s="40" t="s">
        <v>29</v>
      </c>
      <c r="C8" s="667">
        <v>0</v>
      </c>
    </row>
    <row r="9" spans="1:6">
      <c r="A9" s="76">
        <v>4</v>
      </c>
      <c r="B9" s="40" t="s">
        <v>30</v>
      </c>
      <c r="C9" s="667">
        <v>1995247.12</v>
      </c>
    </row>
    <row r="10" spans="1:6">
      <c r="A10" s="76">
        <v>5</v>
      </c>
      <c r="B10" s="40" t="s">
        <v>31</v>
      </c>
      <c r="C10" s="667">
        <v>0</v>
      </c>
    </row>
    <row r="11" spans="1:6">
      <c r="A11" s="76">
        <v>6</v>
      </c>
      <c r="B11" s="47" t="s">
        <v>32</v>
      </c>
      <c r="C11" s="667">
        <v>142730862.96999991</v>
      </c>
    </row>
    <row r="12" spans="1:6" s="4" customFormat="1">
      <c r="A12" s="76">
        <v>7</v>
      </c>
      <c r="B12" s="49" t="s">
        <v>33</v>
      </c>
      <c r="C12" s="668">
        <f>SUM(C13:C28)</f>
        <v>8381969.0899999971</v>
      </c>
      <c r="E12"/>
      <c r="F12"/>
    </row>
    <row r="13" spans="1:6" s="4" customFormat="1">
      <c r="A13" s="76">
        <v>8</v>
      </c>
      <c r="B13" s="48" t="s">
        <v>34</v>
      </c>
      <c r="C13" s="667">
        <v>1995247.12</v>
      </c>
      <c r="E13"/>
      <c r="F13"/>
    </row>
    <row r="14" spans="1:6" s="4" customFormat="1" ht="27.6">
      <c r="A14" s="76">
        <v>9</v>
      </c>
      <c r="B14" s="41" t="s">
        <v>35</v>
      </c>
      <c r="C14" s="667">
        <v>0</v>
      </c>
      <c r="E14"/>
      <c r="F14"/>
    </row>
    <row r="15" spans="1:6" s="4" customFormat="1">
      <c r="A15" s="76">
        <v>10</v>
      </c>
      <c r="B15" s="42" t="s">
        <v>36</v>
      </c>
      <c r="C15" s="667">
        <v>6386721.9699999969</v>
      </c>
      <c r="E15"/>
      <c r="F15"/>
    </row>
    <row r="16" spans="1:6" s="4" customFormat="1">
      <c r="A16" s="76">
        <v>11</v>
      </c>
      <c r="B16" s="43" t="s">
        <v>37</v>
      </c>
      <c r="C16" s="667">
        <v>0</v>
      </c>
      <c r="E16"/>
      <c r="F16"/>
    </row>
    <row r="17" spans="1:6" s="4" customFormat="1">
      <c r="A17" s="76">
        <v>12</v>
      </c>
      <c r="B17" s="42" t="s">
        <v>38</v>
      </c>
      <c r="C17" s="667">
        <v>0</v>
      </c>
      <c r="E17"/>
      <c r="F17"/>
    </row>
    <row r="18" spans="1:6" s="4" customFormat="1">
      <c r="A18" s="76">
        <v>13</v>
      </c>
      <c r="B18" s="42" t="s">
        <v>39</v>
      </c>
      <c r="C18" s="667">
        <v>0</v>
      </c>
      <c r="E18"/>
      <c r="F18"/>
    </row>
    <row r="19" spans="1:6" s="4" customFormat="1">
      <c r="A19" s="76">
        <v>14</v>
      </c>
      <c r="B19" s="42" t="s">
        <v>40</v>
      </c>
      <c r="C19" s="667">
        <v>0</v>
      </c>
      <c r="E19"/>
      <c r="F19"/>
    </row>
    <row r="20" spans="1:6" s="4" customFormat="1" ht="27.6">
      <c r="A20" s="76">
        <v>15</v>
      </c>
      <c r="B20" s="42" t="s">
        <v>41</v>
      </c>
      <c r="C20" s="667">
        <v>0</v>
      </c>
      <c r="E20"/>
      <c r="F20"/>
    </row>
    <row r="21" spans="1:6" s="4" customFormat="1" ht="27.6">
      <c r="A21" s="76">
        <v>16</v>
      </c>
      <c r="B21" s="41" t="s">
        <v>42</v>
      </c>
      <c r="C21" s="667">
        <v>0</v>
      </c>
      <c r="E21"/>
      <c r="F21"/>
    </row>
    <row r="22" spans="1:6" s="4" customFormat="1">
      <c r="A22" s="76">
        <v>17</v>
      </c>
      <c r="B22" s="77" t="s">
        <v>43</v>
      </c>
      <c r="C22" s="667">
        <v>0</v>
      </c>
      <c r="E22"/>
      <c r="F22"/>
    </row>
    <row r="23" spans="1:6" s="4" customFormat="1">
      <c r="A23" s="76">
        <v>18</v>
      </c>
      <c r="B23" s="565" t="s">
        <v>694</v>
      </c>
      <c r="C23" s="667">
        <v>0</v>
      </c>
      <c r="E23"/>
      <c r="F23"/>
    </row>
    <row r="24" spans="1:6" s="4" customFormat="1" ht="27.6">
      <c r="A24" s="76">
        <v>19</v>
      </c>
      <c r="B24" s="41" t="s">
        <v>44</v>
      </c>
      <c r="C24" s="667">
        <v>0</v>
      </c>
      <c r="E24"/>
      <c r="F24"/>
    </row>
    <row r="25" spans="1:6" s="4" customFormat="1" ht="27.6">
      <c r="A25" s="76">
        <v>20</v>
      </c>
      <c r="B25" s="41" t="s">
        <v>45</v>
      </c>
      <c r="C25" s="667">
        <v>0</v>
      </c>
      <c r="E25"/>
      <c r="F25"/>
    </row>
    <row r="26" spans="1:6" s="4" customFormat="1" ht="27.6">
      <c r="A26" s="76">
        <v>21</v>
      </c>
      <c r="B26" s="44" t="s">
        <v>46</v>
      </c>
      <c r="C26" s="667">
        <v>0</v>
      </c>
      <c r="E26"/>
      <c r="F26"/>
    </row>
    <row r="27" spans="1:6" s="4" customFormat="1">
      <c r="A27" s="76">
        <v>22</v>
      </c>
      <c r="B27" s="44" t="s">
        <v>47</v>
      </c>
      <c r="C27" s="667">
        <v>0</v>
      </c>
      <c r="E27"/>
      <c r="F27"/>
    </row>
    <row r="28" spans="1:6" s="4" customFormat="1" ht="27.6">
      <c r="A28" s="76">
        <v>23</v>
      </c>
      <c r="B28" s="44" t="s">
        <v>48</v>
      </c>
      <c r="C28" s="667">
        <v>0</v>
      </c>
      <c r="E28"/>
      <c r="F28"/>
    </row>
    <row r="29" spans="1:6" s="4" customFormat="1">
      <c r="A29" s="76">
        <v>24</v>
      </c>
      <c r="B29" s="50" t="s">
        <v>22</v>
      </c>
      <c r="C29" s="668">
        <f>C6-C12</f>
        <v>212344140.99999991</v>
      </c>
      <c r="E29"/>
      <c r="F29"/>
    </row>
    <row r="30" spans="1:6" s="4" customFormat="1">
      <c r="A30" s="78"/>
      <c r="B30" s="45"/>
      <c r="C30" s="669"/>
      <c r="E30"/>
      <c r="F30"/>
    </row>
    <row r="31" spans="1:6" s="4" customFormat="1">
      <c r="A31" s="78">
        <v>25</v>
      </c>
      <c r="B31" s="50" t="s">
        <v>49</v>
      </c>
      <c r="C31" s="668">
        <f>C32+C35</f>
        <v>60000000</v>
      </c>
      <c r="E31"/>
      <c r="F31"/>
    </row>
    <row r="32" spans="1:6" s="4" customFormat="1">
      <c r="A32" s="78">
        <v>26</v>
      </c>
      <c r="B32" s="40" t="s">
        <v>50</v>
      </c>
      <c r="C32" s="670">
        <f>C33+C34</f>
        <v>60000000</v>
      </c>
      <c r="E32"/>
      <c r="F32"/>
    </row>
    <row r="33" spans="1:6" s="4" customFormat="1">
      <c r="A33" s="78">
        <v>27</v>
      </c>
      <c r="B33" s="94" t="s">
        <v>51</v>
      </c>
      <c r="C33" s="667">
        <v>60000000</v>
      </c>
      <c r="E33"/>
      <c r="F33"/>
    </row>
    <row r="34" spans="1:6" s="4" customFormat="1">
      <c r="A34" s="78">
        <v>28</v>
      </c>
      <c r="B34" s="94" t="s">
        <v>52</v>
      </c>
      <c r="C34" s="667">
        <v>0</v>
      </c>
      <c r="E34"/>
      <c r="F34"/>
    </row>
    <row r="35" spans="1:6" s="4" customFormat="1">
      <c r="A35" s="78">
        <v>29</v>
      </c>
      <c r="B35" s="40" t="s">
        <v>53</v>
      </c>
      <c r="C35" s="667">
        <v>0</v>
      </c>
      <c r="E35"/>
      <c r="F35"/>
    </row>
    <row r="36" spans="1:6" s="4" customFormat="1">
      <c r="A36" s="78">
        <v>30</v>
      </c>
      <c r="B36" s="50" t="s">
        <v>54</v>
      </c>
      <c r="C36" s="668">
        <f>SUM(C37:C41)</f>
        <v>0</v>
      </c>
      <c r="E36"/>
      <c r="F36"/>
    </row>
    <row r="37" spans="1:6" s="4" customFormat="1">
      <c r="A37" s="78">
        <v>31</v>
      </c>
      <c r="B37" s="41" t="s">
        <v>55</v>
      </c>
      <c r="C37" s="667">
        <v>0</v>
      </c>
      <c r="E37"/>
      <c r="F37"/>
    </row>
    <row r="38" spans="1:6" s="4" customFormat="1">
      <c r="A38" s="78">
        <v>32</v>
      </c>
      <c r="B38" s="42" t="s">
        <v>56</v>
      </c>
      <c r="C38" s="667">
        <v>0</v>
      </c>
      <c r="E38"/>
      <c r="F38"/>
    </row>
    <row r="39" spans="1:6" s="4" customFormat="1" ht="27.6">
      <c r="A39" s="78">
        <v>33</v>
      </c>
      <c r="B39" s="41" t="s">
        <v>57</v>
      </c>
      <c r="C39" s="667">
        <v>0</v>
      </c>
      <c r="E39"/>
      <c r="F39"/>
    </row>
    <row r="40" spans="1:6" s="4" customFormat="1" ht="27.6">
      <c r="A40" s="78">
        <v>34</v>
      </c>
      <c r="B40" s="41" t="s">
        <v>45</v>
      </c>
      <c r="C40" s="667">
        <v>0</v>
      </c>
      <c r="E40"/>
      <c r="F40"/>
    </row>
    <row r="41" spans="1:6" s="4" customFormat="1" ht="27.6">
      <c r="A41" s="78">
        <v>35</v>
      </c>
      <c r="B41" s="44" t="s">
        <v>58</v>
      </c>
      <c r="C41" s="667">
        <v>0</v>
      </c>
      <c r="E41"/>
      <c r="F41"/>
    </row>
    <row r="42" spans="1:6" s="4" customFormat="1">
      <c r="A42" s="78">
        <v>36</v>
      </c>
      <c r="B42" s="50" t="s">
        <v>23</v>
      </c>
      <c r="C42" s="668">
        <f>C31-C36</f>
        <v>60000000</v>
      </c>
      <c r="E42"/>
      <c r="F42"/>
    </row>
    <row r="43" spans="1:6" s="4" customFormat="1">
      <c r="A43" s="78"/>
      <c r="B43" s="45"/>
      <c r="C43" s="669"/>
      <c r="E43"/>
      <c r="F43"/>
    </row>
    <row r="44" spans="1:6" s="4" customFormat="1">
      <c r="A44" s="78">
        <v>37</v>
      </c>
      <c r="B44" s="51" t="s">
        <v>59</v>
      </c>
      <c r="C44" s="668">
        <f>SUM(C45:C47)</f>
        <v>26518022.190000001</v>
      </c>
      <c r="E44"/>
      <c r="F44"/>
    </row>
    <row r="45" spans="1:6" s="4" customFormat="1">
      <c r="A45" s="78">
        <v>38</v>
      </c>
      <c r="B45" s="40" t="s">
        <v>60</v>
      </c>
      <c r="C45" s="667">
        <v>26518022.190000001</v>
      </c>
      <c r="E45"/>
      <c r="F45"/>
    </row>
    <row r="46" spans="1:6" s="4" customFormat="1">
      <c r="A46" s="78">
        <v>39</v>
      </c>
      <c r="B46" s="40" t="s">
        <v>61</v>
      </c>
      <c r="C46" s="667">
        <v>0</v>
      </c>
      <c r="E46"/>
      <c r="F46"/>
    </row>
    <row r="47" spans="1:6" s="4" customFormat="1">
      <c r="A47" s="78">
        <v>40</v>
      </c>
      <c r="B47" s="566" t="s">
        <v>693</v>
      </c>
      <c r="C47" s="667">
        <v>0</v>
      </c>
      <c r="E47"/>
      <c r="F47"/>
    </row>
    <row r="48" spans="1:6" s="4" customFormat="1">
      <c r="A48" s="78">
        <v>41</v>
      </c>
      <c r="B48" s="51" t="s">
        <v>62</v>
      </c>
      <c r="C48" s="668">
        <f>SUM(C49:C52)</f>
        <v>0</v>
      </c>
      <c r="E48"/>
      <c r="F48"/>
    </row>
    <row r="49" spans="1:6" s="4" customFormat="1">
      <c r="A49" s="78">
        <v>42</v>
      </c>
      <c r="B49" s="41" t="s">
        <v>63</v>
      </c>
      <c r="C49" s="667">
        <v>0</v>
      </c>
      <c r="E49"/>
      <c r="F49"/>
    </row>
    <row r="50" spans="1:6" s="4" customFormat="1">
      <c r="A50" s="78">
        <v>43</v>
      </c>
      <c r="B50" s="42" t="s">
        <v>64</v>
      </c>
      <c r="C50" s="667">
        <v>0</v>
      </c>
      <c r="E50"/>
      <c r="F50"/>
    </row>
    <row r="51" spans="1:6" s="4" customFormat="1" ht="27.6">
      <c r="A51" s="78">
        <v>44</v>
      </c>
      <c r="B51" s="41" t="s">
        <v>65</v>
      </c>
      <c r="C51" s="667">
        <v>0</v>
      </c>
      <c r="E51"/>
      <c r="F51"/>
    </row>
    <row r="52" spans="1:6" s="4" customFormat="1" ht="27.6">
      <c r="A52" s="78">
        <v>45</v>
      </c>
      <c r="B52" s="41" t="s">
        <v>45</v>
      </c>
      <c r="C52" s="667">
        <v>0</v>
      </c>
      <c r="E52"/>
      <c r="F52"/>
    </row>
    <row r="53" spans="1:6" s="4" customFormat="1" ht="15" thickBot="1">
      <c r="A53" s="78">
        <v>46</v>
      </c>
      <c r="B53" s="79" t="s">
        <v>24</v>
      </c>
      <c r="C53" s="671">
        <f>C44-C48</f>
        <v>26518022.190000001</v>
      </c>
      <c r="E53"/>
      <c r="F53"/>
    </row>
    <row r="56" spans="1:6">
      <c r="B56" s="2" t="s">
        <v>130</v>
      </c>
    </row>
  </sheetData>
  <dataValidations disablePrompts="1" count="1">
    <dataValidation operator="lessThanOrEqual" allowBlank="1" showInputMessage="1" showErrorMessage="1" errorTitle="Should be negative number" error="Should be whole negative number or 0" sqref="C29:C32 C36 C42:C44 C48 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H23"/>
  <sheetViews>
    <sheetView zoomScale="80" zoomScaleNormal="80" workbookViewId="0">
      <selection activeCell="D15" sqref="D15"/>
    </sheetView>
  </sheetViews>
  <sheetFormatPr defaultColWidth="9.109375" defaultRowHeight="13.8"/>
  <cols>
    <col min="1" max="1" width="10.88671875" style="178" bestFit="1" customWidth="1"/>
    <col min="2" max="2" width="59" style="178" customWidth="1"/>
    <col min="3" max="3" width="16.88671875" style="178" bestFit="1" customWidth="1"/>
    <col min="4" max="4" width="22.109375" style="178" customWidth="1"/>
    <col min="5" max="16384" width="9.109375" style="178"/>
  </cols>
  <sheetData>
    <row r="1" spans="1:8">
      <c r="A1" s="16" t="s">
        <v>97</v>
      </c>
      <c r="B1" s="15" t="str">
        <f>Info!C2</f>
        <v>სს "ხალიკ ბანკი საქართველო"</v>
      </c>
    </row>
    <row r="2" spans="1:8" s="20" customFormat="1" ht="15.75" customHeight="1">
      <c r="A2" s="20" t="s">
        <v>98</v>
      </c>
      <c r="B2" s="789">
        <f>'1. key ratios'!B2</f>
        <v>46203</v>
      </c>
    </row>
    <row r="3" spans="1:8" s="20" customFormat="1" ht="15.75" customHeight="1"/>
    <row r="4" spans="1:8" ht="14.4" thickBot="1">
      <c r="A4" s="179" t="s">
        <v>345</v>
      </c>
      <c r="B4" s="207" t="s">
        <v>346</v>
      </c>
    </row>
    <row r="5" spans="1:8" s="208" customFormat="1">
      <c r="A5" s="835" t="s">
        <v>347</v>
      </c>
      <c r="B5" s="836"/>
      <c r="C5" s="197" t="s">
        <v>348</v>
      </c>
      <c r="D5" s="198" t="s">
        <v>349</v>
      </c>
    </row>
    <row r="6" spans="1:8" s="209" customFormat="1">
      <c r="A6" s="199">
        <v>1</v>
      </c>
      <c r="B6" s="200" t="s">
        <v>350</v>
      </c>
      <c r="C6" s="200"/>
      <c r="D6" s="201"/>
    </row>
    <row r="7" spans="1:8" s="209" customFormat="1">
      <c r="A7" s="202" t="s">
        <v>351</v>
      </c>
      <c r="B7" s="203" t="s">
        <v>352</v>
      </c>
      <c r="C7" s="228">
        <v>4.4999999999999998E-2</v>
      </c>
      <c r="D7" s="672">
        <f>C7*'5. RWA'!$C$13</f>
        <v>50581584.178152397</v>
      </c>
    </row>
    <row r="8" spans="1:8" s="209" customFormat="1">
      <c r="A8" s="202" t="s">
        <v>353</v>
      </c>
      <c r="B8" s="203" t="s">
        <v>354</v>
      </c>
      <c r="C8" s="229">
        <v>0.06</v>
      </c>
      <c r="D8" s="672">
        <f>C8*'5. RWA'!$C$13</f>
        <v>67442112.237536535</v>
      </c>
    </row>
    <row r="9" spans="1:8" s="209" customFormat="1">
      <c r="A9" s="202" t="s">
        <v>355</v>
      </c>
      <c r="B9" s="203" t="s">
        <v>356</v>
      </c>
      <c r="C9" s="229">
        <v>0.08</v>
      </c>
      <c r="D9" s="672">
        <f>C9*'5. RWA'!$C$13</f>
        <v>89922816.316715375</v>
      </c>
    </row>
    <row r="10" spans="1:8" s="209" customFormat="1">
      <c r="A10" s="199" t="s">
        <v>357</v>
      </c>
      <c r="B10" s="200" t="s">
        <v>358</v>
      </c>
      <c r="C10" s="230"/>
      <c r="D10" s="673"/>
    </row>
    <row r="11" spans="1:8" s="210" customFormat="1">
      <c r="A11" s="204" t="s">
        <v>359</v>
      </c>
      <c r="B11" s="205" t="s">
        <v>997</v>
      </c>
      <c r="C11" s="677">
        <v>2.5000000000000001E-2</v>
      </c>
      <c r="D11" s="674">
        <f>C11*'5. RWA'!$C$13</f>
        <v>28100880.098973557</v>
      </c>
      <c r="F11" s="209"/>
      <c r="G11" s="209"/>
      <c r="H11" s="209"/>
    </row>
    <row r="12" spans="1:8" s="210" customFormat="1">
      <c r="A12" s="204" t="s">
        <v>360</v>
      </c>
      <c r="B12" s="205" t="s">
        <v>361</v>
      </c>
      <c r="C12" s="677">
        <v>7.4999999999999997E-3</v>
      </c>
      <c r="D12" s="674">
        <f>C12*'5. RWA'!$C$13</f>
        <v>8430264.0296920668</v>
      </c>
      <c r="F12" s="209"/>
      <c r="G12" s="209"/>
      <c r="H12" s="209"/>
    </row>
    <row r="13" spans="1:8" s="210" customFormat="1">
      <c r="A13" s="204" t="s">
        <v>362</v>
      </c>
      <c r="B13" s="205" t="s">
        <v>363</v>
      </c>
      <c r="C13" s="677">
        <v>0</v>
      </c>
      <c r="D13" s="674">
        <f>C13*'5. RWA'!$C$13</f>
        <v>0</v>
      </c>
      <c r="F13" s="209"/>
      <c r="G13" s="209"/>
      <c r="H13" s="209"/>
    </row>
    <row r="14" spans="1:8" s="209" customFormat="1">
      <c r="A14" s="199" t="s">
        <v>364</v>
      </c>
      <c r="B14" s="200" t="s">
        <v>409</v>
      </c>
      <c r="C14" s="232"/>
      <c r="D14" s="673"/>
    </row>
    <row r="15" spans="1:8" s="209" customFormat="1">
      <c r="A15" s="219" t="s">
        <v>367</v>
      </c>
      <c r="B15" s="205" t="s">
        <v>410</v>
      </c>
      <c r="C15" s="677">
        <v>8.6017480689390524E-2</v>
      </c>
      <c r="D15" s="674">
        <f>C15*'5. RWA'!$C$13</f>
        <v>96686676.450733453</v>
      </c>
    </row>
    <row r="16" spans="1:8" s="209" customFormat="1">
      <c r="A16" s="219" t="s">
        <v>368</v>
      </c>
      <c r="B16" s="205" t="s">
        <v>370</v>
      </c>
      <c r="C16" s="677">
        <v>0.10224814526111425</v>
      </c>
      <c r="D16" s="674">
        <f>C16*'5. RWA'!$C$13</f>
        <v>114930514.81300011</v>
      </c>
    </row>
    <row r="17" spans="1:8" s="209" customFormat="1">
      <c r="A17" s="219" t="s">
        <v>369</v>
      </c>
      <c r="B17" s="205" t="s">
        <v>407</v>
      </c>
      <c r="C17" s="677">
        <v>0.12360428285548763</v>
      </c>
      <c r="D17" s="674">
        <f>C17*'5. RWA'!$C$13</f>
        <v>138935565.28966683</v>
      </c>
    </row>
    <row r="18" spans="1:8" s="208" customFormat="1">
      <c r="A18" s="837" t="s">
        <v>408</v>
      </c>
      <c r="B18" s="838"/>
      <c r="C18" s="233" t="s">
        <v>348</v>
      </c>
      <c r="D18" s="675" t="s">
        <v>349</v>
      </c>
      <c r="F18" s="209"/>
      <c r="G18" s="209"/>
      <c r="H18" s="209"/>
    </row>
    <row r="19" spans="1:8" s="209" customFormat="1">
      <c r="A19" s="206">
        <v>4</v>
      </c>
      <c r="B19" s="205" t="s">
        <v>22</v>
      </c>
      <c r="C19" s="231">
        <f>C7+C11+C12+C13+C15</f>
        <v>0.16351748068939054</v>
      </c>
      <c r="D19" s="672">
        <f>C19*'5. RWA'!$C$13</f>
        <v>183799404.75755149</v>
      </c>
    </row>
    <row r="20" spans="1:8" s="209" customFormat="1">
      <c r="A20" s="206">
        <v>5</v>
      </c>
      <c r="B20" s="205" t="s">
        <v>75</v>
      </c>
      <c r="C20" s="231">
        <f>C8+C11+C12+C13+C16</f>
        <v>0.19474814526111425</v>
      </c>
      <c r="D20" s="672">
        <f>C20*'5. RWA'!$C$13</f>
        <v>218903771.17920226</v>
      </c>
    </row>
    <row r="21" spans="1:8" s="209" customFormat="1" ht="14.4" thickBot="1">
      <c r="A21" s="211" t="s">
        <v>365</v>
      </c>
      <c r="B21" s="212" t="s">
        <v>74</v>
      </c>
      <c r="C21" s="234">
        <f>C9+C11+C12+C13+C17</f>
        <v>0.23610428285548765</v>
      </c>
      <c r="D21" s="676">
        <f>C21*'5. RWA'!$C$13</f>
        <v>265389525.73504785</v>
      </c>
    </row>
    <row r="22" spans="1:8">
      <c r="F22" s="179"/>
    </row>
    <row r="23" spans="1:8">
      <c r="B23" s="22"/>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Normal="100" workbookViewId="0"/>
  </sheetViews>
  <sheetFormatPr defaultRowHeight="14.4"/>
  <cols>
    <col min="1" max="1" width="97" customWidth="1"/>
    <col min="2" max="2" width="50.88671875" bestFit="1" customWidth="1"/>
    <col min="3" max="3" width="28.109375" bestFit="1" customWidth="1"/>
    <col min="4" max="7" width="28.109375" customWidth="1"/>
  </cols>
  <sheetData>
    <row r="1" spans="1:2">
      <c r="A1" s="535" t="s">
        <v>97</v>
      </c>
      <c r="B1" s="794" t="str">
        <f>Info!C2</f>
        <v>სს "ხალიკ ბანკი საქართველო"</v>
      </c>
    </row>
    <row r="2" spans="1:2">
      <c r="A2" s="536" t="s">
        <v>98</v>
      </c>
      <c r="B2" s="789">
        <f>'1. key ratios'!B2</f>
        <v>46203</v>
      </c>
    </row>
    <row r="3" spans="1:2">
      <c r="A3" s="537" t="s">
        <v>948</v>
      </c>
      <c r="B3" s="531" t="s">
        <v>919</v>
      </c>
    </row>
    <row r="4" spans="1:2" ht="15" thickBot="1"/>
    <row r="5" spans="1:2">
      <c r="A5" s="542"/>
      <c r="B5" s="543" t="s">
        <v>920</v>
      </c>
    </row>
    <row r="6" spans="1:2">
      <c r="A6" s="538" t="s">
        <v>921</v>
      </c>
      <c r="B6" s="544">
        <f>SUM(B7,B11)</f>
        <v>0</v>
      </c>
    </row>
    <row r="7" spans="1:2" ht="15.6">
      <c r="A7" s="538" t="s">
        <v>954</v>
      </c>
      <c r="B7" s="544">
        <f>SUM(B8:B10)</f>
        <v>0</v>
      </c>
    </row>
    <row r="8" spans="1:2">
      <c r="A8" s="539" t="s">
        <v>922</v>
      </c>
      <c r="B8" s="545"/>
    </row>
    <row r="9" spans="1:2">
      <c r="A9" s="539" t="s">
        <v>923</v>
      </c>
      <c r="B9" s="545"/>
    </row>
    <row r="10" spans="1:2">
      <c r="A10" s="539" t="s">
        <v>924</v>
      </c>
      <c r="B10" s="545"/>
    </row>
    <row r="11" spans="1:2">
      <c r="A11" s="538" t="s">
        <v>925</v>
      </c>
      <c r="B11" s="544">
        <f>SUM(B12:B13)</f>
        <v>0</v>
      </c>
    </row>
    <row r="12" spans="1:2" ht="15.6">
      <c r="A12" s="539" t="s">
        <v>955</v>
      </c>
      <c r="B12" s="545"/>
    </row>
    <row r="13" spans="1:2" ht="15.6">
      <c r="A13" s="539" t="s">
        <v>956</v>
      </c>
      <c r="B13" s="545"/>
    </row>
    <row r="14" spans="1:2">
      <c r="A14" s="538" t="s">
        <v>926</v>
      </c>
      <c r="B14" s="544">
        <f>SUM(B15:B16)</f>
        <v>0</v>
      </c>
    </row>
    <row r="15" spans="1:2">
      <c r="A15" s="540" t="s">
        <v>927</v>
      </c>
      <c r="B15" s="545"/>
    </row>
    <row r="16" spans="1:2">
      <c r="A16" s="540" t="s">
        <v>74</v>
      </c>
      <c r="B16" s="545">
        <f>B7</f>
        <v>0</v>
      </c>
    </row>
    <row r="17" spans="1:5">
      <c r="A17" s="538" t="s">
        <v>928</v>
      </c>
      <c r="B17" s="544"/>
    </row>
    <row r="18" spans="1:5">
      <c r="A18" s="540" t="s">
        <v>929</v>
      </c>
      <c r="B18" s="545"/>
    </row>
    <row r="19" spans="1:5">
      <c r="A19" s="540" t="s">
        <v>930</v>
      </c>
      <c r="B19" s="545">
        <f>'15.1. LR'!C36</f>
        <v>0</v>
      </c>
    </row>
    <row r="20" spans="1:5">
      <c r="A20" s="538" t="s">
        <v>931</v>
      </c>
      <c r="B20" s="544"/>
    </row>
    <row r="21" spans="1:5">
      <c r="A21" s="541" t="s">
        <v>932</v>
      </c>
      <c r="B21" s="546">
        <f>IFERROR(B6/B18,0)</f>
        <v>0</v>
      </c>
    </row>
    <row r="22" spans="1:5">
      <c r="A22" s="541" t="s">
        <v>933</v>
      </c>
      <c r="B22" s="546">
        <f>IFERROR(B6/B19,0)</f>
        <v>0</v>
      </c>
    </row>
    <row r="23" spans="1:5" ht="15" thickBot="1">
      <c r="A23" s="547" t="s">
        <v>934</v>
      </c>
      <c r="B23" s="548">
        <f>IFERROR(B6/B14,0)</f>
        <v>0</v>
      </c>
    </row>
    <row r="24" spans="1:5" ht="16.5" customHeight="1">
      <c r="A24" s="534" t="s">
        <v>957</v>
      </c>
      <c r="B24" s="532"/>
      <c r="C24" s="532"/>
      <c r="D24" s="532"/>
      <c r="E24" s="532"/>
    </row>
    <row r="25" spans="1:5" ht="25.5" customHeight="1">
      <c r="A25" s="534" t="s">
        <v>958</v>
      </c>
    </row>
    <row r="26" spans="1:5" ht="57" customHeight="1">
      <c r="A26" s="534" t="s">
        <v>959</v>
      </c>
    </row>
    <row r="27" spans="1:5">
      <c r="A27" s="533"/>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Normal="100" workbookViewId="0"/>
  </sheetViews>
  <sheetFormatPr defaultRowHeight="14.4"/>
  <cols>
    <col min="1" max="1" width="82" customWidth="1"/>
    <col min="2" max="2" width="28.109375" bestFit="1" customWidth="1"/>
    <col min="3" max="6" width="28.109375" customWidth="1"/>
  </cols>
  <sheetData>
    <row r="1" spans="1:6">
      <c r="A1" s="535" t="s">
        <v>97</v>
      </c>
      <c r="B1" s="794" t="str">
        <f>Info!C2</f>
        <v>სს "ხალიკ ბანკი საქართველო"</v>
      </c>
      <c r="C1" s="178"/>
    </row>
    <row r="2" spans="1:6">
      <c r="A2" s="536" t="s">
        <v>98</v>
      </c>
      <c r="B2" s="789">
        <f>'1. key ratios'!B2</f>
        <v>46203</v>
      </c>
      <c r="C2" s="178"/>
    </row>
    <row r="3" spans="1:6">
      <c r="A3" s="537" t="s">
        <v>949</v>
      </c>
      <c r="B3" s="531" t="s">
        <v>919</v>
      </c>
      <c r="C3" s="178"/>
    </row>
    <row r="5" spans="1:6">
      <c r="A5" s="533"/>
    </row>
    <row r="6" spans="1:6" ht="15" thickBot="1">
      <c r="A6" s="549"/>
      <c r="B6" s="549"/>
      <c r="C6" s="549"/>
      <c r="D6" s="549"/>
      <c r="E6" s="549"/>
      <c r="F6" s="549"/>
    </row>
    <row r="7" spans="1:6">
      <c r="A7" s="839"/>
      <c r="B7" s="841" t="s">
        <v>935</v>
      </c>
      <c r="C7" s="841"/>
      <c r="D7" s="841"/>
      <c r="E7" s="841"/>
      <c r="F7" s="842" t="s">
        <v>936</v>
      </c>
    </row>
    <row r="8" spans="1:6" ht="27.6">
      <c r="A8" s="840"/>
      <c r="B8" s="550" t="s">
        <v>937</v>
      </c>
      <c r="C8" s="550" t="s">
        <v>938</v>
      </c>
      <c r="D8" s="550" t="s">
        <v>939</v>
      </c>
      <c r="E8" s="550" t="s">
        <v>940</v>
      </c>
      <c r="F8" s="843"/>
    </row>
    <row r="9" spans="1:6">
      <c r="A9" s="551" t="s">
        <v>941</v>
      </c>
      <c r="B9" s="552">
        <f>B13+B17</f>
        <v>0</v>
      </c>
      <c r="C9" s="552">
        <f t="shared" ref="C9:E9" si="0">C13+C17</f>
        <v>0</v>
      </c>
      <c r="D9" s="552">
        <f t="shared" si="0"/>
        <v>0</v>
      </c>
      <c r="E9" s="552">
        <f t="shared" si="0"/>
        <v>0</v>
      </c>
      <c r="F9" s="553">
        <f>F13+F17</f>
        <v>0</v>
      </c>
    </row>
    <row r="10" spans="1:6">
      <c r="A10" s="554" t="s">
        <v>942</v>
      </c>
      <c r="B10" s="555">
        <f t="shared" ref="B10:E12" si="1">B14+B18</f>
        <v>0</v>
      </c>
      <c r="C10" s="555">
        <f t="shared" si="1"/>
        <v>0</v>
      </c>
      <c r="D10" s="555">
        <f t="shared" si="1"/>
        <v>0</v>
      </c>
      <c r="E10" s="555">
        <f t="shared" si="1"/>
        <v>0</v>
      </c>
      <c r="F10" s="553">
        <f>SUM(B10:E10)</f>
        <v>0</v>
      </c>
    </row>
    <row r="11" spans="1:6">
      <c r="A11" s="554" t="s">
        <v>943</v>
      </c>
      <c r="B11" s="555">
        <f t="shared" si="1"/>
        <v>0</v>
      </c>
      <c r="C11" s="555">
        <f t="shared" si="1"/>
        <v>0</v>
      </c>
      <c r="D11" s="555">
        <f t="shared" si="1"/>
        <v>0</v>
      </c>
      <c r="E11" s="555">
        <f t="shared" si="1"/>
        <v>0</v>
      </c>
      <c r="F11" s="553">
        <f t="shared" ref="F11:F12" si="2">SUM(B11:E11)</f>
        <v>0</v>
      </c>
    </row>
    <row r="12" spans="1:6">
      <c r="A12" s="556" t="s">
        <v>944</v>
      </c>
      <c r="B12" s="555">
        <f t="shared" si="1"/>
        <v>0</v>
      </c>
      <c r="C12" s="555">
        <f t="shared" si="1"/>
        <v>0</v>
      </c>
      <c r="D12" s="555">
        <f t="shared" si="1"/>
        <v>0</v>
      </c>
      <c r="E12" s="555">
        <f t="shared" si="1"/>
        <v>0</v>
      </c>
      <c r="F12" s="553">
        <f t="shared" si="2"/>
        <v>0</v>
      </c>
    </row>
    <row r="13" spans="1:6">
      <c r="A13" s="557" t="s">
        <v>945</v>
      </c>
      <c r="B13" s="558"/>
      <c r="C13" s="558"/>
      <c r="D13" s="558"/>
      <c r="E13" s="558"/>
      <c r="F13" s="559"/>
    </row>
    <row r="14" spans="1:6">
      <c r="A14" s="554" t="s">
        <v>942</v>
      </c>
      <c r="B14" s="560"/>
      <c r="C14" s="560"/>
      <c r="D14" s="560"/>
      <c r="E14" s="560"/>
      <c r="F14" s="561"/>
    </row>
    <row r="15" spans="1:6">
      <c r="A15" s="554" t="s">
        <v>943</v>
      </c>
      <c r="B15" s="560"/>
      <c r="C15" s="560"/>
      <c r="D15" s="560"/>
      <c r="E15" s="560"/>
      <c r="F15" s="561"/>
    </row>
    <row r="16" spans="1:6">
      <c r="A16" s="556" t="s">
        <v>944</v>
      </c>
      <c r="B16" s="560"/>
      <c r="C16" s="560"/>
      <c r="D16" s="560"/>
      <c r="E16" s="560"/>
      <c r="F16" s="561"/>
    </row>
    <row r="17" spans="1:6">
      <c r="A17" s="557" t="s">
        <v>925</v>
      </c>
      <c r="B17" s="558"/>
      <c r="C17" s="558"/>
      <c r="D17" s="558"/>
      <c r="E17" s="558"/>
      <c r="F17" s="561"/>
    </row>
    <row r="18" spans="1:6">
      <c r="A18" s="554" t="s">
        <v>942</v>
      </c>
      <c r="B18" s="560"/>
      <c r="C18" s="560"/>
      <c r="D18" s="560"/>
      <c r="E18" s="560"/>
      <c r="F18" s="561"/>
    </row>
    <row r="19" spans="1:6">
      <c r="A19" s="554" t="s">
        <v>943</v>
      </c>
      <c r="B19" s="560"/>
      <c r="C19" s="560"/>
      <c r="D19" s="560"/>
      <c r="E19" s="560"/>
      <c r="F19" s="561"/>
    </row>
    <row r="20" spans="1:6" ht="15" thickBot="1">
      <c r="A20" s="562" t="s">
        <v>944</v>
      </c>
      <c r="B20" s="563"/>
      <c r="C20" s="563"/>
      <c r="D20" s="563"/>
      <c r="E20" s="563"/>
      <c r="F20" s="564"/>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F68"/>
  <sheetViews>
    <sheetView zoomScale="80" zoomScaleNormal="80" workbookViewId="0">
      <pane xSplit="1" ySplit="5" topLeftCell="B6" activePane="bottomRight" state="frozen"/>
      <selection sqref="A1:XFD1048576"/>
      <selection pane="topRight" sqref="A1:XFD1048576"/>
      <selection pane="bottomLeft" sqref="A1:XFD1048576"/>
      <selection pane="bottomRight"/>
    </sheetView>
  </sheetViews>
  <sheetFormatPr defaultRowHeight="14.4"/>
  <cols>
    <col min="1" max="1" width="10.88671875" style="37" customWidth="1"/>
    <col min="2" max="2" width="91.88671875" style="37" customWidth="1"/>
    <col min="3" max="3" width="53.109375" style="37" customWidth="1"/>
    <col min="4" max="4" width="32.109375" style="37" customWidth="1"/>
    <col min="5" max="5" width="9.44140625" customWidth="1"/>
  </cols>
  <sheetData>
    <row r="1" spans="1:6">
      <c r="A1" s="16" t="s">
        <v>97</v>
      </c>
      <c r="B1" s="18" t="str">
        <f>Info!C2</f>
        <v>სს "ხალიკ ბანკი საქართველო"</v>
      </c>
      <c r="E1" s="2"/>
      <c r="F1" s="2"/>
    </row>
    <row r="2" spans="1:6" s="20" customFormat="1" ht="15.75" customHeight="1">
      <c r="A2" s="20" t="s">
        <v>98</v>
      </c>
      <c r="B2" s="789">
        <f>'1. key ratios'!B2</f>
        <v>46203</v>
      </c>
    </row>
    <row r="3" spans="1:6" s="20" customFormat="1" ht="15.75" customHeight="1">
      <c r="A3" s="24"/>
    </row>
    <row r="4" spans="1:6" s="20" customFormat="1" ht="15.75" customHeight="1" thickBot="1">
      <c r="A4" s="20" t="s">
        <v>247</v>
      </c>
      <c r="B4" s="118" t="s">
        <v>161</v>
      </c>
      <c r="D4" s="120" t="s">
        <v>76</v>
      </c>
    </row>
    <row r="5" spans="1:6" ht="27.6">
      <c r="A5" s="80" t="s">
        <v>25</v>
      </c>
      <c r="B5" s="81" t="s">
        <v>133</v>
      </c>
      <c r="C5" s="82" t="s">
        <v>826</v>
      </c>
      <c r="D5" s="119" t="s">
        <v>162</v>
      </c>
    </row>
    <row r="6" spans="1:6">
      <c r="A6" s="368">
        <v>1</v>
      </c>
      <c r="B6" s="325" t="s">
        <v>811</v>
      </c>
      <c r="C6" s="678">
        <f>SUM(C7:C9)</f>
        <v>102412968.7</v>
      </c>
      <c r="D6" s="679"/>
      <c r="E6" s="7"/>
    </row>
    <row r="7" spans="1:6">
      <c r="A7" s="368">
        <v>1.1000000000000001</v>
      </c>
      <c r="B7" s="326" t="s">
        <v>85</v>
      </c>
      <c r="C7" s="680">
        <v>14503583.82</v>
      </c>
      <c r="D7" s="681"/>
      <c r="E7" s="7"/>
    </row>
    <row r="8" spans="1:6">
      <c r="A8" s="368">
        <v>1.2</v>
      </c>
      <c r="B8" s="326" t="s">
        <v>86</v>
      </c>
      <c r="C8" s="680">
        <v>28417550.919999994</v>
      </c>
      <c r="D8" s="681"/>
      <c r="E8" s="7"/>
    </row>
    <row r="9" spans="1:6">
      <c r="A9" s="368">
        <v>1.3</v>
      </c>
      <c r="B9" s="326" t="s">
        <v>87</v>
      </c>
      <c r="C9" s="680">
        <v>59491833.960000008</v>
      </c>
      <c r="D9" s="681"/>
      <c r="E9" s="7"/>
    </row>
    <row r="10" spans="1:6">
      <c r="A10" s="368">
        <v>2</v>
      </c>
      <c r="B10" s="327" t="s">
        <v>698</v>
      </c>
      <c r="C10" s="682">
        <v>0</v>
      </c>
      <c r="D10" s="681"/>
      <c r="E10" s="7"/>
    </row>
    <row r="11" spans="1:6">
      <c r="A11" s="368">
        <v>2.1</v>
      </c>
      <c r="B11" s="328" t="s">
        <v>699</v>
      </c>
      <c r="C11" s="680">
        <v>0</v>
      </c>
      <c r="D11" s="683"/>
      <c r="E11" s="8"/>
    </row>
    <row r="12" spans="1:6" ht="23.4" customHeight="1">
      <c r="A12" s="368">
        <v>3</v>
      </c>
      <c r="B12" s="329" t="s">
        <v>700</v>
      </c>
      <c r="C12" s="682">
        <v>0</v>
      </c>
      <c r="D12" s="683"/>
      <c r="E12" s="8"/>
    </row>
    <row r="13" spans="1:6" ht="23.1" customHeight="1">
      <c r="A13" s="368">
        <v>4</v>
      </c>
      <c r="B13" s="330" t="s">
        <v>701</v>
      </c>
      <c r="C13" s="682">
        <v>0</v>
      </c>
      <c r="D13" s="683"/>
      <c r="E13" s="8"/>
    </row>
    <row r="14" spans="1:6">
      <c r="A14" s="368">
        <v>5</v>
      </c>
      <c r="B14" s="330" t="s">
        <v>702</v>
      </c>
      <c r="C14" s="682">
        <f>SUM(C15:C17)</f>
        <v>54000</v>
      </c>
      <c r="D14" s="683"/>
      <c r="E14" s="8"/>
    </row>
    <row r="15" spans="1:6">
      <c r="A15" s="368">
        <v>5.0999999999999996</v>
      </c>
      <c r="B15" s="331" t="s">
        <v>703</v>
      </c>
      <c r="C15" s="684">
        <v>54000</v>
      </c>
      <c r="D15" s="683"/>
      <c r="E15" s="7"/>
    </row>
    <row r="16" spans="1:6">
      <c r="A16" s="368">
        <v>5.2</v>
      </c>
      <c r="B16" s="331" t="s">
        <v>538</v>
      </c>
      <c r="C16" s="680">
        <v>0</v>
      </c>
      <c r="D16" s="681"/>
      <c r="E16" s="7"/>
    </row>
    <row r="17" spans="1:5">
      <c r="A17" s="368">
        <v>5.3</v>
      </c>
      <c r="B17" s="331" t="s">
        <v>704</v>
      </c>
      <c r="C17" s="680">
        <v>0</v>
      </c>
      <c r="D17" s="681"/>
      <c r="E17" s="7"/>
    </row>
    <row r="18" spans="1:5">
      <c r="A18" s="368">
        <v>6</v>
      </c>
      <c r="B18" s="329" t="s">
        <v>705</v>
      </c>
      <c r="C18" s="682">
        <f>SUM(C19:C20)</f>
        <v>990980426.19999981</v>
      </c>
      <c r="D18" s="681"/>
      <c r="E18" s="7"/>
    </row>
    <row r="19" spans="1:5">
      <c r="A19" s="368">
        <v>6.1</v>
      </c>
      <c r="B19" s="331" t="s">
        <v>538</v>
      </c>
      <c r="C19" s="680">
        <v>5924582</v>
      </c>
      <c r="D19" s="681"/>
      <c r="E19" s="7"/>
    </row>
    <row r="20" spans="1:5">
      <c r="A20" s="368">
        <v>6.2</v>
      </c>
      <c r="B20" s="331" t="s">
        <v>704</v>
      </c>
      <c r="C20" s="680">
        <v>985055844.19999981</v>
      </c>
      <c r="D20" s="681"/>
      <c r="E20" s="7"/>
    </row>
    <row r="21" spans="1:5">
      <c r="A21" s="368">
        <v>7</v>
      </c>
      <c r="B21" s="332" t="s">
        <v>706</v>
      </c>
      <c r="C21" s="682">
        <v>0</v>
      </c>
      <c r="D21" s="681"/>
      <c r="E21" s="7"/>
    </row>
    <row r="22" spans="1:5">
      <c r="A22" s="368">
        <v>8</v>
      </c>
      <c r="B22" s="333" t="s">
        <v>707</v>
      </c>
      <c r="C22" s="682">
        <v>0</v>
      </c>
      <c r="D22" s="681"/>
      <c r="E22" s="7"/>
    </row>
    <row r="23" spans="1:5">
      <c r="A23" s="368">
        <v>9</v>
      </c>
      <c r="B23" s="330" t="s">
        <v>708</v>
      </c>
      <c r="C23" s="682">
        <f>SUM(C24:C25)</f>
        <v>18412758.98</v>
      </c>
      <c r="D23" s="685"/>
      <c r="E23" s="7"/>
    </row>
    <row r="24" spans="1:5">
      <c r="A24" s="368">
        <v>9.1</v>
      </c>
      <c r="B24" s="334" t="s">
        <v>709</v>
      </c>
      <c r="C24" s="686">
        <v>18412758.98</v>
      </c>
      <c r="D24" s="687"/>
      <c r="E24" s="7"/>
    </row>
    <row r="25" spans="1:5">
      <c r="A25" s="368">
        <v>9.1999999999999993</v>
      </c>
      <c r="B25" s="334" t="s">
        <v>710</v>
      </c>
      <c r="C25" s="688">
        <v>0</v>
      </c>
      <c r="D25" s="689"/>
      <c r="E25" s="6"/>
    </row>
    <row r="26" spans="1:5">
      <c r="A26" s="368">
        <v>10</v>
      </c>
      <c r="B26" s="330" t="s">
        <v>36</v>
      </c>
      <c r="C26" s="690">
        <f>SUM(C27:C28)</f>
        <v>6386721.9699999969</v>
      </c>
      <c r="D26" s="691" t="s">
        <v>903</v>
      </c>
      <c r="E26" s="7"/>
    </row>
    <row r="27" spans="1:5">
      <c r="A27" s="368">
        <v>10.1</v>
      </c>
      <c r="B27" s="334" t="s">
        <v>711</v>
      </c>
      <c r="C27" s="680">
        <v>0</v>
      </c>
      <c r="D27" s="681"/>
      <c r="E27" s="7"/>
    </row>
    <row r="28" spans="1:5">
      <c r="A28" s="368">
        <v>10.199999999999999</v>
      </c>
      <c r="B28" s="334" t="s">
        <v>712</v>
      </c>
      <c r="C28" s="680">
        <v>6386721.9699999969</v>
      </c>
      <c r="D28" s="691" t="s">
        <v>903</v>
      </c>
      <c r="E28" s="7"/>
    </row>
    <row r="29" spans="1:5">
      <c r="A29" s="368">
        <v>11</v>
      </c>
      <c r="B29" s="330" t="s">
        <v>713</v>
      </c>
      <c r="C29" s="682">
        <f>SUM(C30:C31)</f>
        <v>1319970</v>
      </c>
      <c r="D29" s="681"/>
      <c r="E29" s="7"/>
    </row>
    <row r="30" spans="1:5">
      <c r="A30" s="368">
        <v>11.1</v>
      </c>
      <c r="B30" s="334" t="s">
        <v>714</v>
      </c>
      <c r="C30" s="680">
        <v>1319970</v>
      </c>
      <c r="D30" s="681"/>
      <c r="E30" s="7"/>
    </row>
    <row r="31" spans="1:5">
      <c r="A31" s="368">
        <v>11.2</v>
      </c>
      <c r="B31" s="334" t="s">
        <v>715</v>
      </c>
      <c r="C31" s="680">
        <v>0</v>
      </c>
      <c r="D31" s="681"/>
      <c r="E31" s="7"/>
    </row>
    <row r="32" spans="1:5">
      <c r="A32" s="368">
        <v>13</v>
      </c>
      <c r="B32" s="330" t="s">
        <v>88</v>
      </c>
      <c r="C32" s="682">
        <v>18208180.329999998</v>
      </c>
      <c r="D32" s="681"/>
      <c r="E32" s="7"/>
    </row>
    <row r="33" spans="1:5">
      <c r="A33" s="368">
        <v>13.1</v>
      </c>
      <c r="B33" s="335" t="s">
        <v>716</v>
      </c>
      <c r="C33" s="680">
        <v>14469142.579999998</v>
      </c>
      <c r="D33" s="681"/>
      <c r="E33" s="7"/>
    </row>
    <row r="34" spans="1:5">
      <c r="A34" s="368">
        <v>13.2</v>
      </c>
      <c r="B34" s="335" t="s">
        <v>717</v>
      </c>
      <c r="C34" s="686">
        <v>0</v>
      </c>
      <c r="D34" s="687"/>
      <c r="E34" s="7"/>
    </row>
    <row r="35" spans="1:5">
      <c r="A35" s="368">
        <v>14</v>
      </c>
      <c r="B35" s="336" t="s">
        <v>718</v>
      </c>
      <c r="C35" s="692">
        <f>SUM(C6,C10,C12,C13,C14,C18,C21,C22,C23,C26,C29,C32)</f>
        <v>1137775026.1799998</v>
      </c>
      <c r="D35" s="687"/>
      <c r="E35" s="7"/>
    </row>
    <row r="36" spans="1:5">
      <c r="A36" s="368"/>
      <c r="B36" s="337" t="s">
        <v>93</v>
      </c>
      <c r="C36" s="802"/>
      <c r="D36" s="693"/>
      <c r="E36" s="7"/>
    </row>
    <row r="37" spans="1:5">
      <c r="A37" s="368">
        <v>15</v>
      </c>
      <c r="B37" s="338" t="s">
        <v>719</v>
      </c>
      <c r="C37" s="688">
        <v>0</v>
      </c>
      <c r="D37" s="689"/>
      <c r="E37" s="6"/>
    </row>
    <row r="38" spans="1:5">
      <c r="A38" s="368">
        <v>15.1</v>
      </c>
      <c r="B38" s="339" t="s">
        <v>699</v>
      </c>
      <c r="C38" s="680">
        <v>0</v>
      </c>
      <c r="D38" s="681"/>
      <c r="E38" s="7"/>
    </row>
    <row r="39" spans="1:5" ht="20.399999999999999">
      <c r="A39" s="368">
        <v>16</v>
      </c>
      <c r="B39" s="332" t="s">
        <v>720</v>
      </c>
      <c r="C39" s="682">
        <v>0</v>
      </c>
      <c r="D39" s="681"/>
      <c r="E39" s="7"/>
    </row>
    <row r="40" spans="1:5">
      <c r="A40" s="368">
        <v>17</v>
      </c>
      <c r="B40" s="332" t="s">
        <v>721</v>
      </c>
      <c r="C40" s="682">
        <f>SUM(C41:C44)</f>
        <v>822789992.96000004</v>
      </c>
      <c r="D40" s="681"/>
      <c r="E40" s="7"/>
    </row>
    <row r="41" spans="1:5">
      <c r="A41" s="368">
        <v>17.100000000000001</v>
      </c>
      <c r="B41" s="340" t="s">
        <v>722</v>
      </c>
      <c r="C41" s="680">
        <v>355747339.67999995</v>
      </c>
      <c r="D41" s="681"/>
      <c r="E41" s="7"/>
    </row>
    <row r="42" spans="1:5">
      <c r="A42" s="381">
        <v>17.2</v>
      </c>
      <c r="B42" s="382" t="s">
        <v>89</v>
      </c>
      <c r="C42" s="686">
        <v>462240509.31000006</v>
      </c>
      <c r="D42" s="687"/>
      <c r="E42" s="7"/>
    </row>
    <row r="43" spans="1:5">
      <c r="A43" s="368">
        <v>17.3</v>
      </c>
      <c r="B43" s="383" t="s">
        <v>723</v>
      </c>
      <c r="C43" s="694">
        <v>0</v>
      </c>
      <c r="D43" s="695"/>
      <c r="E43" s="7"/>
    </row>
    <row r="44" spans="1:5">
      <c r="A44" s="368">
        <v>17.399999999999999</v>
      </c>
      <c r="B44" s="383" t="s">
        <v>724</v>
      </c>
      <c r="C44" s="694">
        <v>4802143.97</v>
      </c>
      <c r="D44" s="695"/>
      <c r="E44" s="7"/>
    </row>
    <row r="45" spans="1:5">
      <c r="A45" s="368">
        <v>18</v>
      </c>
      <c r="B45" s="384" t="s">
        <v>725</v>
      </c>
      <c r="C45" s="696">
        <v>1284565.203007577</v>
      </c>
      <c r="D45" s="697"/>
      <c r="E45" s="6"/>
    </row>
    <row r="46" spans="1:5">
      <c r="A46" s="368">
        <v>19</v>
      </c>
      <c r="B46" s="384" t="s">
        <v>726</v>
      </c>
      <c r="C46" s="698">
        <f>SUM(C47:C48)</f>
        <v>3273589.27</v>
      </c>
      <c r="D46" s="699"/>
    </row>
    <row r="47" spans="1:5">
      <c r="A47" s="368">
        <v>19.100000000000001</v>
      </c>
      <c r="B47" s="385" t="s">
        <v>727</v>
      </c>
      <c r="C47" s="700">
        <v>2798908.7</v>
      </c>
      <c r="D47" s="699"/>
    </row>
    <row r="48" spans="1:5">
      <c r="A48" s="368">
        <v>19.2</v>
      </c>
      <c r="B48" s="385" t="s">
        <v>728</v>
      </c>
      <c r="C48" s="700">
        <v>474680.57</v>
      </c>
      <c r="D48" s="699"/>
    </row>
    <row r="49" spans="1:4">
      <c r="A49" s="368">
        <v>20</v>
      </c>
      <c r="B49" s="345" t="s">
        <v>90</v>
      </c>
      <c r="C49" s="698">
        <v>26518022.190000001</v>
      </c>
      <c r="D49" s="691" t="s">
        <v>1008</v>
      </c>
    </row>
    <row r="50" spans="1:4">
      <c r="A50" s="368">
        <v>21</v>
      </c>
      <c r="B50" s="346" t="s">
        <v>78</v>
      </c>
      <c r="C50" s="698">
        <v>3182746.47</v>
      </c>
      <c r="D50" s="699"/>
    </row>
    <row r="51" spans="1:4">
      <c r="A51" s="368">
        <v>21.1</v>
      </c>
      <c r="B51" s="341" t="s">
        <v>729</v>
      </c>
      <c r="C51" s="700">
        <v>0</v>
      </c>
      <c r="D51" s="699"/>
    </row>
    <row r="52" spans="1:4">
      <c r="A52" s="368">
        <v>22</v>
      </c>
      <c r="B52" s="345" t="s">
        <v>730</v>
      </c>
      <c r="C52" s="698">
        <f>SUM(C37,C39,C40,C45,C46,C49,C50)</f>
        <v>857048916.09300768</v>
      </c>
      <c r="D52" s="699"/>
    </row>
    <row r="53" spans="1:4">
      <c r="A53" s="368"/>
      <c r="B53" s="347" t="s">
        <v>731</v>
      </c>
      <c r="C53" s="701"/>
      <c r="D53" s="699"/>
    </row>
    <row r="54" spans="1:4">
      <c r="A54" s="368">
        <v>23</v>
      </c>
      <c r="B54" s="345" t="s">
        <v>94</v>
      </c>
      <c r="C54" s="702">
        <v>76000000</v>
      </c>
      <c r="D54" s="691" t="s">
        <v>1006</v>
      </c>
    </row>
    <row r="55" spans="1:4">
      <c r="A55" s="368">
        <v>24</v>
      </c>
      <c r="B55" s="345" t="s">
        <v>732</v>
      </c>
      <c r="C55" s="702">
        <v>60000000</v>
      </c>
      <c r="D55" s="691" t="s">
        <v>1010</v>
      </c>
    </row>
    <row r="56" spans="1:4">
      <c r="A56" s="368">
        <v>25</v>
      </c>
      <c r="B56" s="348" t="s">
        <v>91</v>
      </c>
      <c r="C56" s="702">
        <v>0</v>
      </c>
      <c r="D56" s="699"/>
    </row>
    <row r="57" spans="1:4">
      <c r="A57" s="368">
        <v>26</v>
      </c>
      <c r="B57" s="384" t="s">
        <v>733</v>
      </c>
      <c r="C57" s="702">
        <v>0</v>
      </c>
      <c r="D57" s="699"/>
    </row>
    <row r="58" spans="1:4">
      <c r="A58" s="368">
        <v>27</v>
      </c>
      <c r="B58" s="384" t="s">
        <v>734</v>
      </c>
      <c r="C58" s="702">
        <f>SUM(C59:C60)</f>
        <v>0</v>
      </c>
      <c r="D58" s="699"/>
    </row>
    <row r="59" spans="1:4">
      <c r="A59" s="368">
        <v>27.1</v>
      </c>
      <c r="B59" s="386" t="s">
        <v>735</v>
      </c>
      <c r="C59" s="694">
        <v>0</v>
      </c>
      <c r="D59" s="699"/>
    </row>
    <row r="60" spans="1:4">
      <c r="A60" s="368">
        <v>27.2</v>
      </c>
      <c r="B60" s="383" t="s">
        <v>736</v>
      </c>
      <c r="C60" s="694">
        <v>0</v>
      </c>
      <c r="D60" s="699"/>
    </row>
    <row r="61" spans="1:4">
      <c r="A61" s="368">
        <v>28</v>
      </c>
      <c r="B61" s="346" t="s">
        <v>737</v>
      </c>
      <c r="C61" s="702">
        <v>0</v>
      </c>
      <c r="D61" s="699"/>
    </row>
    <row r="62" spans="1:4">
      <c r="A62" s="368">
        <v>29</v>
      </c>
      <c r="B62" s="384" t="s">
        <v>738</v>
      </c>
      <c r="C62" s="702">
        <f>SUM(C63:C65)</f>
        <v>1995247.12</v>
      </c>
      <c r="D62" s="699"/>
    </row>
    <row r="63" spans="1:4">
      <c r="A63" s="368">
        <v>29.1</v>
      </c>
      <c r="B63" s="387" t="s">
        <v>739</v>
      </c>
      <c r="C63" s="694">
        <v>1995247.12</v>
      </c>
      <c r="D63" s="691" t="s">
        <v>1009</v>
      </c>
    </row>
    <row r="64" spans="1:4" ht="24" customHeight="1">
      <c r="A64" s="368">
        <v>29.2</v>
      </c>
      <c r="B64" s="386" t="s">
        <v>740</v>
      </c>
      <c r="C64" s="694">
        <v>0</v>
      </c>
      <c r="D64" s="699"/>
    </row>
    <row r="65" spans="1:4" ht="21.9" customHeight="1">
      <c r="A65" s="368">
        <v>29.3</v>
      </c>
      <c r="B65" s="388" t="s">
        <v>741</v>
      </c>
      <c r="C65" s="694">
        <v>0</v>
      </c>
      <c r="D65" s="699"/>
    </row>
    <row r="66" spans="1:4">
      <c r="A66" s="368">
        <v>30</v>
      </c>
      <c r="B66" s="351" t="s">
        <v>92</v>
      </c>
      <c r="C66" s="702">
        <v>142730862.96999991</v>
      </c>
      <c r="D66" s="691" t="s">
        <v>1007</v>
      </c>
    </row>
    <row r="67" spans="1:4">
      <c r="A67" s="368">
        <v>31</v>
      </c>
      <c r="B67" s="350" t="s">
        <v>742</v>
      </c>
      <c r="C67" s="702">
        <f>SUM(C54,C55,C56,C57,C58,C61,C62,C66)</f>
        <v>280726110.08999991</v>
      </c>
      <c r="D67" s="699"/>
    </row>
    <row r="68" spans="1:4">
      <c r="A68" s="368">
        <v>32</v>
      </c>
      <c r="B68" s="351" t="s">
        <v>743</v>
      </c>
      <c r="C68" s="702">
        <f>SUM(C52,C67)</f>
        <v>1137775026.1830077</v>
      </c>
      <c r="D68" s="699"/>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AL22"/>
  <sheetViews>
    <sheetView zoomScale="80" zoomScaleNormal="80" workbookViewId="0">
      <pane xSplit="2" ySplit="7" topLeftCell="K8" activePane="bottomRight" state="frozen"/>
      <selection sqref="A1:XFD1048576"/>
      <selection pane="topRight" sqref="A1:XFD1048576"/>
      <selection pane="bottomLeft" sqref="A1:XFD1048576"/>
      <selection pane="bottomRight" activeCell="K51" sqref="K51"/>
    </sheetView>
  </sheetViews>
  <sheetFormatPr defaultColWidth="9.109375" defaultRowHeight="13.8"/>
  <cols>
    <col min="1" max="1" width="10.5546875" style="2" bestFit="1" customWidth="1"/>
    <col min="2" max="2" width="97" style="2" bestFit="1" customWidth="1"/>
    <col min="3" max="3" width="12" style="2" bestFit="1" customWidth="1"/>
    <col min="4" max="4" width="13.33203125" style="2" bestFit="1" customWidth="1"/>
    <col min="5" max="5" width="11.5546875" style="2" bestFit="1" customWidth="1"/>
    <col min="6" max="6" width="13.33203125" style="2" bestFit="1" customWidth="1"/>
    <col min="7" max="7" width="9.44140625" style="2" bestFit="1" customWidth="1"/>
    <col min="8" max="8" width="13.33203125" style="2" bestFit="1" customWidth="1"/>
    <col min="9" max="9" width="11.5546875" style="2" bestFit="1" customWidth="1"/>
    <col min="10" max="10" width="13.33203125" style="2" bestFit="1" customWidth="1"/>
    <col min="11" max="11" width="13" style="2" bestFit="1" customWidth="1"/>
    <col min="12" max="12" width="13.33203125" style="2" bestFit="1" customWidth="1"/>
    <col min="13" max="13" width="13" style="2" bestFit="1" customWidth="1"/>
    <col min="14" max="14" width="13.33203125" style="2" bestFit="1" customWidth="1"/>
    <col min="15" max="15" width="11.5546875" style="2" bestFit="1" customWidth="1"/>
    <col min="16" max="16" width="13.33203125" style="2" bestFit="1" customWidth="1"/>
    <col min="17" max="17" width="9.44140625" style="2" bestFit="1" customWidth="1"/>
    <col min="18" max="18" width="13.33203125" style="2" bestFit="1" customWidth="1"/>
    <col min="19" max="19" width="33" style="2" bestFit="1" customWidth="1"/>
    <col min="20" max="16384" width="9.109375" style="12"/>
  </cols>
  <sheetData>
    <row r="1" spans="1:19">
      <c r="A1" s="2" t="s">
        <v>97</v>
      </c>
      <c r="B1" s="178" t="str">
        <f>Info!C2</f>
        <v>სს "ხალიკ ბანკი საქართველო"</v>
      </c>
    </row>
    <row r="2" spans="1:19">
      <c r="A2" s="2" t="s">
        <v>98</v>
      </c>
      <c r="B2" s="789">
        <f>'1. key ratios'!B2</f>
        <v>46203</v>
      </c>
    </row>
    <row r="4" spans="1:19" ht="28.2" thickBot="1">
      <c r="A4" s="36" t="s">
        <v>248</v>
      </c>
      <c r="B4" s="152" t="s">
        <v>282</v>
      </c>
    </row>
    <row r="5" spans="1:19">
      <c r="A5" s="70"/>
      <c r="B5" s="72"/>
      <c r="C5" s="64" t="s">
        <v>0</v>
      </c>
      <c r="D5" s="64" t="s">
        <v>1</v>
      </c>
      <c r="E5" s="64" t="s">
        <v>2</v>
      </c>
      <c r="F5" s="64" t="s">
        <v>3</v>
      </c>
      <c r="G5" s="64" t="s">
        <v>4</v>
      </c>
      <c r="H5" s="64" t="s">
        <v>5</v>
      </c>
      <c r="I5" s="64" t="s">
        <v>134</v>
      </c>
      <c r="J5" s="64" t="s">
        <v>135</v>
      </c>
      <c r="K5" s="64" t="s">
        <v>136</v>
      </c>
      <c r="L5" s="64" t="s">
        <v>137</v>
      </c>
      <c r="M5" s="64" t="s">
        <v>138</v>
      </c>
      <c r="N5" s="64" t="s">
        <v>139</v>
      </c>
      <c r="O5" s="64" t="s">
        <v>269</v>
      </c>
      <c r="P5" s="64" t="s">
        <v>270</v>
      </c>
      <c r="Q5" s="64" t="s">
        <v>271</v>
      </c>
      <c r="R5" s="147" t="s">
        <v>272</v>
      </c>
      <c r="S5" s="65" t="s">
        <v>273</v>
      </c>
    </row>
    <row r="6" spans="1:19" ht="46.5" customHeight="1">
      <c r="A6" s="84"/>
      <c r="B6" s="848" t="s">
        <v>274</v>
      </c>
      <c r="C6" s="846">
        <v>0</v>
      </c>
      <c r="D6" s="847"/>
      <c r="E6" s="846">
        <v>0.2</v>
      </c>
      <c r="F6" s="847"/>
      <c r="G6" s="846">
        <v>0.35</v>
      </c>
      <c r="H6" s="847"/>
      <c r="I6" s="846">
        <v>0.5</v>
      </c>
      <c r="J6" s="847"/>
      <c r="K6" s="846">
        <v>0.75</v>
      </c>
      <c r="L6" s="847"/>
      <c r="M6" s="846">
        <v>1</v>
      </c>
      <c r="N6" s="847"/>
      <c r="O6" s="846">
        <v>1.5</v>
      </c>
      <c r="P6" s="847"/>
      <c r="Q6" s="846">
        <v>2.5</v>
      </c>
      <c r="R6" s="847"/>
      <c r="S6" s="844" t="s">
        <v>145</v>
      </c>
    </row>
    <row r="7" spans="1:19">
      <c r="A7" s="84"/>
      <c r="B7" s="849"/>
      <c r="C7" s="151" t="s">
        <v>267</v>
      </c>
      <c r="D7" s="151" t="s">
        <v>268</v>
      </c>
      <c r="E7" s="151" t="s">
        <v>267</v>
      </c>
      <c r="F7" s="151" t="s">
        <v>268</v>
      </c>
      <c r="G7" s="151" t="s">
        <v>267</v>
      </c>
      <c r="H7" s="151" t="s">
        <v>268</v>
      </c>
      <c r="I7" s="151" t="s">
        <v>267</v>
      </c>
      <c r="J7" s="151" t="s">
        <v>268</v>
      </c>
      <c r="K7" s="151" t="s">
        <v>267</v>
      </c>
      <c r="L7" s="151" t="s">
        <v>268</v>
      </c>
      <c r="M7" s="151" t="s">
        <v>267</v>
      </c>
      <c r="N7" s="151" t="s">
        <v>268</v>
      </c>
      <c r="O7" s="151" t="s">
        <v>267</v>
      </c>
      <c r="P7" s="151" t="s">
        <v>268</v>
      </c>
      <c r="Q7" s="151" t="s">
        <v>267</v>
      </c>
      <c r="R7" s="151" t="s">
        <v>268</v>
      </c>
      <c r="S7" s="845"/>
    </row>
    <row r="8" spans="1:19" s="87" customFormat="1">
      <c r="A8" s="68">
        <v>1</v>
      </c>
      <c r="B8" s="93" t="s">
        <v>123</v>
      </c>
      <c r="C8" s="703">
        <v>8509236.4899999984</v>
      </c>
      <c r="D8" s="703">
        <v>0</v>
      </c>
      <c r="E8" s="703">
        <v>0</v>
      </c>
      <c r="F8" s="704">
        <v>0</v>
      </c>
      <c r="G8" s="703">
        <v>0</v>
      </c>
      <c r="H8" s="703">
        <v>0</v>
      </c>
      <c r="I8" s="703">
        <v>0</v>
      </c>
      <c r="J8" s="703">
        <v>0</v>
      </c>
      <c r="K8" s="703">
        <v>0</v>
      </c>
      <c r="L8" s="703">
        <v>0</v>
      </c>
      <c r="M8" s="703">
        <v>25832896.43</v>
      </c>
      <c r="N8" s="703">
        <v>0</v>
      </c>
      <c r="O8" s="703">
        <v>0</v>
      </c>
      <c r="P8" s="703">
        <v>0</v>
      </c>
      <c r="Q8" s="703">
        <v>0</v>
      </c>
      <c r="R8" s="704">
        <v>0</v>
      </c>
      <c r="S8" s="705">
        <f>$C$6*SUM(C8:D8)+$E$6*SUM(E8:F8)+$G$6*SUM(G8:H8)+$I$6*SUM(I8:J8)+$K$6*SUM(K8:L8)+$M$6*SUM(M8:N8)+$O$6*SUM(O8:P8)+$Q$6*SUM(Q8:R8)</f>
        <v>25832896.43</v>
      </c>
    </row>
    <row r="9" spans="1:19" s="87" customFormat="1">
      <c r="A9" s="68">
        <v>2</v>
      </c>
      <c r="B9" s="93" t="s">
        <v>124</v>
      </c>
      <c r="C9" s="703">
        <v>0</v>
      </c>
      <c r="D9" s="703">
        <v>0</v>
      </c>
      <c r="E9" s="703">
        <v>0</v>
      </c>
      <c r="F9" s="703">
        <v>0</v>
      </c>
      <c r="G9" s="703">
        <v>0</v>
      </c>
      <c r="H9" s="703">
        <v>0</v>
      </c>
      <c r="I9" s="703">
        <v>0</v>
      </c>
      <c r="J9" s="703">
        <v>0</v>
      </c>
      <c r="K9" s="703">
        <v>0</v>
      </c>
      <c r="L9" s="703">
        <v>0</v>
      </c>
      <c r="M9" s="703">
        <v>0</v>
      </c>
      <c r="N9" s="703">
        <v>0</v>
      </c>
      <c r="O9" s="703">
        <v>0</v>
      </c>
      <c r="P9" s="703">
        <v>0</v>
      </c>
      <c r="Q9" s="703">
        <v>0</v>
      </c>
      <c r="R9" s="704">
        <v>0</v>
      </c>
      <c r="S9" s="705">
        <f t="shared" ref="S9:S21" si="0">$C$6*SUM(C9:D9)+$E$6*SUM(E9:F9)+$G$6*SUM(G9:H9)+$I$6*SUM(I9:J9)+$K$6*SUM(K9:L9)+$M$6*SUM(M9:N9)+$O$6*SUM(O9:P9)+$Q$6*SUM(Q9:R9)</f>
        <v>0</v>
      </c>
    </row>
    <row r="10" spans="1:19" s="87" customFormat="1">
      <c r="A10" s="68">
        <v>3</v>
      </c>
      <c r="B10" s="93" t="s">
        <v>125</v>
      </c>
      <c r="C10" s="703">
        <v>0</v>
      </c>
      <c r="D10" s="703">
        <v>0</v>
      </c>
      <c r="E10" s="703">
        <v>0</v>
      </c>
      <c r="F10" s="703">
        <v>0</v>
      </c>
      <c r="G10" s="703">
        <v>0</v>
      </c>
      <c r="H10" s="703">
        <v>0</v>
      </c>
      <c r="I10" s="703">
        <v>0</v>
      </c>
      <c r="J10" s="703">
        <v>0</v>
      </c>
      <c r="K10" s="703">
        <v>0</v>
      </c>
      <c r="L10" s="703">
        <v>0</v>
      </c>
      <c r="M10" s="703">
        <v>0</v>
      </c>
      <c r="N10" s="703">
        <v>0</v>
      </c>
      <c r="O10" s="703">
        <v>0</v>
      </c>
      <c r="P10" s="703">
        <v>0</v>
      </c>
      <c r="Q10" s="703">
        <v>0</v>
      </c>
      <c r="R10" s="704">
        <v>0</v>
      </c>
      <c r="S10" s="705">
        <f t="shared" si="0"/>
        <v>0</v>
      </c>
    </row>
    <row r="11" spans="1:19" s="87" customFormat="1">
      <c r="A11" s="68">
        <v>4</v>
      </c>
      <c r="B11" s="93" t="s">
        <v>126</v>
      </c>
      <c r="C11" s="703">
        <v>0</v>
      </c>
      <c r="D11" s="703">
        <v>0</v>
      </c>
      <c r="E11" s="703">
        <v>0</v>
      </c>
      <c r="F11" s="703">
        <v>0</v>
      </c>
      <c r="G11" s="703">
        <v>0</v>
      </c>
      <c r="H11" s="703">
        <v>0</v>
      </c>
      <c r="I11" s="703">
        <v>0</v>
      </c>
      <c r="J11" s="703">
        <v>0</v>
      </c>
      <c r="K11" s="703">
        <v>0</v>
      </c>
      <c r="L11" s="703">
        <v>0</v>
      </c>
      <c r="M11" s="703">
        <v>0</v>
      </c>
      <c r="N11" s="703">
        <v>0</v>
      </c>
      <c r="O11" s="703">
        <v>0</v>
      </c>
      <c r="P11" s="703">
        <v>0</v>
      </c>
      <c r="Q11" s="703">
        <v>0</v>
      </c>
      <c r="R11" s="704">
        <v>0</v>
      </c>
      <c r="S11" s="705">
        <f t="shared" si="0"/>
        <v>0</v>
      </c>
    </row>
    <row r="12" spans="1:19" s="87" customFormat="1">
      <c r="A12" s="68">
        <v>5</v>
      </c>
      <c r="B12" s="93" t="s">
        <v>912</v>
      </c>
      <c r="C12" s="703">
        <v>0</v>
      </c>
      <c r="D12" s="703">
        <v>0</v>
      </c>
      <c r="E12" s="703">
        <v>0</v>
      </c>
      <c r="F12" s="703">
        <v>0</v>
      </c>
      <c r="G12" s="703">
        <v>0</v>
      </c>
      <c r="H12" s="703">
        <v>0</v>
      </c>
      <c r="I12" s="703">
        <v>0</v>
      </c>
      <c r="J12" s="703">
        <v>0</v>
      </c>
      <c r="K12" s="703">
        <v>0</v>
      </c>
      <c r="L12" s="703">
        <v>0</v>
      </c>
      <c r="M12" s="703">
        <v>0</v>
      </c>
      <c r="N12" s="703">
        <v>0</v>
      </c>
      <c r="O12" s="703">
        <v>0</v>
      </c>
      <c r="P12" s="703">
        <v>0</v>
      </c>
      <c r="Q12" s="703">
        <v>0</v>
      </c>
      <c r="R12" s="704">
        <v>0</v>
      </c>
      <c r="S12" s="705">
        <f t="shared" si="0"/>
        <v>0</v>
      </c>
    </row>
    <row r="13" spans="1:19" s="87" customFormat="1">
      <c r="A13" s="68">
        <v>6</v>
      </c>
      <c r="B13" s="93" t="s">
        <v>127</v>
      </c>
      <c r="C13" s="703">
        <v>0</v>
      </c>
      <c r="D13" s="703">
        <v>0</v>
      </c>
      <c r="E13" s="703">
        <v>37034914.636387229</v>
      </c>
      <c r="F13" s="703">
        <v>0</v>
      </c>
      <c r="G13" s="703">
        <v>0</v>
      </c>
      <c r="H13" s="703">
        <v>0</v>
      </c>
      <c r="I13" s="703">
        <v>12428196.039999999</v>
      </c>
      <c r="J13" s="703">
        <v>0</v>
      </c>
      <c r="K13" s="703">
        <v>0</v>
      </c>
      <c r="L13" s="703">
        <v>0</v>
      </c>
      <c r="M13" s="703">
        <v>10028723.283612764</v>
      </c>
      <c r="N13" s="703">
        <v>0</v>
      </c>
      <c r="O13" s="703">
        <v>0</v>
      </c>
      <c r="P13" s="703">
        <v>0</v>
      </c>
      <c r="Q13" s="703">
        <v>0</v>
      </c>
      <c r="R13" s="704">
        <v>0</v>
      </c>
      <c r="S13" s="705">
        <f t="shared" si="0"/>
        <v>23649804.230890207</v>
      </c>
    </row>
    <row r="14" spans="1:19" s="87" customFormat="1">
      <c r="A14" s="68">
        <v>7</v>
      </c>
      <c r="B14" s="93" t="s">
        <v>71</v>
      </c>
      <c r="C14" s="703">
        <v>0</v>
      </c>
      <c r="D14" s="703">
        <v>0</v>
      </c>
      <c r="E14" s="703">
        <v>0</v>
      </c>
      <c r="F14" s="703">
        <v>0</v>
      </c>
      <c r="G14" s="703">
        <v>0</v>
      </c>
      <c r="H14" s="703">
        <v>0</v>
      </c>
      <c r="I14" s="703">
        <v>0</v>
      </c>
      <c r="J14" s="703">
        <v>0</v>
      </c>
      <c r="K14" s="703">
        <v>0</v>
      </c>
      <c r="L14" s="703">
        <v>0</v>
      </c>
      <c r="M14" s="703">
        <v>622523007.24999976</v>
      </c>
      <c r="N14" s="703">
        <v>16101148.944496211</v>
      </c>
      <c r="O14" s="703">
        <v>0</v>
      </c>
      <c r="P14" s="703">
        <v>0</v>
      </c>
      <c r="Q14" s="703">
        <v>0</v>
      </c>
      <c r="R14" s="704">
        <v>0</v>
      </c>
      <c r="S14" s="705">
        <f t="shared" si="0"/>
        <v>638624156.19449592</v>
      </c>
    </row>
    <row r="15" spans="1:19" s="87" customFormat="1">
      <c r="A15" s="68">
        <v>8</v>
      </c>
      <c r="B15" s="93" t="s">
        <v>72</v>
      </c>
      <c r="C15" s="703">
        <v>0</v>
      </c>
      <c r="D15" s="703">
        <v>0</v>
      </c>
      <c r="E15" s="703">
        <v>0</v>
      </c>
      <c r="F15" s="703">
        <v>0</v>
      </c>
      <c r="G15" s="703">
        <v>0</v>
      </c>
      <c r="H15" s="703">
        <v>0</v>
      </c>
      <c r="I15" s="703">
        <v>0</v>
      </c>
      <c r="J15" s="703">
        <v>0</v>
      </c>
      <c r="K15" s="703">
        <v>259476074.22999993</v>
      </c>
      <c r="L15" s="703">
        <v>0</v>
      </c>
      <c r="M15" s="703">
        <v>0</v>
      </c>
      <c r="N15" s="703">
        <v>2421338.9910000004</v>
      </c>
      <c r="O15" s="703">
        <v>0</v>
      </c>
      <c r="P15" s="703">
        <v>0</v>
      </c>
      <c r="Q15" s="703">
        <v>0</v>
      </c>
      <c r="R15" s="704">
        <v>0</v>
      </c>
      <c r="S15" s="705">
        <f t="shared" si="0"/>
        <v>197028394.66349995</v>
      </c>
    </row>
    <row r="16" spans="1:19" s="87" customFormat="1">
      <c r="A16" s="68">
        <v>9</v>
      </c>
      <c r="B16" s="93" t="s">
        <v>913</v>
      </c>
      <c r="C16" s="703">
        <v>0</v>
      </c>
      <c r="D16" s="703">
        <v>0</v>
      </c>
      <c r="E16" s="703">
        <v>0</v>
      </c>
      <c r="F16" s="703">
        <v>0</v>
      </c>
      <c r="G16" s="703">
        <v>0</v>
      </c>
      <c r="H16" s="703">
        <v>0</v>
      </c>
      <c r="I16" s="703">
        <v>0</v>
      </c>
      <c r="J16" s="703">
        <v>0</v>
      </c>
      <c r="K16" s="703">
        <v>0</v>
      </c>
      <c r="L16" s="703">
        <v>0</v>
      </c>
      <c r="M16" s="703">
        <v>0</v>
      </c>
      <c r="N16" s="703">
        <v>0</v>
      </c>
      <c r="O16" s="703">
        <v>0</v>
      </c>
      <c r="P16" s="703">
        <v>0</v>
      </c>
      <c r="Q16" s="703">
        <v>0</v>
      </c>
      <c r="R16" s="704">
        <v>0</v>
      </c>
      <c r="S16" s="705">
        <f t="shared" si="0"/>
        <v>0</v>
      </c>
    </row>
    <row r="17" spans="1:38" s="87" customFormat="1">
      <c r="A17" s="68">
        <v>10</v>
      </c>
      <c r="B17" s="93" t="s">
        <v>67</v>
      </c>
      <c r="C17" s="703">
        <v>0</v>
      </c>
      <c r="D17" s="703">
        <v>0</v>
      </c>
      <c r="E17" s="703">
        <v>0</v>
      </c>
      <c r="F17" s="703">
        <v>0</v>
      </c>
      <c r="G17" s="703">
        <v>0</v>
      </c>
      <c r="H17" s="703">
        <v>0</v>
      </c>
      <c r="I17" s="703">
        <v>0</v>
      </c>
      <c r="J17" s="703">
        <v>0</v>
      </c>
      <c r="K17" s="703">
        <v>0</v>
      </c>
      <c r="L17" s="703">
        <v>0</v>
      </c>
      <c r="M17" s="703">
        <v>7890686.7500000019</v>
      </c>
      <c r="N17" s="703">
        <v>11984.13</v>
      </c>
      <c r="O17" s="703">
        <v>21870139.18</v>
      </c>
      <c r="P17" s="703">
        <v>0</v>
      </c>
      <c r="Q17" s="703">
        <v>0</v>
      </c>
      <c r="R17" s="704">
        <v>0</v>
      </c>
      <c r="S17" s="705">
        <f t="shared" si="0"/>
        <v>40707879.649999999</v>
      </c>
    </row>
    <row r="18" spans="1:38" s="87" customFormat="1">
      <c r="A18" s="68">
        <v>11</v>
      </c>
      <c r="B18" s="93" t="s">
        <v>68</v>
      </c>
      <c r="C18" s="703">
        <v>0</v>
      </c>
      <c r="D18" s="703">
        <v>0</v>
      </c>
      <c r="E18" s="703">
        <v>0</v>
      </c>
      <c r="F18" s="703">
        <v>0</v>
      </c>
      <c r="G18" s="703">
        <v>0</v>
      </c>
      <c r="H18" s="703">
        <v>0</v>
      </c>
      <c r="I18" s="703">
        <v>0</v>
      </c>
      <c r="J18" s="703">
        <v>0</v>
      </c>
      <c r="K18" s="703">
        <v>0</v>
      </c>
      <c r="L18" s="703">
        <v>0</v>
      </c>
      <c r="M18" s="703">
        <v>0</v>
      </c>
      <c r="N18" s="703">
        <v>0</v>
      </c>
      <c r="O18" s="703">
        <v>0</v>
      </c>
      <c r="P18" s="703">
        <v>0</v>
      </c>
      <c r="Q18" s="703">
        <v>0</v>
      </c>
      <c r="R18" s="704">
        <v>0</v>
      </c>
      <c r="S18" s="705">
        <f t="shared" si="0"/>
        <v>0</v>
      </c>
    </row>
    <row r="19" spans="1:38" s="87" customFormat="1">
      <c r="A19" s="68">
        <v>12</v>
      </c>
      <c r="B19" s="93" t="s">
        <v>69</v>
      </c>
      <c r="C19" s="703">
        <v>0</v>
      </c>
      <c r="D19" s="703">
        <v>0</v>
      </c>
      <c r="E19" s="703">
        <v>0</v>
      </c>
      <c r="F19" s="703">
        <v>0</v>
      </c>
      <c r="G19" s="703">
        <v>0</v>
      </c>
      <c r="H19" s="703">
        <v>0</v>
      </c>
      <c r="I19" s="703">
        <v>0</v>
      </c>
      <c r="J19" s="703">
        <v>0</v>
      </c>
      <c r="K19" s="703">
        <v>0</v>
      </c>
      <c r="L19" s="703">
        <v>0</v>
      </c>
      <c r="M19" s="703">
        <v>0</v>
      </c>
      <c r="N19" s="703">
        <v>0</v>
      </c>
      <c r="O19" s="703">
        <v>0</v>
      </c>
      <c r="P19" s="703">
        <v>0</v>
      </c>
      <c r="Q19" s="703">
        <v>0</v>
      </c>
      <c r="R19" s="704">
        <v>0</v>
      </c>
      <c r="S19" s="705">
        <f t="shared" si="0"/>
        <v>0</v>
      </c>
    </row>
    <row r="20" spans="1:38" s="87" customFormat="1">
      <c r="A20" s="68">
        <v>13</v>
      </c>
      <c r="B20" s="93" t="s">
        <v>70</v>
      </c>
      <c r="C20" s="703">
        <v>0</v>
      </c>
      <c r="D20" s="703">
        <v>0</v>
      </c>
      <c r="E20" s="703">
        <v>0</v>
      </c>
      <c r="F20" s="703">
        <v>0</v>
      </c>
      <c r="G20" s="703">
        <v>0</v>
      </c>
      <c r="H20" s="703">
        <v>0</v>
      </c>
      <c r="I20" s="703">
        <v>0</v>
      </c>
      <c r="J20" s="703">
        <v>0</v>
      </c>
      <c r="K20" s="703">
        <v>0</v>
      </c>
      <c r="L20" s="703">
        <v>0</v>
      </c>
      <c r="M20" s="703">
        <v>0</v>
      </c>
      <c r="N20" s="703">
        <v>0</v>
      </c>
      <c r="O20" s="703">
        <v>0</v>
      </c>
      <c r="P20" s="703">
        <v>0</v>
      </c>
      <c r="Q20" s="703">
        <v>0</v>
      </c>
      <c r="R20" s="704">
        <v>0</v>
      </c>
      <c r="S20" s="705">
        <f t="shared" si="0"/>
        <v>0</v>
      </c>
    </row>
    <row r="21" spans="1:38" s="87" customFormat="1">
      <c r="A21" s="68">
        <v>14</v>
      </c>
      <c r="B21" s="93" t="s">
        <v>143</v>
      </c>
      <c r="C21" s="703">
        <v>14503583.82</v>
      </c>
      <c r="D21" s="703">
        <v>0</v>
      </c>
      <c r="E21" s="703">
        <v>0</v>
      </c>
      <c r="F21" s="703">
        <v>0</v>
      </c>
      <c r="G21" s="703">
        <v>0</v>
      </c>
      <c r="H21" s="703">
        <v>0</v>
      </c>
      <c r="I21" s="703">
        <v>0</v>
      </c>
      <c r="J21" s="703">
        <v>0</v>
      </c>
      <c r="K21" s="703">
        <v>0</v>
      </c>
      <c r="L21" s="703">
        <v>0</v>
      </c>
      <c r="M21" s="703">
        <v>111290846.1000084</v>
      </c>
      <c r="N21" s="703">
        <v>168129.42</v>
      </c>
      <c r="O21" s="703">
        <v>0</v>
      </c>
      <c r="P21" s="703">
        <v>0</v>
      </c>
      <c r="Q21" s="703">
        <v>0</v>
      </c>
      <c r="R21" s="704">
        <v>0</v>
      </c>
      <c r="S21" s="705">
        <f t="shared" si="0"/>
        <v>111458975.5200084</v>
      </c>
    </row>
    <row r="22" spans="1:38" ht="14.4" thickBot="1">
      <c r="A22" s="61"/>
      <c r="B22" s="89" t="s">
        <v>66</v>
      </c>
      <c r="C22" s="706">
        <f>SUM(C8:C21)</f>
        <v>23012820.309999999</v>
      </c>
      <c r="D22" s="706">
        <f t="shared" ref="D22:S22" si="1">SUM(D8:D21)</f>
        <v>0</v>
      </c>
      <c r="E22" s="706">
        <f t="shared" si="1"/>
        <v>37034914.636387229</v>
      </c>
      <c r="F22" s="706">
        <f t="shared" si="1"/>
        <v>0</v>
      </c>
      <c r="G22" s="706">
        <f t="shared" si="1"/>
        <v>0</v>
      </c>
      <c r="H22" s="706">
        <f t="shared" si="1"/>
        <v>0</v>
      </c>
      <c r="I22" s="706">
        <f t="shared" si="1"/>
        <v>12428196.039999999</v>
      </c>
      <c r="J22" s="706">
        <f t="shared" si="1"/>
        <v>0</v>
      </c>
      <c r="K22" s="706">
        <f t="shared" si="1"/>
        <v>259476074.22999993</v>
      </c>
      <c r="L22" s="706">
        <f t="shared" si="1"/>
        <v>0</v>
      </c>
      <c r="M22" s="706">
        <f t="shared" si="1"/>
        <v>777566159.81362092</v>
      </c>
      <c r="N22" s="706">
        <f t="shared" si="1"/>
        <v>18702601.485496212</v>
      </c>
      <c r="O22" s="706">
        <f t="shared" si="1"/>
        <v>21870139.18</v>
      </c>
      <c r="P22" s="706">
        <f t="shared" si="1"/>
        <v>0</v>
      </c>
      <c r="Q22" s="706">
        <f t="shared" si="1"/>
        <v>0</v>
      </c>
      <c r="R22" s="706">
        <f t="shared" si="1"/>
        <v>0</v>
      </c>
      <c r="S22" s="707">
        <f t="shared" si="1"/>
        <v>1037302106.6888945</v>
      </c>
      <c r="U22" s="87"/>
      <c r="V22" s="87"/>
      <c r="W22" s="87"/>
      <c r="X22" s="87"/>
      <c r="Y22" s="87"/>
      <c r="Z22" s="87"/>
      <c r="AA22" s="87"/>
      <c r="AB22" s="87"/>
      <c r="AC22" s="87"/>
      <c r="AD22" s="87"/>
      <c r="AE22" s="87"/>
      <c r="AF22" s="87"/>
      <c r="AG22" s="87"/>
      <c r="AH22" s="87"/>
      <c r="AI22" s="87"/>
      <c r="AJ22" s="87"/>
      <c r="AK22" s="87"/>
      <c r="AL22" s="87"/>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39"/>
  <sheetViews>
    <sheetView zoomScale="80" zoomScaleNormal="80" workbookViewId="0">
      <pane xSplit="2" ySplit="6" topLeftCell="P7" activePane="bottomRight" state="frozen"/>
      <selection sqref="A1:XFD1048576"/>
      <selection pane="topRight" sqref="A1:XFD1048576"/>
      <selection pane="bottomLeft" sqref="A1:XFD1048576"/>
      <selection pane="bottomRight"/>
    </sheetView>
  </sheetViews>
  <sheetFormatPr defaultColWidth="9.109375" defaultRowHeight="13.8"/>
  <cols>
    <col min="1" max="1" width="10.5546875" style="2" bestFit="1" customWidth="1"/>
    <col min="2" max="2" width="97" style="2" bestFit="1" customWidth="1"/>
    <col min="3" max="3" width="19" style="2" customWidth="1"/>
    <col min="4" max="4" width="19.5546875" style="2" customWidth="1"/>
    <col min="5" max="5" width="31.109375" style="2" customWidth="1"/>
    <col min="6" max="6" width="29.109375" style="2" customWidth="1"/>
    <col min="7" max="7" width="28.5546875" style="2" customWidth="1"/>
    <col min="8" max="8" width="26.44140625" style="2" customWidth="1"/>
    <col min="9" max="9" width="23.88671875" style="2" customWidth="1"/>
    <col min="10" max="10" width="21.5546875" style="2" customWidth="1"/>
    <col min="11" max="11" width="15.88671875" style="2" customWidth="1"/>
    <col min="12" max="12" width="13.109375" style="2" customWidth="1"/>
    <col min="13" max="13" width="20.88671875" style="2" customWidth="1"/>
    <col min="14" max="14" width="19.109375" style="2" customWidth="1"/>
    <col min="15" max="15" width="18.44140625" style="2" customWidth="1"/>
    <col min="16" max="16" width="19" style="2" customWidth="1"/>
    <col min="17" max="17" width="20.109375" style="2" customWidth="1"/>
    <col min="18" max="18" width="18" style="2" customWidth="1"/>
    <col min="19" max="19" width="36" style="2" customWidth="1"/>
    <col min="20" max="20" width="19.44140625" style="2" customWidth="1"/>
    <col min="21" max="21" width="19.109375" style="2" customWidth="1"/>
    <col min="22" max="22" width="20" style="2" customWidth="1"/>
    <col min="23" max="16384" width="9.109375" style="12"/>
  </cols>
  <sheetData>
    <row r="1" spans="1:22">
      <c r="A1" s="2" t="s">
        <v>97</v>
      </c>
      <c r="B1" s="178" t="str">
        <f>Info!C2</f>
        <v>სს "ხალიკ ბანკი საქართველო"</v>
      </c>
    </row>
    <row r="2" spans="1:22">
      <c r="A2" s="2" t="s">
        <v>98</v>
      </c>
      <c r="B2" s="789">
        <f>'1. key ratios'!B2</f>
        <v>46203</v>
      </c>
    </row>
    <row r="4" spans="1:22" ht="28.2" thickBot="1">
      <c r="A4" s="2" t="s">
        <v>249</v>
      </c>
      <c r="B4" s="153" t="s">
        <v>283</v>
      </c>
      <c r="V4" s="120" t="s">
        <v>76</v>
      </c>
    </row>
    <row r="5" spans="1:22">
      <c r="A5" s="59"/>
      <c r="B5" s="60"/>
      <c r="C5" s="850" t="s">
        <v>105</v>
      </c>
      <c r="D5" s="851"/>
      <c r="E5" s="851"/>
      <c r="F5" s="851"/>
      <c r="G5" s="851"/>
      <c r="H5" s="851"/>
      <c r="I5" s="851"/>
      <c r="J5" s="851"/>
      <c r="K5" s="851"/>
      <c r="L5" s="852"/>
      <c r="M5" s="850" t="s">
        <v>106</v>
      </c>
      <c r="N5" s="851"/>
      <c r="O5" s="851"/>
      <c r="P5" s="851"/>
      <c r="Q5" s="851"/>
      <c r="R5" s="851"/>
      <c r="S5" s="852"/>
      <c r="T5" s="855" t="s">
        <v>281</v>
      </c>
      <c r="U5" s="855" t="s">
        <v>280</v>
      </c>
      <c r="V5" s="853" t="s">
        <v>107</v>
      </c>
    </row>
    <row r="6" spans="1:22" s="36" customFormat="1" ht="138">
      <c r="A6" s="66"/>
      <c r="B6" s="95"/>
      <c r="C6" s="57" t="s">
        <v>108</v>
      </c>
      <c r="D6" s="56" t="s">
        <v>109</v>
      </c>
      <c r="E6" s="54" t="s">
        <v>110</v>
      </c>
      <c r="F6" s="154" t="s">
        <v>275</v>
      </c>
      <c r="G6" s="56" t="s">
        <v>111</v>
      </c>
      <c r="H6" s="56" t="s">
        <v>112</v>
      </c>
      <c r="I6" s="56" t="s">
        <v>113</v>
      </c>
      <c r="J6" s="56" t="s">
        <v>142</v>
      </c>
      <c r="K6" s="56" t="s">
        <v>114</v>
      </c>
      <c r="L6" s="58" t="s">
        <v>115</v>
      </c>
      <c r="M6" s="57" t="s">
        <v>116</v>
      </c>
      <c r="N6" s="56" t="s">
        <v>117</v>
      </c>
      <c r="O6" s="56" t="s">
        <v>118</v>
      </c>
      <c r="P6" s="56" t="s">
        <v>119</v>
      </c>
      <c r="Q6" s="56" t="s">
        <v>120</v>
      </c>
      <c r="R6" s="56" t="s">
        <v>121</v>
      </c>
      <c r="S6" s="58" t="s">
        <v>122</v>
      </c>
      <c r="T6" s="856"/>
      <c r="U6" s="856"/>
      <c r="V6" s="854"/>
    </row>
    <row r="7" spans="1:22" s="87" customFormat="1">
      <c r="A7" s="88">
        <v>1</v>
      </c>
      <c r="B7" s="93" t="s">
        <v>123</v>
      </c>
      <c r="C7" s="708">
        <v>0</v>
      </c>
      <c r="D7" s="703">
        <v>0</v>
      </c>
      <c r="E7" s="703">
        <v>0</v>
      </c>
      <c r="F7" s="703">
        <v>0</v>
      </c>
      <c r="G7" s="703">
        <v>0</v>
      </c>
      <c r="H7" s="703">
        <v>0</v>
      </c>
      <c r="I7" s="703">
        <v>0</v>
      </c>
      <c r="J7" s="703">
        <v>0</v>
      </c>
      <c r="K7" s="703">
        <v>0</v>
      </c>
      <c r="L7" s="650">
        <v>0</v>
      </c>
      <c r="M7" s="708">
        <v>0</v>
      </c>
      <c r="N7" s="703">
        <v>0</v>
      </c>
      <c r="O7" s="703">
        <v>0</v>
      </c>
      <c r="P7" s="703">
        <v>0</v>
      </c>
      <c r="Q7" s="703">
        <v>0</v>
      </c>
      <c r="R7" s="703">
        <v>0</v>
      </c>
      <c r="S7" s="650">
        <v>0</v>
      </c>
      <c r="T7" s="709">
        <v>0</v>
      </c>
      <c r="U7" s="710">
        <v>0</v>
      </c>
      <c r="V7" s="711">
        <f>SUM(C7:S7)</f>
        <v>0</v>
      </c>
    </row>
    <row r="8" spans="1:22" s="87" customFormat="1">
      <c r="A8" s="88">
        <v>2</v>
      </c>
      <c r="B8" s="93" t="s">
        <v>124</v>
      </c>
      <c r="C8" s="708">
        <v>0</v>
      </c>
      <c r="D8" s="703">
        <v>0</v>
      </c>
      <c r="E8" s="703">
        <v>0</v>
      </c>
      <c r="F8" s="703">
        <v>0</v>
      </c>
      <c r="G8" s="703">
        <v>0</v>
      </c>
      <c r="H8" s="703">
        <v>0</v>
      </c>
      <c r="I8" s="703">
        <v>0</v>
      </c>
      <c r="J8" s="703">
        <v>0</v>
      </c>
      <c r="K8" s="703">
        <v>0</v>
      </c>
      <c r="L8" s="650">
        <v>0</v>
      </c>
      <c r="M8" s="708">
        <v>0</v>
      </c>
      <c r="N8" s="703">
        <v>0</v>
      </c>
      <c r="O8" s="703">
        <v>0</v>
      </c>
      <c r="P8" s="703">
        <v>0</v>
      </c>
      <c r="Q8" s="703">
        <v>0</v>
      </c>
      <c r="R8" s="703">
        <v>0</v>
      </c>
      <c r="S8" s="650">
        <v>0</v>
      </c>
      <c r="T8" s="710">
        <v>0</v>
      </c>
      <c r="U8" s="710">
        <v>0</v>
      </c>
      <c r="V8" s="711">
        <f t="shared" ref="V8:V20" si="0">SUM(C8:S8)</f>
        <v>0</v>
      </c>
    </row>
    <row r="9" spans="1:22" s="87" customFormat="1">
      <c r="A9" s="88">
        <v>3</v>
      </c>
      <c r="B9" s="93" t="s">
        <v>125</v>
      </c>
      <c r="C9" s="708">
        <v>0</v>
      </c>
      <c r="D9" s="703">
        <v>0</v>
      </c>
      <c r="E9" s="703">
        <v>0</v>
      </c>
      <c r="F9" s="703">
        <v>0</v>
      </c>
      <c r="G9" s="703">
        <v>0</v>
      </c>
      <c r="H9" s="703">
        <v>0</v>
      </c>
      <c r="I9" s="703">
        <v>0</v>
      </c>
      <c r="J9" s="703">
        <v>0</v>
      </c>
      <c r="K9" s="703">
        <v>0</v>
      </c>
      <c r="L9" s="650">
        <v>0</v>
      </c>
      <c r="M9" s="708">
        <v>0</v>
      </c>
      <c r="N9" s="703">
        <v>0</v>
      </c>
      <c r="O9" s="703">
        <v>0</v>
      </c>
      <c r="P9" s="703">
        <v>0</v>
      </c>
      <c r="Q9" s="703">
        <v>0</v>
      </c>
      <c r="R9" s="703">
        <v>0</v>
      </c>
      <c r="S9" s="650">
        <v>0</v>
      </c>
      <c r="T9" s="710">
        <v>0</v>
      </c>
      <c r="U9" s="710">
        <v>0</v>
      </c>
      <c r="V9" s="711">
        <f>SUM(C9:S9)</f>
        <v>0</v>
      </c>
    </row>
    <row r="10" spans="1:22" s="87" customFormat="1">
      <c r="A10" s="88">
        <v>4</v>
      </c>
      <c r="B10" s="93" t="s">
        <v>126</v>
      </c>
      <c r="C10" s="708">
        <v>0</v>
      </c>
      <c r="D10" s="703">
        <v>0</v>
      </c>
      <c r="E10" s="703">
        <v>0</v>
      </c>
      <c r="F10" s="703">
        <v>0</v>
      </c>
      <c r="G10" s="703">
        <v>0</v>
      </c>
      <c r="H10" s="703">
        <v>0</v>
      </c>
      <c r="I10" s="703">
        <v>0</v>
      </c>
      <c r="J10" s="703">
        <v>0</v>
      </c>
      <c r="K10" s="703">
        <v>0</v>
      </c>
      <c r="L10" s="650">
        <v>0</v>
      </c>
      <c r="M10" s="708">
        <v>0</v>
      </c>
      <c r="N10" s="703">
        <v>0</v>
      </c>
      <c r="O10" s="703">
        <v>0</v>
      </c>
      <c r="P10" s="703">
        <v>0</v>
      </c>
      <c r="Q10" s="703">
        <v>0</v>
      </c>
      <c r="R10" s="703">
        <v>0</v>
      </c>
      <c r="S10" s="650">
        <v>0</v>
      </c>
      <c r="T10" s="710">
        <v>0</v>
      </c>
      <c r="U10" s="710">
        <v>0</v>
      </c>
      <c r="V10" s="711">
        <f t="shared" si="0"/>
        <v>0</v>
      </c>
    </row>
    <row r="11" spans="1:22" s="87" customFormat="1">
      <c r="A11" s="88">
        <v>5</v>
      </c>
      <c r="B11" s="93" t="s">
        <v>912</v>
      </c>
      <c r="C11" s="708">
        <v>0</v>
      </c>
      <c r="D11" s="703">
        <v>0</v>
      </c>
      <c r="E11" s="703">
        <v>0</v>
      </c>
      <c r="F11" s="703">
        <v>0</v>
      </c>
      <c r="G11" s="703">
        <v>0</v>
      </c>
      <c r="H11" s="703">
        <v>0</v>
      </c>
      <c r="I11" s="703">
        <v>0</v>
      </c>
      <c r="J11" s="703">
        <v>0</v>
      </c>
      <c r="K11" s="703">
        <v>0</v>
      </c>
      <c r="L11" s="650">
        <v>0</v>
      </c>
      <c r="M11" s="708">
        <v>0</v>
      </c>
      <c r="N11" s="703">
        <v>0</v>
      </c>
      <c r="O11" s="703">
        <v>0</v>
      </c>
      <c r="P11" s="703">
        <v>0</v>
      </c>
      <c r="Q11" s="703">
        <v>0</v>
      </c>
      <c r="R11" s="703">
        <v>0</v>
      </c>
      <c r="S11" s="650">
        <v>0</v>
      </c>
      <c r="T11" s="710">
        <v>0</v>
      </c>
      <c r="U11" s="710">
        <v>0</v>
      </c>
      <c r="V11" s="711">
        <f t="shared" si="0"/>
        <v>0</v>
      </c>
    </row>
    <row r="12" spans="1:22" s="87" customFormat="1">
      <c r="A12" s="88">
        <v>6</v>
      </c>
      <c r="B12" s="93" t="s">
        <v>127</v>
      </c>
      <c r="C12" s="708">
        <v>0</v>
      </c>
      <c r="D12" s="703">
        <v>0</v>
      </c>
      <c r="E12" s="703">
        <v>0</v>
      </c>
      <c r="F12" s="703">
        <v>0</v>
      </c>
      <c r="G12" s="703">
        <v>0</v>
      </c>
      <c r="H12" s="703">
        <v>0</v>
      </c>
      <c r="I12" s="703">
        <v>0</v>
      </c>
      <c r="J12" s="703">
        <v>0</v>
      </c>
      <c r="K12" s="703">
        <v>0</v>
      </c>
      <c r="L12" s="650">
        <v>0</v>
      </c>
      <c r="M12" s="708">
        <v>0</v>
      </c>
      <c r="N12" s="703">
        <v>0</v>
      </c>
      <c r="O12" s="703">
        <v>0</v>
      </c>
      <c r="P12" s="703">
        <v>0</v>
      </c>
      <c r="Q12" s="703">
        <v>0</v>
      </c>
      <c r="R12" s="703">
        <v>0</v>
      </c>
      <c r="S12" s="650">
        <v>0</v>
      </c>
      <c r="T12" s="710">
        <v>0</v>
      </c>
      <c r="U12" s="710">
        <v>0</v>
      </c>
      <c r="V12" s="711">
        <f t="shared" si="0"/>
        <v>0</v>
      </c>
    </row>
    <row r="13" spans="1:22" s="87" customFormat="1">
      <c r="A13" s="88">
        <v>7</v>
      </c>
      <c r="B13" s="93" t="s">
        <v>71</v>
      </c>
      <c r="C13" s="708">
        <v>0</v>
      </c>
      <c r="D13" s="703">
        <v>4550754.09</v>
      </c>
      <c r="E13" s="703">
        <v>0</v>
      </c>
      <c r="F13" s="703">
        <v>0</v>
      </c>
      <c r="G13" s="703">
        <v>0</v>
      </c>
      <c r="H13" s="703">
        <v>0</v>
      </c>
      <c r="I13" s="703">
        <v>0</v>
      </c>
      <c r="J13" s="703">
        <v>0</v>
      </c>
      <c r="K13" s="703">
        <v>0</v>
      </c>
      <c r="L13" s="650">
        <v>0</v>
      </c>
      <c r="M13" s="708">
        <v>0</v>
      </c>
      <c r="N13" s="703">
        <v>0</v>
      </c>
      <c r="O13" s="703">
        <v>0</v>
      </c>
      <c r="P13" s="703">
        <v>0</v>
      </c>
      <c r="Q13" s="703">
        <v>0</v>
      </c>
      <c r="R13" s="703">
        <v>0</v>
      </c>
      <c r="S13" s="650">
        <v>0</v>
      </c>
      <c r="T13" s="710">
        <v>4406254.09</v>
      </c>
      <c r="U13" s="710">
        <v>144500</v>
      </c>
      <c r="V13" s="711">
        <f t="shared" si="0"/>
        <v>4550754.09</v>
      </c>
    </row>
    <row r="14" spans="1:22" s="87" customFormat="1">
      <c r="A14" s="88">
        <v>8</v>
      </c>
      <c r="B14" s="93" t="s">
        <v>72</v>
      </c>
      <c r="C14" s="708">
        <v>0</v>
      </c>
      <c r="D14" s="703">
        <v>1194786.06</v>
      </c>
      <c r="E14" s="703">
        <v>0</v>
      </c>
      <c r="F14" s="703">
        <v>0</v>
      </c>
      <c r="G14" s="703">
        <v>0</v>
      </c>
      <c r="H14" s="703">
        <v>0</v>
      </c>
      <c r="I14" s="703">
        <v>0</v>
      </c>
      <c r="J14" s="703">
        <v>0</v>
      </c>
      <c r="K14" s="703">
        <v>0</v>
      </c>
      <c r="L14" s="650">
        <v>0</v>
      </c>
      <c r="M14" s="708">
        <v>40122.578999999998</v>
      </c>
      <c r="N14" s="703">
        <v>0</v>
      </c>
      <c r="O14" s="703">
        <v>0</v>
      </c>
      <c r="P14" s="703">
        <v>0</v>
      </c>
      <c r="Q14" s="703">
        <v>0</v>
      </c>
      <c r="R14" s="703">
        <v>0</v>
      </c>
      <c r="S14" s="650">
        <v>0</v>
      </c>
      <c r="T14" s="710">
        <v>1234908.639</v>
      </c>
      <c r="U14" s="710">
        <v>0</v>
      </c>
      <c r="V14" s="711">
        <f t="shared" si="0"/>
        <v>1234908.639</v>
      </c>
    </row>
    <row r="15" spans="1:22" s="87" customFormat="1">
      <c r="A15" s="88">
        <v>9</v>
      </c>
      <c r="B15" s="93" t="s">
        <v>913</v>
      </c>
      <c r="C15" s="708">
        <v>0</v>
      </c>
      <c r="D15" s="703">
        <v>0</v>
      </c>
      <c r="E15" s="703">
        <v>0</v>
      </c>
      <c r="F15" s="703">
        <v>0</v>
      </c>
      <c r="G15" s="703">
        <v>0</v>
      </c>
      <c r="H15" s="703">
        <v>0</v>
      </c>
      <c r="I15" s="703">
        <v>0</v>
      </c>
      <c r="J15" s="703">
        <v>0</v>
      </c>
      <c r="K15" s="703">
        <v>0</v>
      </c>
      <c r="L15" s="650">
        <v>0</v>
      </c>
      <c r="M15" s="708">
        <v>0</v>
      </c>
      <c r="N15" s="703">
        <v>0</v>
      </c>
      <c r="O15" s="703">
        <v>0</v>
      </c>
      <c r="P15" s="703">
        <v>0</v>
      </c>
      <c r="Q15" s="703">
        <v>0</v>
      </c>
      <c r="R15" s="703">
        <v>0</v>
      </c>
      <c r="S15" s="650">
        <v>0</v>
      </c>
      <c r="T15" s="710">
        <v>0</v>
      </c>
      <c r="U15" s="710">
        <v>0</v>
      </c>
      <c r="V15" s="711">
        <f t="shared" si="0"/>
        <v>0</v>
      </c>
    </row>
    <row r="16" spans="1:22" s="87" customFormat="1">
      <c r="A16" s="88">
        <v>10</v>
      </c>
      <c r="B16" s="93" t="s">
        <v>67</v>
      </c>
      <c r="C16" s="708">
        <v>0</v>
      </c>
      <c r="D16" s="703">
        <v>0</v>
      </c>
      <c r="E16" s="703">
        <v>0</v>
      </c>
      <c r="F16" s="703">
        <v>0</v>
      </c>
      <c r="G16" s="703">
        <v>0</v>
      </c>
      <c r="H16" s="703">
        <v>0</v>
      </c>
      <c r="I16" s="703">
        <v>0</v>
      </c>
      <c r="J16" s="703">
        <v>0</v>
      </c>
      <c r="K16" s="703">
        <v>0</v>
      </c>
      <c r="L16" s="650">
        <v>0</v>
      </c>
      <c r="M16" s="708">
        <v>0</v>
      </c>
      <c r="N16" s="703">
        <v>0</v>
      </c>
      <c r="O16" s="703">
        <v>0</v>
      </c>
      <c r="P16" s="703">
        <v>0</v>
      </c>
      <c r="Q16" s="703">
        <v>0</v>
      </c>
      <c r="R16" s="703">
        <v>0</v>
      </c>
      <c r="S16" s="650">
        <v>0</v>
      </c>
      <c r="T16" s="710">
        <v>0</v>
      </c>
      <c r="U16" s="710">
        <v>0</v>
      </c>
      <c r="V16" s="711">
        <f t="shared" si="0"/>
        <v>0</v>
      </c>
    </row>
    <row r="17" spans="1:22" s="87" customFormat="1">
      <c r="A17" s="88">
        <v>11</v>
      </c>
      <c r="B17" s="93" t="s">
        <v>68</v>
      </c>
      <c r="C17" s="708">
        <v>0</v>
      </c>
      <c r="D17" s="703">
        <v>0</v>
      </c>
      <c r="E17" s="703">
        <v>0</v>
      </c>
      <c r="F17" s="703">
        <v>0</v>
      </c>
      <c r="G17" s="703">
        <v>0</v>
      </c>
      <c r="H17" s="703">
        <v>0</v>
      </c>
      <c r="I17" s="703">
        <v>0</v>
      </c>
      <c r="J17" s="703">
        <v>0</v>
      </c>
      <c r="K17" s="703">
        <v>0</v>
      </c>
      <c r="L17" s="650">
        <v>0</v>
      </c>
      <c r="M17" s="708">
        <v>0</v>
      </c>
      <c r="N17" s="703">
        <v>0</v>
      </c>
      <c r="O17" s="703">
        <v>0</v>
      </c>
      <c r="P17" s="703">
        <v>0</v>
      </c>
      <c r="Q17" s="703">
        <v>0</v>
      </c>
      <c r="R17" s="703">
        <v>0</v>
      </c>
      <c r="S17" s="650">
        <v>0</v>
      </c>
      <c r="T17" s="710">
        <v>0</v>
      </c>
      <c r="U17" s="710">
        <v>0</v>
      </c>
      <c r="V17" s="711">
        <f t="shared" si="0"/>
        <v>0</v>
      </c>
    </row>
    <row r="18" spans="1:22" s="87" customFormat="1">
      <c r="A18" s="88">
        <v>12</v>
      </c>
      <c r="B18" s="93" t="s">
        <v>69</v>
      </c>
      <c r="C18" s="708">
        <v>0</v>
      </c>
      <c r="D18" s="703">
        <v>0</v>
      </c>
      <c r="E18" s="703">
        <v>0</v>
      </c>
      <c r="F18" s="703">
        <v>0</v>
      </c>
      <c r="G18" s="703">
        <v>0</v>
      </c>
      <c r="H18" s="703">
        <v>0</v>
      </c>
      <c r="I18" s="703">
        <v>0</v>
      </c>
      <c r="J18" s="703">
        <v>0</v>
      </c>
      <c r="K18" s="703">
        <v>0</v>
      </c>
      <c r="L18" s="650">
        <v>0</v>
      </c>
      <c r="M18" s="708">
        <v>0</v>
      </c>
      <c r="N18" s="703">
        <v>0</v>
      </c>
      <c r="O18" s="703">
        <v>0</v>
      </c>
      <c r="P18" s="703">
        <v>0</v>
      </c>
      <c r="Q18" s="703">
        <v>0</v>
      </c>
      <c r="R18" s="703">
        <v>0</v>
      </c>
      <c r="S18" s="650">
        <v>0</v>
      </c>
      <c r="T18" s="710">
        <v>0</v>
      </c>
      <c r="U18" s="710">
        <v>0</v>
      </c>
      <c r="V18" s="711">
        <f t="shared" si="0"/>
        <v>0</v>
      </c>
    </row>
    <row r="19" spans="1:22" s="87" customFormat="1">
      <c r="A19" s="88">
        <v>13</v>
      </c>
      <c r="B19" s="93" t="s">
        <v>70</v>
      </c>
      <c r="C19" s="708">
        <v>0</v>
      </c>
      <c r="D19" s="703">
        <v>0</v>
      </c>
      <c r="E19" s="703">
        <v>0</v>
      </c>
      <c r="F19" s="703">
        <v>0</v>
      </c>
      <c r="G19" s="703">
        <v>0</v>
      </c>
      <c r="H19" s="703">
        <v>0</v>
      </c>
      <c r="I19" s="703">
        <v>0</v>
      </c>
      <c r="J19" s="703">
        <v>0</v>
      </c>
      <c r="K19" s="703">
        <v>0</v>
      </c>
      <c r="L19" s="650">
        <v>0</v>
      </c>
      <c r="M19" s="708">
        <v>0</v>
      </c>
      <c r="N19" s="703">
        <v>0</v>
      </c>
      <c r="O19" s="703">
        <v>0</v>
      </c>
      <c r="P19" s="703">
        <v>0</v>
      </c>
      <c r="Q19" s="703">
        <v>0</v>
      </c>
      <c r="R19" s="703">
        <v>0</v>
      </c>
      <c r="S19" s="650">
        <v>0</v>
      </c>
      <c r="T19" s="710">
        <v>0</v>
      </c>
      <c r="U19" s="710">
        <v>0</v>
      </c>
      <c r="V19" s="711">
        <f t="shared" si="0"/>
        <v>0</v>
      </c>
    </row>
    <row r="20" spans="1:22" s="87" customFormat="1">
      <c r="A20" s="88">
        <v>14</v>
      </c>
      <c r="B20" s="93" t="s">
        <v>143</v>
      </c>
      <c r="C20" s="708">
        <v>0</v>
      </c>
      <c r="D20" s="703">
        <v>1723350.8</v>
      </c>
      <c r="E20" s="703">
        <v>0</v>
      </c>
      <c r="F20" s="703">
        <v>0</v>
      </c>
      <c r="G20" s="703">
        <v>0</v>
      </c>
      <c r="H20" s="703">
        <v>0</v>
      </c>
      <c r="I20" s="703">
        <v>0</v>
      </c>
      <c r="J20" s="703">
        <v>0</v>
      </c>
      <c r="K20" s="703">
        <v>0</v>
      </c>
      <c r="L20" s="650">
        <v>0</v>
      </c>
      <c r="M20" s="708">
        <v>0</v>
      </c>
      <c r="N20" s="703">
        <v>0</v>
      </c>
      <c r="O20" s="703">
        <v>0</v>
      </c>
      <c r="P20" s="703">
        <v>0</v>
      </c>
      <c r="Q20" s="703">
        <v>0</v>
      </c>
      <c r="R20" s="703">
        <v>0</v>
      </c>
      <c r="S20" s="650">
        <v>0</v>
      </c>
      <c r="T20" s="710">
        <v>1723350.8</v>
      </c>
      <c r="U20" s="710">
        <v>0</v>
      </c>
      <c r="V20" s="711">
        <f t="shared" si="0"/>
        <v>1723350.8</v>
      </c>
    </row>
    <row r="21" spans="1:22" ht="14.4" thickBot="1">
      <c r="A21" s="61"/>
      <c r="B21" s="62" t="s">
        <v>66</v>
      </c>
      <c r="C21" s="712">
        <f>SUM(C7:C20)</f>
        <v>0</v>
      </c>
      <c r="D21" s="713">
        <f t="shared" ref="D21:V21" si="1">SUM(D7:D20)</f>
        <v>7468890.9500000002</v>
      </c>
      <c r="E21" s="713">
        <f t="shared" si="1"/>
        <v>0</v>
      </c>
      <c r="F21" s="713">
        <f t="shared" si="1"/>
        <v>0</v>
      </c>
      <c r="G21" s="713">
        <f t="shared" si="1"/>
        <v>0</v>
      </c>
      <c r="H21" s="713">
        <f t="shared" si="1"/>
        <v>0</v>
      </c>
      <c r="I21" s="713">
        <f t="shared" si="1"/>
        <v>0</v>
      </c>
      <c r="J21" s="713">
        <f t="shared" si="1"/>
        <v>0</v>
      </c>
      <c r="K21" s="713">
        <f t="shared" si="1"/>
        <v>0</v>
      </c>
      <c r="L21" s="707">
        <f t="shared" si="1"/>
        <v>0</v>
      </c>
      <c r="M21" s="712">
        <f t="shared" si="1"/>
        <v>40122.578999999998</v>
      </c>
      <c r="N21" s="713">
        <f t="shared" si="1"/>
        <v>0</v>
      </c>
      <c r="O21" s="713">
        <f t="shared" si="1"/>
        <v>0</v>
      </c>
      <c r="P21" s="713">
        <f t="shared" si="1"/>
        <v>0</v>
      </c>
      <c r="Q21" s="713">
        <f t="shared" si="1"/>
        <v>0</v>
      </c>
      <c r="R21" s="713">
        <f t="shared" si="1"/>
        <v>0</v>
      </c>
      <c r="S21" s="707">
        <f t="shared" si="1"/>
        <v>0</v>
      </c>
      <c r="T21" s="707">
        <f>SUM(T7:T20)</f>
        <v>7364513.5290000001</v>
      </c>
      <c r="U21" s="707">
        <f t="shared" si="1"/>
        <v>144500</v>
      </c>
      <c r="V21" s="714">
        <f t="shared" si="1"/>
        <v>7509013.5290000001</v>
      </c>
    </row>
    <row r="24" spans="1:22">
      <c r="A24" s="17"/>
      <c r="B24" s="17"/>
      <c r="C24" s="39"/>
      <c r="D24" s="39"/>
      <c r="E24" s="39"/>
    </row>
    <row r="25" spans="1:22">
      <c r="A25" s="55"/>
      <c r="B25" s="55"/>
      <c r="C25" s="55"/>
      <c r="D25" s="55"/>
      <c r="E25" s="55"/>
      <c r="F25" s="55"/>
      <c r="G25" s="55"/>
      <c r="H25" s="55"/>
      <c r="I25" s="55"/>
      <c r="J25" s="55"/>
      <c r="K25" s="55"/>
      <c r="L25" s="55"/>
      <c r="M25" s="55"/>
      <c r="N25" s="55"/>
      <c r="O25" s="55"/>
      <c r="P25" s="55"/>
      <c r="Q25" s="55"/>
      <c r="R25" s="55"/>
      <c r="S25" s="55"/>
      <c r="T25" s="55"/>
      <c r="U25" s="55"/>
      <c r="V25" s="55"/>
    </row>
    <row r="26" spans="1:22">
      <c r="A26" s="55"/>
      <c r="B26" s="55"/>
      <c r="C26" s="55"/>
      <c r="D26" s="55"/>
      <c r="E26" s="55"/>
      <c r="F26" s="55"/>
      <c r="G26" s="55"/>
      <c r="H26" s="55"/>
      <c r="I26" s="55"/>
      <c r="J26" s="55"/>
      <c r="K26" s="55"/>
      <c r="L26" s="55"/>
      <c r="M26" s="55"/>
      <c r="N26" s="55"/>
      <c r="O26" s="55"/>
      <c r="P26" s="55"/>
      <c r="Q26" s="55"/>
      <c r="R26" s="55"/>
      <c r="S26" s="55"/>
      <c r="T26" s="55"/>
      <c r="U26" s="55"/>
      <c r="V26" s="55"/>
    </row>
    <row r="27" spans="1:22">
      <c r="A27" s="55"/>
      <c r="B27" s="55"/>
      <c r="C27" s="55"/>
      <c r="D27" s="55"/>
      <c r="E27" s="55"/>
      <c r="F27" s="55"/>
      <c r="G27" s="55"/>
      <c r="H27" s="55"/>
      <c r="I27" s="55"/>
      <c r="J27" s="55"/>
      <c r="K27" s="55"/>
      <c r="L27" s="55"/>
      <c r="M27" s="55"/>
      <c r="N27" s="55"/>
      <c r="O27" s="55"/>
      <c r="P27" s="55"/>
      <c r="Q27" s="55"/>
      <c r="R27" s="55"/>
      <c r="S27" s="55"/>
      <c r="T27" s="55"/>
      <c r="U27" s="55"/>
      <c r="V27" s="55"/>
    </row>
    <row r="28" spans="1:22">
      <c r="A28" s="55"/>
      <c r="B28" s="55"/>
      <c r="C28" s="55"/>
      <c r="D28" s="55"/>
      <c r="E28" s="55"/>
      <c r="F28" s="55"/>
      <c r="G28" s="55"/>
      <c r="H28" s="55"/>
      <c r="I28" s="55"/>
      <c r="J28" s="55"/>
      <c r="K28" s="55"/>
      <c r="L28" s="55"/>
      <c r="M28" s="55"/>
      <c r="N28" s="55"/>
      <c r="O28" s="55"/>
      <c r="P28" s="55"/>
      <c r="Q28" s="55"/>
      <c r="R28" s="55"/>
      <c r="S28" s="55"/>
      <c r="T28" s="55"/>
      <c r="U28" s="55"/>
      <c r="V28" s="55"/>
    </row>
    <row r="29" spans="1:22">
      <c r="B29" s="55"/>
      <c r="C29" s="55"/>
      <c r="D29" s="55"/>
      <c r="E29" s="55"/>
      <c r="F29" s="55"/>
      <c r="G29" s="55"/>
      <c r="H29" s="55"/>
      <c r="I29" s="55"/>
      <c r="J29" s="55"/>
      <c r="K29" s="55"/>
      <c r="L29" s="55"/>
      <c r="M29" s="55"/>
      <c r="N29" s="55"/>
      <c r="O29" s="55"/>
      <c r="P29" s="55"/>
      <c r="Q29" s="55"/>
      <c r="R29" s="55"/>
      <c r="S29" s="55"/>
      <c r="T29" s="55"/>
      <c r="U29" s="55"/>
      <c r="V29" s="55"/>
    </row>
    <row r="30" spans="1:22">
      <c r="B30" s="55"/>
      <c r="C30" s="55"/>
      <c r="D30" s="55"/>
      <c r="E30" s="55"/>
      <c r="F30" s="55"/>
      <c r="G30" s="55"/>
      <c r="H30" s="55"/>
      <c r="I30" s="55"/>
      <c r="J30" s="55"/>
      <c r="K30" s="55"/>
      <c r="L30" s="55"/>
      <c r="M30" s="55"/>
      <c r="N30" s="55"/>
      <c r="O30" s="55"/>
      <c r="P30" s="55"/>
      <c r="Q30" s="55"/>
      <c r="R30" s="55"/>
      <c r="S30" s="55"/>
      <c r="T30" s="55"/>
      <c r="U30" s="55"/>
      <c r="V30" s="55"/>
    </row>
    <row r="31" spans="1:22">
      <c r="B31" s="55"/>
      <c r="C31" s="55"/>
      <c r="D31" s="55"/>
      <c r="E31" s="55"/>
      <c r="F31" s="55"/>
      <c r="G31" s="55"/>
      <c r="H31" s="55"/>
      <c r="I31" s="55"/>
      <c r="J31" s="55"/>
      <c r="K31" s="55"/>
      <c r="L31" s="55"/>
      <c r="M31" s="55"/>
      <c r="N31" s="55"/>
      <c r="O31" s="55"/>
      <c r="P31" s="55"/>
      <c r="Q31" s="55"/>
      <c r="R31" s="55"/>
      <c r="S31" s="55"/>
      <c r="T31" s="55"/>
      <c r="U31" s="55"/>
      <c r="V31" s="55"/>
    </row>
    <row r="32" spans="1:22">
      <c r="B32" s="55"/>
      <c r="C32" s="55"/>
      <c r="D32" s="55"/>
      <c r="E32" s="55"/>
      <c r="F32" s="55"/>
      <c r="G32" s="55"/>
      <c r="H32" s="55"/>
      <c r="I32" s="55"/>
      <c r="J32" s="55"/>
      <c r="K32" s="55"/>
      <c r="L32" s="55"/>
      <c r="M32" s="55"/>
      <c r="N32" s="55"/>
      <c r="O32" s="55"/>
      <c r="P32" s="55"/>
      <c r="Q32" s="55"/>
      <c r="R32" s="55"/>
      <c r="S32" s="55"/>
      <c r="T32" s="55"/>
      <c r="U32" s="55"/>
      <c r="V32" s="55"/>
    </row>
    <row r="33" spans="2:22">
      <c r="B33" s="55"/>
      <c r="C33" s="55"/>
      <c r="D33" s="55"/>
      <c r="E33" s="55"/>
      <c r="F33" s="55"/>
      <c r="G33" s="55"/>
      <c r="H33" s="55"/>
      <c r="I33" s="55"/>
      <c r="J33" s="55"/>
      <c r="K33" s="55"/>
      <c r="L33" s="55"/>
      <c r="M33" s="55"/>
      <c r="N33" s="55"/>
      <c r="O33" s="55"/>
      <c r="P33" s="55"/>
      <c r="Q33" s="55"/>
      <c r="R33" s="55"/>
      <c r="S33" s="55"/>
      <c r="T33" s="55"/>
      <c r="U33" s="55"/>
      <c r="V33" s="55"/>
    </row>
    <row r="34" spans="2:22">
      <c r="B34" s="55"/>
      <c r="C34" s="55"/>
      <c r="D34" s="55"/>
      <c r="E34" s="55"/>
      <c r="F34" s="55"/>
      <c r="G34" s="55"/>
      <c r="H34" s="55"/>
      <c r="I34" s="55"/>
      <c r="J34" s="55"/>
      <c r="K34" s="55"/>
      <c r="L34" s="55"/>
      <c r="M34" s="55"/>
      <c r="N34" s="55"/>
      <c r="O34" s="55"/>
      <c r="P34" s="55"/>
      <c r="Q34" s="55"/>
      <c r="R34" s="55"/>
      <c r="S34" s="55"/>
      <c r="T34" s="55"/>
      <c r="U34" s="55"/>
      <c r="V34" s="55"/>
    </row>
    <row r="35" spans="2:22">
      <c r="B35" s="55"/>
      <c r="C35" s="55"/>
      <c r="D35" s="55"/>
      <c r="E35" s="55"/>
      <c r="F35" s="55"/>
      <c r="G35" s="55"/>
      <c r="H35" s="55"/>
      <c r="I35" s="55"/>
      <c r="J35" s="55"/>
      <c r="K35" s="55"/>
      <c r="L35" s="55"/>
      <c r="M35" s="55"/>
      <c r="N35" s="55"/>
      <c r="O35" s="55"/>
      <c r="P35" s="55"/>
      <c r="Q35" s="55"/>
      <c r="R35" s="55"/>
      <c r="S35" s="55"/>
      <c r="T35" s="55"/>
      <c r="U35" s="55"/>
      <c r="V35" s="55"/>
    </row>
    <row r="36" spans="2:22">
      <c r="B36" s="55"/>
      <c r="C36" s="55"/>
      <c r="D36" s="55"/>
      <c r="E36" s="55"/>
      <c r="F36" s="55"/>
      <c r="G36" s="55"/>
      <c r="H36" s="55"/>
      <c r="I36" s="55"/>
      <c r="J36" s="55"/>
      <c r="K36" s="55"/>
      <c r="L36" s="55"/>
      <c r="M36" s="55"/>
      <c r="N36" s="55"/>
      <c r="O36" s="55"/>
      <c r="P36" s="55"/>
      <c r="Q36" s="55"/>
      <c r="R36" s="55"/>
      <c r="S36" s="55"/>
      <c r="T36" s="55"/>
      <c r="U36" s="55"/>
      <c r="V36" s="55"/>
    </row>
    <row r="37" spans="2:22">
      <c r="B37" s="55"/>
      <c r="C37" s="55"/>
      <c r="D37" s="55"/>
      <c r="E37" s="55"/>
      <c r="F37" s="55"/>
      <c r="G37" s="55"/>
      <c r="H37" s="55"/>
      <c r="I37" s="55"/>
      <c r="J37" s="55"/>
      <c r="K37" s="55"/>
      <c r="L37" s="55"/>
      <c r="M37" s="55"/>
      <c r="N37" s="55"/>
      <c r="O37" s="55"/>
      <c r="P37" s="55"/>
      <c r="Q37" s="55"/>
      <c r="R37" s="55"/>
      <c r="S37" s="55"/>
      <c r="T37" s="55"/>
      <c r="U37" s="55"/>
      <c r="V37" s="55"/>
    </row>
    <row r="38" spans="2:22">
      <c r="B38" s="55"/>
      <c r="C38" s="55"/>
      <c r="D38" s="55"/>
      <c r="E38" s="55"/>
      <c r="F38" s="55"/>
      <c r="G38" s="55"/>
      <c r="H38" s="55"/>
      <c r="I38" s="55"/>
      <c r="J38" s="55"/>
      <c r="K38" s="55"/>
      <c r="L38" s="55"/>
      <c r="M38" s="55"/>
      <c r="N38" s="55"/>
      <c r="O38" s="55"/>
      <c r="P38" s="55"/>
      <c r="Q38" s="55"/>
      <c r="R38" s="55"/>
      <c r="S38" s="55"/>
      <c r="T38" s="55"/>
      <c r="U38" s="55"/>
      <c r="V38" s="55"/>
    </row>
    <row r="39" spans="2:22">
      <c r="B39" s="55"/>
      <c r="C39" s="55"/>
      <c r="D39" s="55"/>
      <c r="E39" s="55"/>
      <c r="F39" s="55"/>
      <c r="G39" s="55"/>
      <c r="H39" s="55"/>
      <c r="I39" s="55"/>
      <c r="J39" s="55"/>
      <c r="K39" s="55"/>
      <c r="L39" s="55"/>
      <c r="M39" s="55"/>
      <c r="N39" s="55"/>
      <c r="O39" s="55"/>
      <c r="P39" s="55"/>
      <c r="Q39" s="55"/>
      <c r="R39" s="55"/>
      <c r="S39" s="55"/>
      <c r="T39" s="55"/>
      <c r="U39" s="55"/>
      <c r="V39" s="55"/>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I40"/>
  <sheetViews>
    <sheetView zoomScale="80" zoomScaleNormal="80" workbookViewId="0">
      <pane xSplit="1" ySplit="7" topLeftCell="B8" activePane="bottomRight" state="frozen"/>
      <selection sqref="A1:XFD1048576"/>
      <selection pane="topRight" sqref="A1:XFD1048576"/>
      <selection pane="bottomLeft" sqref="A1:XFD1048576"/>
      <selection pane="bottomRight"/>
    </sheetView>
  </sheetViews>
  <sheetFormatPr defaultColWidth="9.109375" defaultRowHeight="13.8"/>
  <cols>
    <col min="1" max="1" width="10.5546875" style="2" bestFit="1" customWidth="1"/>
    <col min="2" max="2" width="101.88671875" style="2" customWidth="1"/>
    <col min="3" max="3" width="13.88671875" style="2" customWidth="1"/>
    <col min="4" max="4" width="14.88671875" style="2" bestFit="1" customWidth="1"/>
    <col min="5" max="5" width="17.88671875" style="2" customWidth="1"/>
    <col min="6" max="6" width="15.88671875" style="2" customWidth="1"/>
    <col min="7" max="7" width="17.44140625" style="2" customWidth="1"/>
    <col min="8" max="8" width="15.109375" style="2" customWidth="1"/>
    <col min="9" max="16384" width="9.109375" style="12"/>
  </cols>
  <sheetData>
    <row r="1" spans="1:9">
      <c r="A1" s="2" t="s">
        <v>97</v>
      </c>
      <c r="B1" s="178" t="str">
        <f>Info!C2</f>
        <v>სს "ხალიკ ბანკი საქართველო"</v>
      </c>
    </row>
    <row r="2" spans="1:9">
      <c r="A2" s="2" t="s">
        <v>98</v>
      </c>
      <c r="B2" s="789">
        <f>'1. key ratios'!B2</f>
        <v>46203</v>
      </c>
    </row>
    <row r="4" spans="1:9" ht="14.4" thickBot="1">
      <c r="A4" s="2" t="s">
        <v>250</v>
      </c>
      <c r="B4" s="150" t="s">
        <v>284</v>
      </c>
    </row>
    <row r="5" spans="1:9">
      <c r="A5" s="59"/>
      <c r="B5" s="85"/>
      <c r="C5" s="90" t="s">
        <v>0</v>
      </c>
      <c r="D5" s="90" t="s">
        <v>1</v>
      </c>
      <c r="E5" s="90" t="s">
        <v>2</v>
      </c>
      <c r="F5" s="90" t="s">
        <v>3</v>
      </c>
      <c r="G5" s="148" t="s">
        <v>4</v>
      </c>
      <c r="H5" s="91" t="s">
        <v>5</v>
      </c>
      <c r="I5" s="23"/>
    </row>
    <row r="6" spans="1:9" ht="15" customHeight="1">
      <c r="A6" s="84"/>
      <c r="B6" s="21"/>
      <c r="C6" s="857" t="s">
        <v>276</v>
      </c>
      <c r="D6" s="861" t="s">
        <v>297</v>
      </c>
      <c r="E6" s="862"/>
      <c r="F6" s="857" t="s">
        <v>303</v>
      </c>
      <c r="G6" s="857" t="s">
        <v>304</v>
      </c>
      <c r="H6" s="859" t="s">
        <v>278</v>
      </c>
      <c r="I6" s="23"/>
    </row>
    <row r="7" spans="1:9" ht="69">
      <c r="A7" s="84"/>
      <c r="B7" s="21"/>
      <c r="C7" s="858"/>
      <c r="D7" s="149" t="s">
        <v>279</v>
      </c>
      <c r="E7" s="149" t="s">
        <v>277</v>
      </c>
      <c r="F7" s="858"/>
      <c r="G7" s="858"/>
      <c r="H7" s="860"/>
      <c r="I7" s="23"/>
    </row>
    <row r="8" spans="1:9">
      <c r="A8" s="52">
        <v>1</v>
      </c>
      <c r="B8" s="93" t="s">
        <v>123</v>
      </c>
      <c r="C8" s="715">
        <v>34342132.920000002</v>
      </c>
      <c r="D8" s="716">
        <v>0</v>
      </c>
      <c r="E8" s="715">
        <v>0</v>
      </c>
      <c r="F8" s="715">
        <v>25832896.43</v>
      </c>
      <c r="G8" s="717">
        <v>25832896.43</v>
      </c>
      <c r="H8" s="718">
        <f>G8/(C8+E8)</f>
        <v>0.75222166573572269</v>
      </c>
    </row>
    <row r="9" spans="1:9" ht="15" customHeight="1">
      <c r="A9" s="52">
        <v>2</v>
      </c>
      <c r="B9" s="93" t="s">
        <v>124</v>
      </c>
      <c r="C9" s="715">
        <v>0</v>
      </c>
      <c r="D9" s="716">
        <v>0</v>
      </c>
      <c r="E9" s="715">
        <v>0</v>
      </c>
      <c r="F9" s="715">
        <v>0</v>
      </c>
      <c r="G9" s="717">
        <v>0</v>
      </c>
      <c r="H9" s="718" t="e">
        <f t="shared" ref="H9:H21" si="0">G9/(C9+E9)</f>
        <v>#DIV/0!</v>
      </c>
    </row>
    <row r="10" spans="1:9">
      <c r="A10" s="52">
        <v>3</v>
      </c>
      <c r="B10" s="93" t="s">
        <v>125</v>
      </c>
      <c r="C10" s="715">
        <v>0</v>
      </c>
      <c r="D10" s="716">
        <v>0</v>
      </c>
      <c r="E10" s="715">
        <v>0</v>
      </c>
      <c r="F10" s="715">
        <v>0</v>
      </c>
      <c r="G10" s="717">
        <v>0</v>
      </c>
      <c r="H10" s="718" t="e">
        <f t="shared" si="0"/>
        <v>#DIV/0!</v>
      </c>
    </row>
    <row r="11" spans="1:9">
      <c r="A11" s="52">
        <v>4</v>
      </c>
      <c r="B11" s="93" t="s">
        <v>126</v>
      </c>
      <c r="C11" s="715">
        <v>0</v>
      </c>
      <c r="D11" s="716">
        <v>0</v>
      </c>
      <c r="E11" s="715">
        <v>0</v>
      </c>
      <c r="F11" s="715">
        <v>0</v>
      </c>
      <c r="G11" s="717">
        <v>0</v>
      </c>
      <c r="H11" s="718" t="e">
        <f t="shared" si="0"/>
        <v>#DIV/0!</v>
      </c>
    </row>
    <row r="12" spans="1:9">
      <c r="A12" s="52">
        <v>5</v>
      </c>
      <c r="B12" s="93" t="s">
        <v>912</v>
      </c>
      <c r="C12" s="715">
        <v>0</v>
      </c>
      <c r="D12" s="716">
        <v>0</v>
      </c>
      <c r="E12" s="715">
        <v>0</v>
      </c>
      <c r="F12" s="715">
        <v>0</v>
      </c>
      <c r="G12" s="717">
        <v>0</v>
      </c>
      <c r="H12" s="718" t="e">
        <f t="shared" si="0"/>
        <v>#DIV/0!</v>
      </c>
    </row>
    <row r="13" spans="1:9">
      <c r="A13" s="52">
        <v>6</v>
      </c>
      <c r="B13" s="93" t="s">
        <v>127</v>
      </c>
      <c r="C13" s="715">
        <v>59491833.959999993</v>
      </c>
      <c r="D13" s="716">
        <v>0</v>
      </c>
      <c r="E13" s="715">
        <v>0</v>
      </c>
      <c r="F13" s="715">
        <v>23649804.230890207</v>
      </c>
      <c r="G13" s="717">
        <v>23649804.230890207</v>
      </c>
      <c r="H13" s="718">
        <f t="shared" si="0"/>
        <v>0.39753026014950926</v>
      </c>
    </row>
    <row r="14" spans="1:9">
      <c r="A14" s="52">
        <v>7</v>
      </c>
      <c r="B14" s="93" t="s">
        <v>71</v>
      </c>
      <c r="C14" s="715">
        <v>622523007.24999976</v>
      </c>
      <c r="D14" s="716">
        <v>55252873.566992417</v>
      </c>
      <c r="E14" s="715">
        <v>16101148.944496211</v>
      </c>
      <c r="F14" s="716">
        <v>638624156.19449592</v>
      </c>
      <c r="G14" s="719">
        <v>634073402.10449588</v>
      </c>
      <c r="H14" s="718">
        <f>G14/(C14+E14)</f>
        <v>0.99287412784834583</v>
      </c>
    </row>
    <row r="15" spans="1:9">
      <c r="A15" s="52">
        <v>8</v>
      </c>
      <c r="B15" s="93" t="s">
        <v>72</v>
      </c>
      <c r="C15" s="715">
        <v>259476074.22999993</v>
      </c>
      <c r="D15" s="716">
        <v>9608215.3200000003</v>
      </c>
      <c r="E15" s="715">
        <v>2421338.9910000004</v>
      </c>
      <c r="F15" s="716">
        <v>197028394.66349995</v>
      </c>
      <c r="G15" s="719">
        <v>195793486.02449995</v>
      </c>
      <c r="H15" s="718">
        <f t="shared" si="0"/>
        <v>0.74759610496527229</v>
      </c>
    </row>
    <row r="16" spans="1:9">
      <c r="A16" s="52">
        <v>9</v>
      </c>
      <c r="B16" s="93" t="s">
        <v>913</v>
      </c>
      <c r="C16" s="715">
        <v>0</v>
      </c>
      <c r="D16" s="716">
        <v>0</v>
      </c>
      <c r="E16" s="715">
        <v>0</v>
      </c>
      <c r="F16" s="716">
        <v>0</v>
      </c>
      <c r="G16" s="719">
        <v>0</v>
      </c>
      <c r="H16" s="718" t="e">
        <f t="shared" si="0"/>
        <v>#DIV/0!</v>
      </c>
    </row>
    <row r="17" spans="1:8">
      <c r="A17" s="52">
        <v>10</v>
      </c>
      <c r="B17" s="93" t="s">
        <v>67</v>
      </c>
      <c r="C17" s="715">
        <v>29760825.93</v>
      </c>
      <c r="D17" s="716">
        <v>23968.26</v>
      </c>
      <c r="E17" s="715">
        <v>11984.13</v>
      </c>
      <c r="F17" s="716">
        <v>40707879.650000006</v>
      </c>
      <c r="G17" s="719">
        <v>40707879.650000006</v>
      </c>
      <c r="H17" s="718">
        <f t="shared" si="0"/>
        <v>1.367283758837778</v>
      </c>
    </row>
    <row r="18" spans="1:8">
      <c r="A18" s="52">
        <v>11</v>
      </c>
      <c r="B18" s="93" t="s">
        <v>68</v>
      </c>
      <c r="C18" s="715">
        <v>0</v>
      </c>
      <c r="D18" s="716">
        <v>0</v>
      </c>
      <c r="E18" s="715">
        <v>0</v>
      </c>
      <c r="F18" s="716">
        <v>0</v>
      </c>
      <c r="G18" s="719">
        <v>0</v>
      </c>
      <c r="H18" s="718" t="e">
        <f t="shared" si="0"/>
        <v>#DIV/0!</v>
      </c>
    </row>
    <row r="19" spans="1:8">
      <c r="A19" s="52">
        <v>12</v>
      </c>
      <c r="B19" s="93" t="s">
        <v>69</v>
      </c>
      <c r="C19" s="715">
        <v>0</v>
      </c>
      <c r="D19" s="716">
        <v>0</v>
      </c>
      <c r="E19" s="715">
        <v>0</v>
      </c>
      <c r="F19" s="716">
        <v>0</v>
      </c>
      <c r="G19" s="719">
        <v>0</v>
      </c>
      <c r="H19" s="718" t="e">
        <f t="shared" si="0"/>
        <v>#DIV/0!</v>
      </c>
    </row>
    <row r="20" spans="1:8">
      <c r="A20" s="52">
        <v>13</v>
      </c>
      <c r="B20" s="93" t="s">
        <v>70</v>
      </c>
      <c r="C20" s="715">
        <v>0</v>
      </c>
      <c r="D20" s="716">
        <v>0</v>
      </c>
      <c r="E20" s="715">
        <v>0</v>
      </c>
      <c r="F20" s="716">
        <v>0</v>
      </c>
      <c r="G20" s="719">
        <v>0</v>
      </c>
      <c r="H20" s="718" t="e">
        <f t="shared" si="0"/>
        <v>#DIV/0!</v>
      </c>
    </row>
    <row r="21" spans="1:8">
      <c r="A21" s="52">
        <v>14</v>
      </c>
      <c r="B21" s="93" t="s">
        <v>143</v>
      </c>
      <c r="C21" s="715">
        <v>125794429.92000841</v>
      </c>
      <c r="D21" s="716">
        <v>516102.81000000006</v>
      </c>
      <c r="E21" s="715">
        <v>168129.42</v>
      </c>
      <c r="F21" s="716">
        <v>111458975.5200084</v>
      </c>
      <c r="G21" s="719">
        <v>109735624.7200084</v>
      </c>
      <c r="H21" s="718">
        <f t="shared" si="0"/>
        <v>0.87117652495295095</v>
      </c>
    </row>
    <row r="22" spans="1:8" ht="14.4" thickBot="1">
      <c r="A22" s="86"/>
      <c r="B22" s="92" t="s">
        <v>66</v>
      </c>
      <c r="C22" s="706">
        <f>SUM(C8:C21)</f>
        <v>1131388304.2100079</v>
      </c>
      <c r="D22" s="706">
        <f>SUM(D8:D21)</f>
        <v>65401159.956992418</v>
      </c>
      <c r="E22" s="706">
        <f>SUM(E8:E21)</f>
        <v>18702601.485496212</v>
      </c>
      <c r="F22" s="706">
        <f>SUM(F8:F21)</f>
        <v>1037302106.6888945</v>
      </c>
      <c r="G22" s="706">
        <f>SUM(G8:G21)</f>
        <v>1029793093.1598943</v>
      </c>
      <c r="H22" s="720">
        <f>G22/(C22+E22)</f>
        <v>0.89540147484005961</v>
      </c>
    </row>
    <row r="25" spans="1:8">
      <c r="C25" s="178"/>
      <c r="D25" s="178"/>
      <c r="E25" s="178"/>
      <c r="F25" s="178"/>
      <c r="G25" s="178"/>
      <c r="H25" s="178"/>
    </row>
    <row r="26" spans="1:8">
      <c r="B26" s="178"/>
      <c r="C26" s="178"/>
      <c r="D26" s="178"/>
      <c r="E26" s="178"/>
      <c r="F26" s="178"/>
      <c r="G26" s="178"/>
      <c r="H26" s="178"/>
    </row>
    <row r="27" spans="1:8">
      <c r="B27" s="178"/>
      <c r="C27" s="178"/>
      <c r="D27" s="178"/>
      <c r="E27" s="178"/>
      <c r="F27" s="178"/>
      <c r="G27" s="178"/>
      <c r="H27" s="178"/>
    </row>
    <row r="28" spans="1:8" ht="10.5" customHeight="1">
      <c r="B28" s="178"/>
      <c r="C28" s="178"/>
      <c r="D28" s="178"/>
      <c r="E28" s="178"/>
      <c r="F28" s="178"/>
      <c r="G28" s="178"/>
      <c r="H28" s="178"/>
    </row>
    <row r="29" spans="1:8">
      <c r="B29" s="178"/>
      <c r="C29" s="178"/>
      <c r="D29" s="178"/>
      <c r="E29" s="178"/>
      <c r="F29" s="178"/>
      <c r="G29" s="178"/>
      <c r="H29" s="178"/>
    </row>
    <row r="30" spans="1:8">
      <c r="B30" s="178"/>
      <c r="C30" s="178"/>
      <c r="D30" s="178"/>
      <c r="E30" s="178"/>
      <c r="F30" s="178"/>
      <c r="G30" s="178"/>
      <c r="H30" s="178"/>
    </row>
    <row r="31" spans="1:8">
      <c r="B31" s="178"/>
      <c r="C31" s="178"/>
      <c r="D31" s="178"/>
      <c r="E31" s="178"/>
      <c r="F31" s="178"/>
      <c r="G31" s="178"/>
      <c r="H31" s="178"/>
    </row>
    <row r="32" spans="1:8">
      <c r="B32" s="178"/>
      <c r="C32" s="178"/>
      <c r="D32" s="178"/>
      <c r="E32" s="178"/>
      <c r="F32" s="178"/>
      <c r="G32" s="178"/>
      <c r="H32" s="178"/>
    </row>
    <row r="33" spans="2:8">
      <c r="B33" s="178"/>
      <c r="C33" s="178"/>
      <c r="D33" s="178"/>
      <c r="E33" s="178"/>
      <c r="F33" s="178"/>
      <c r="G33" s="178"/>
      <c r="H33" s="178"/>
    </row>
    <row r="34" spans="2:8">
      <c r="B34" s="178"/>
      <c r="C34" s="178"/>
      <c r="D34" s="178"/>
      <c r="E34" s="178"/>
      <c r="F34" s="178"/>
      <c r="G34" s="178"/>
      <c r="H34" s="178"/>
    </row>
    <row r="35" spans="2:8">
      <c r="B35" s="178"/>
      <c r="C35" s="178"/>
      <c r="D35" s="178"/>
      <c r="E35" s="178"/>
      <c r="F35" s="178"/>
      <c r="G35" s="178"/>
      <c r="H35" s="178"/>
    </row>
    <row r="36" spans="2:8">
      <c r="B36" s="178"/>
      <c r="C36" s="178"/>
      <c r="D36" s="178"/>
      <c r="E36" s="178"/>
      <c r="F36" s="178"/>
      <c r="G36" s="178"/>
      <c r="H36" s="178"/>
    </row>
    <row r="37" spans="2:8">
      <c r="B37" s="178"/>
      <c r="C37" s="178"/>
      <c r="D37" s="178"/>
      <c r="E37" s="178"/>
      <c r="F37" s="178"/>
      <c r="G37" s="178"/>
      <c r="H37" s="178"/>
    </row>
    <row r="38" spans="2:8">
      <c r="B38" s="178"/>
      <c r="C38" s="178"/>
      <c r="D38" s="178"/>
      <c r="E38" s="178"/>
      <c r="F38" s="178"/>
      <c r="G38" s="178"/>
      <c r="H38" s="178"/>
    </row>
    <row r="39" spans="2:8">
      <c r="B39" s="178"/>
      <c r="C39" s="178"/>
      <c r="D39" s="178"/>
      <c r="E39" s="178"/>
      <c r="F39" s="178"/>
      <c r="G39" s="178"/>
      <c r="H39" s="178"/>
    </row>
    <row r="40" spans="2:8">
      <c r="B40" s="178"/>
      <c r="C40" s="178"/>
      <c r="D40" s="178"/>
      <c r="E40" s="178"/>
      <c r="F40" s="178"/>
      <c r="G40" s="178"/>
      <c r="H40" s="178"/>
    </row>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K28"/>
  <sheetViews>
    <sheetView zoomScale="80" zoomScaleNormal="80" workbookViewId="0">
      <pane xSplit="2" ySplit="6" topLeftCell="C7" activePane="bottomRight" state="frozen"/>
      <selection sqref="A1:XFD1048576"/>
      <selection pane="topRight" sqref="A1:XFD1048576"/>
      <selection pane="bottomLeft" sqref="A1:XFD1048576"/>
      <selection pane="bottomRight"/>
    </sheetView>
  </sheetViews>
  <sheetFormatPr defaultColWidth="9.109375" defaultRowHeight="13.8"/>
  <cols>
    <col min="1" max="1" width="10.5546875" style="178" bestFit="1" customWidth="1"/>
    <col min="2" max="2" width="104.109375" style="178" customWidth="1"/>
    <col min="3" max="11" width="12.88671875" style="178" customWidth="1"/>
    <col min="12" max="16384" width="9.109375" style="178"/>
  </cols>
  <sheetData>
    <row r="1" spans="1:11">
      <c r="A1" s="178" t="s">
        <v>97</v>
      </c>
      <c r="B1" s="178" t="str">
        <f>Info!C2</f>
        <v>სს "ხალიკ ბანკი საქართველო"</v>
      </c>
    </row>
    <row r="2" spans="1:11">
      <c r="A2" s="178" t="s">
        <v>98</v>
      </c>
      <c r="B2" s="789">
        <f>'1. key ratios'!B2</f>
        <v>46203</v>
      </c>
      <c r="C2" s="179"/>
      <c r="D2" s="179"/>
    </row>
    <row r="3" spans="1:11">
      <c r="B3" s="179"/>
      <c r="C3" s="179"/>
      <c r="D3" s="179"/>
    </row>
    <row r="4" spans="1:11" ht="14.4" thickBot="1">
      <c r="A4" s="178" t="s">
        <v>340</v>
      </c>
      <c r="B4" s="150" t="s">
        <v>339</v>
      </c>
      <c r="C4" s="179"/>
      <c r="D4" s="179"/>
    </row>
    <row r="5" spans="1:11" ht="30" customHeight="1">
      <c r="A5" s="866"/>
      <c r="B5" s="867"/>
      <c r="C5" s="864" t="s">
        <v>372</v>
      </c>
      <c r="D5" s="864"/>
      <c r="E5" s="864"/>
      <c r="F5" s="864" t="s">
        <v>373</v>
      </c>
      <c r="G5" s="864"/>
      <c r="H5" s="864"/>
      <c r="I5" s="864" t="s">
        <v>374</v>
      </c>
      <c r="J5" s="864"/>
      <c r="K5" s="865"/>
    </row>
    <row r="6" spans="1:11">
      <c r="A6" s="176"/>
      <c r="B6" s="177"/>
      <c r="C6" s="180" t="s">
        <v>26</v>
      </c>
      <c r="D6" s="180" t="s">
        <v>79</v>
      </c>
      <c r="E6" s="180" t="s">
        <v>66</v>
      </c>
      <c r="F6" s="180" t="s">
        <v>26</v>
      </c>
      <c r="G6" s="180" t="s">
        <v>79</v>
      </c>
      <c r="H6" s="180" t="s">
        <v>66</v>
      </c>
      <c r="I6" s="180" t="s">
        <v>26</v>
      </c>
      <c r="J6" s="180" t="s">
        <v>79</v>
      </c>
      <c r="K6" s="182" t="s">
        <v>66</v>
      </c>
    </row>
    <row r="7" spans="1:11">
      <c r="A7" s="183" t="s">
        <v>310</v>
      </c>
      <c r="B7" s="175"/>
      <c r="C7" s="175"/>
      <c r="D7" s="175"/>
      <c r="E7" s="175"/>
      <c r="F7" s="175"/>
      <c r="G7" s="175"/>
      <c r="H7" s="175"/>
      <c r="I7" s="175"/>
      <c r="J7" s="175"/>
      <c r="K7" s="184"/>
    </row>
    <row r="8" spans="1:11">
      <c r="A8" s="174">
        <v>1</v>
      </c>
      <c r="B8" s="159" t="s">
        <v>310</v>
      </c>
      <c r="C8" s="157"/>
      <c r="D8" s="721"/>
      <c r="E8" s="721"/>
      <c r="F8" s="722">
        <v>46051948.986065574</v>
      </c>
      <c r="G8" s="722">
        <v>72154555.130377948</v>
      </c>
      <c r="H8" s="722">
        <v>118206504.11644353</v>
      </c>
      <c r="I8" s="722">
        <v>17706783.772950817</v>
      </c>
      <c r="J8" s="722">
        <v>32370804.622181229</v>
      </c>
      <c r="K8" s="723">
        <v>50077588.39513205</v>
      </c>
    </row>
    <row r="9" spans="1:11">
      <c r="A9" s="183" t="s">
        <v>311</v>
      </c>
      <c r="B9" s="175"/>
      <c r="C9" s="724"/>
      <c r="D9" s="725"/>
      <c r="E9" s="725"/>
      <c r="F9" s="725"/>
      <c r="G9" s="725"/>
      <c r="H9" s="725"/>
      <c r="I9" s="725"/>
      <c r="J9" s="725"/>
      <c r="K9" s="726"/>
    </row>
    <row r="10" spans="1:11">
      <c r="A10" s="185">
        <v>2</v>
      </c>
      <c r="B10" s="160" t="s">
        <v>312</v>
      </c>
      <c r="C10" s="727">
        <v>19347266.619830489</v>
      </c>
      <c r="D10" s="728">
        <v>87984482.511525631</v>
      </c>
      <c r="E10" s="728">
        <v>107331749.13135612</v>
      </c>
      <c r="F10" s="728">
        <v>3379717.6760182334</v>
      </c>
      <c r="G10" s="728">
        <v>17115072.046187151</v>
      </c>
      <c r="H10" s="728">
        <v>20494789.722205386</v>
      </c>
      <c r="I10" s="728">
        <v>886713.91212711646</v>
      </c>
      <c r="J10" s="728">
        <v>4459123.5552157536</v>
      </c>
      <c r="K10" s="729">
        <v>5345837.4673428712</v>
      </c>
    </row>
    <row r="11" spans="1:11">
      <c r="A11" s="185">
        <v>3</v>
      </c>
      <c r="B11" s="160" t="s">
        <v>313</v>
      </c>
      <c r="C11" s="727">
        <v>136693816.15593219</v>
      </c>
      <c r="D11" s="728">
        <v>570225369.05847454</v>
      </c>
      <c r="E11" s="728">
        <v>706919185.21440685</v>
      </c>
      <c r="F11" s="728">
        <v>19625920.271933317</v>
      </c>
      <c r="G11" s="728">
        <v>20549690.055911019</v>
      </c>
      <c r="H11" s="728">
        <v>40175610.327844337</v>
      </c>
      <c r="I11" s="728">
        <v>17242818.342344951</v>
      </c>
      <c r="J11" s="728">
        <v>15543567.736906085</v>
      </c>
      <c r="K11" s="729">
        <v>32786386.079251043</v>
      </c>
    </row>
    <row r="12" spans="1:11">
      <c r="A12" s="185">
        <v>4</v>
      </c>
      <c r="B12" s="160" t="s">
        <v>314</v>
      </c>
      <c r="C12" s="727">
        <v>0</v>
      </c>
      <c r="D12" s="728">
        <v>0</v>
      </c>
      <c r="E12" s="728">
        <v>0</v>
      </c>
      <c r="F12" s="728">
        <v>0</v>
      </c>
      <c r="G12" s="728">
        <v>0</v>
      </c>
      <c r="H12" s="728">
        <v>0</v>
      </c>
      <c r="I12" s="728">
        <v>0</v>
      </c>
      <c r="J12" s="728">
        <v>0</v>
      </c>
      <c r="K12" s="729">
        <v>0</v>
      </c>
    </row>
    <row r="13" spans="1:11">
      <c r="A13" s="185">
        <v>5</v>
      </c>
      <c r="B13" s="160" t="s">
        <v>315</v>
      </c>
      <c r="C13" s="727">
        <v>50036297.238474563</v>
      </c>
      <c r="D13" s="728">
        <v>39457263.596440688</v>
      </c>
      <c r="E13" s="728">
        <v>89493560.834915265</v>
      </c>
      <c r="F13" s="728">
        <v>20736700.08602697</v>
      </c>
      <c r="G13" s="728">
        <v>15961161.7762853</v>
      </c>
      <c r="H13" s="728">
        <v>36697861.862312272</v>
      </c>
      <c r="I13" s="728">
        <v>7390297.7220254252</v>
      </c>
      <c r="J13" s="728">
        <v>4581437.5128559321</v>
      </c>
      <c r="K13" s="729">
        <v>11971735.234881356</v>
      </c>
    </row>
    <row r="14" spans="1:11">
      <c r="A14" s="185">
        <v>6</v>
      </c>
      <c r="B14" s="160" t="s">
        <v>330</v>
      </c>
      <c r="C14" s="727">
        <v>0</v>
      </c>
      <c r="D14" s="728">
        <v>0</v>
      </c>
      <c r="E14" s="728">
        <v>0</v>
      </c>
      <c r="F14" s="728">
        <v>0</v>
      </c>
      <c r="G14" s="728">
        <v>0</v>
      </c>
      <c r="H14" s="728">
        <v>0</v>
      </c>
      <c r="I14" s="728">
        <v>0</v>
      </c>
      <c r="J14" s="728">
        <v>0</v>
      </c>
      <c r="K14" s="729">
        <v>0</v>
      </c>
    </row>
    <row r="15" spans="1:11">
      <c r="A15" s="185">
        <v>7</v>
      </c>
      <c r="B15" s="160" t="s">
        <v>317</v>
      </c>
      <c r="C15" s="727">
        <v>5885963.262203387</v>
      </c>
      <c r="D15" s="728">
        <v>20656404.319661018</v>
      </c>
      <c r="E15" s="728">
        <v>26542367.581864417</v>
      </c>
      <c r="F15" s="728">
        <v>284800.12278688536</v>
      </c>
      <c r="G15" s="728">
        <v>6542778.2198360665</v>
      </c>
      <c r="H15" s="728">
        <v>6827578.3426229516</v>
      </c>
      <c r="I15" s="728">
        <v>284800.12278688536</v>
      </c>
      <c r="J15" s="728">
        <v>6542778.2198360665</v>
      </c>
      <c r="K15" s="729">
        <v>6827578.3426229516</v>
      </c>
    </row>
    <row r="16" spans="1:11">
      <c r="A16" s="185">
        <v>8</v>
      </c>
      <c r="B16" s="161" t="s">
        <v>318</v>
      </c>
      <c r="C16" s="727">
        <v>211963343.27644062</v>
      </c>
      <c r="D16" s="728">
        <v>718323519.48610187</v>
      </c>
      <c r="E16" s="728">
        <v>930286862.76254272</v>
      </c>
      <c r="F16" s="728">
        <v>44027138.156765409</v>
      </c>
      <c r="G16" s="728">
        <v>60168702.098219529</v>
      </c>
      <c r="H16" s="728">
        <v>104195840.25498495</v>
      </c>
      <c r="I16" s="728">
        <v>25804630.099284377</v>
      </c>
      <c r="J16" s="728">
        <v>31126907.024813838</v>
      </c>
      <c r="K16" s="729">
        <v>56931537.124098219</v>
      </c>
    </row>
    <row r="17" spans="1:11">
      <c r="A17" s="183" t="s">
        <v>319</v>
      </c>
      <c r="B17" s="175"/>
      <c r="C17" s="725"/>
      <c r="D17" s="725"/>
      <c r="E17" s="725"/>
      <c r="F17" s="725"/>
      <c r="G17" s="725"/>
      <c r="H17" s="725"/>
      <c r="I17" s="725"/>
      <c r="J17" s="725"/>
      <c r="K17" s="726"/>
    </row>
    <row r="18" spans="1:11">
      <c r="A18" s="185">
        <v>9</v>
      </c>
      <c r="B18" s="160" t="s">
        <v>320</v>
      </c>
      <c r="C18" s="727">
        <v>0</v>
      </c>
      <c r="D18" s="728">
        <v>0</v>
      </c>
      <c r="E18" s="728">
        <v>0</v>
      </c>
      <c r="F18" s="728">
        <v>0</v>
      </c>
      <c r="G18" s="728">
        <v>0</v>
      </c>
      <c r="H18" s="728">
        <v>0</v>
      </c>
      <c r="I18" s="728">
        <v>0</v>
      </c>
      <c r="J18" s="728">
        <v>0</v>
      </c>
      <c r="K18" s="729">
        <v>0</v>
      </c>
    </row>
    <row r="19" spans="1:11">
      <c r="A19" s="185">
        <v>10</v>
      </c>
      <c r="B19" s="160" t="s">
        <v>321</v>
      </c>
      <c r="C19" s="727">
        <v>350104780.36038983</v>
      </c>
      <c r="D19" s="728">
        <v>551655070.96326065</v>
      </c>
      <c r="E19" s="728">
        <v>901759851.32365072</v>
      </c>
      <c r="F19" s="728">
        <v>4538772.8347763149</v>
      </c>
      <c r="G19" s="728">
        <v>3674664.6068417537</v>
      </c>
      <c r="H19" s="728">
        <v>8213437.4416180681</v>
      </c>
      <c r="I19" s="728">
        <v>32883938.047891069</v>
      </c>
      <c r="J19" s="728">
        <v>43471197.639628641</v>
      </c>
      <c r="K19" s="729">
        <v>76355135.687519714</v>
      </c>
    </row>
    <row r="20" spans="1:11">
      <c r="A20" s="185">
        <v>11</v>
      </c>
      <c r="B20" s="160" t="s">
        <v>322</v>
      </c>
      <c r="C20" s="727">
        <v>6051078.6428813534</v>
      </c>
      <c r="D20" s="728">
        <v>1565177.4222033892</v>
      </c>
      <c r="E20" s="728">
        <v>7616256.0650847433</v>
      </c>
      <c r="F20" s="728">
        <v>4951528.6363934427</v>
      </c>
      <c r="G20" s="728">
        <v>781239.57377049176</v>
      </c>
      <c r="H20" s="728">
        <v>5732768.2101639342</v>
      </c>
      <c r="I20" s="728">
        <v>4951528.6363934427</v>
      </c>
      <c r="J20" s="728">
        <v>781239.57377049176</v>
      </c>
      <c r="K20" s="729">
        <v>5732768.2101639342</v>
      </c>
    </row>
    <row r="21" spans="1:11" ht="14.4" thickBot="1">
      <c r="A21" s="128">
        <v>12</v>
      </c>
      <c r="B21" s="186" t="s">
        <v>323</v>
      </c>
      <c r="C21" s="730">
        <v>356155859.00327116</v>
      </c>
      <c r="D21" s="731">
        <v>553220248.38546407</v>
      </c>
      <c r="E21" s="730">
        <v>909376107.38873541</v>
      </c>
      <c r="F21" s="731">
        <v>9490301.4711697586</v>
      </c>
      <c r="G21" s="731">
        <v>4455904.1806122456</v>
      </c>
      <c r="H21" s="731">
        <v>13946205.651782002</v>
      </c>
      <c r="I21" s="731">
        <v>37835466.684284508</v>
      </c>
      <c r="J21" s="731">
        <v>44252437.213399135</v>
      </c>
      <c r="K21" s="732">
        <v>82087903.89768365</v>
      </c>
    </row>
    <row r="22" spans="1:11" ht="38.25" customHeight="1" thickBot="1">
      <c r="A22" s="172"/>
      <c r="B22" s="173"/>
      <c r="C22" s="173"/>
      <c r="D22" s="173"/>
      <c r="E22" s="173"/>
      <c r="F22" s="863" t="s">
        <v>324</v>
      </c>
      <c r="G22" s="864"/>
      <c r="H22" s="864"/>
      <c r="I22" s="863" t="s">
        <v>325</v>
      </c>
      <c r="J22" s="864"/>
      <c r="K22" s="865"/>
    </row>
    <row r="23" spans="1:11">
      <c r="A23" s="165">
        <v>13</v>
      </c>
      <c r="B23" s="162" t="s">
        <v>310</v>
      </c>
      <c r="C23" s="171"/>
      <c r="D23" s="171"/>
      <c r="E23" s="171"/>
      <c r="F23" s="733">
        <v>46051948.986065574</v>
      </c>
      <c r="G23" s="733">
        <v>72154555.130377948</v>
      </c>
      <c r="H23" s="733">
        <v>118206504.11644353</v>
      </c>
      <c r="I23" s="733">
        <v>17706783.772950817</v>
      </c>
      <c r="J23" s="733">
        <v>32370804.622181229</v>
      </c>
      <c r="K23" s="734">
        <v>50077588.39513205</v>
      </c>
    </row>
    <row r="24" spans="1:11" ht="14.4" thickBot="1">
      <c r="A24" s="166">
        <v>14</v>
      </c>
      <c r="B24" s="163" t="s">
        <v>326</v>
      </c>
      <c r="C24" s="187"/>
      <c r="D24" s="169"/>
      <c r="E24" s="170"/>
      <c r="F24" s="735">
        <v>34536836.685595647</v>
      </c>
      <c r="G24" s="735">
        <v>55712797.917607285</v>
      </c>
      <c r="H24" s="735">
        <v>90249634.603202939</v>
      </c>
      <c r="I24" s="735">
        <v>6451157.5248210942</v>
      </c>
      <c r="J24" s="735">
        <v>7781726.7562034596</v>
      </c>
      <c r="K24" s="736">
        <v>14232884.281024555</v>
      </c>
    </row>
    <row r="25" spans="1:11" ht="14.4" thickBot="1">
      <c r="A25" s="167">
        <v>15</v>
      </c>
      <c r="B25" s="164" t="s">
        <v>327</v>
      </c>
      <c r="C25" s="168"/>
      <c r="D25" s="168"/>
      <c r="E25" s="168"/>
      <c r="F25" s="737">
        <v>1.3334153734256895</v>
      </c>
      <c r="G25" s="737">
        <v>1.295116343592833</v>
      </c>
      <c r="H25" s="737">
        <v>1.3097726615310685</v>
      </c>
      <c r="I25" s="737">
        <v>2.7447452189507446</v>
      </c>
      <c r="J25" s="737">
        <v>4.159848531866758</v>
      </c>
      <c r="K25" s="738">
        <v>3.5184427419181694</v>
      </c>
    </row>
    <row r="28" spans="1:11" ht="41.4">
      <c r="B28" s="22"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69"/>
  <sheetViews>
    <sheetView zoomScale="80" zoomScaleNormal="80" workbookViewId="0">
      <pane xSplit="1" ySplit="1" topLeftCell="B2" activePane="bottomRight" state="frozen"/>
      <selection sqref="A1:XFD1048576"/>
      <selection pane="topRight" sqref="A1:XFD1048576"/>
      <selection pane="bottomLeft" sqref="A1:XFD1048576"/>
      <selection pane="bottomRight"/>
    </sheetView>
  </sheetViews>
  <sheetFormatPr defaultColWidth="9.109375" defaultRowHeight="13.8"/>
  <cols>
    <col min="1" max="1" width="10.5546875" style="37" bestFit="1" customWidth="1"/>
    <col min="2" max="2" width="95" style="37" customWidth="1"/>
    <col min="3" max="9" width="15" style="37" customWidth="1"/>
    <col min="10" max="14" width="18.5546875" style="37" customWidth="1"/>
    <col min="15" max="17" width="18.5546875" style="12" customWidth="1"/>
    <col min="18" max="16384" width="9.109375" style="12"/>
  </cols>
  <sheetData>
    <row r="1" spans="1:17">
      <c r="A1" s="605" t="s">
        <v>97</v>
      </c>
      <c r="B1" s="37" t="str">
        <f>Info!C2</f>
        <v>სს "ხალიკ ბანკი საქართველო"</v>
      </c>
    </row>
    <row r="2" spans="1:17">
      <c r="A2" s="37" t="s">
        <v>98</v>
      </c>
      <c r="B2" s="789">
        <f>'1. key ratios'!B2</f>
        <v>46203</v>
      </c>
    </row>
    <row r="3" spans="1:17">
      <c r="B3" s="12"/>
      <c r="C3" s="12"/>
      <c r="D3" s="12"/>
      <c r="E3" s="12"/>
      <c r="F3" s="12"/>
      <c r="G3" s="12"/>
      <c r="H3" s="12"/>
      <c r="I3" s="12"/>
      <c r="J3" s="12"/>
      <c r="K3" s="12"/>
      <c r="L3" s="12"/>
      <c r="M3" s="12"/>
      <c r="N3" s="12"/>
    </row>
    <row r="4" spans="1:17" ht="14.4">
      <c r="B4" s="606" t="s">
        <v>980</v>
      </c>
      <c r="C4" s="12"/>
      <c r="D4" s="12"/>
      <c r="E4" s="12"/>
      <c r="F4" s="12"/>
      <c r="G4" s="12"/>
      <c r="H4" s="12"/>
      <c r="I4" s="12"/>
      <c r="J4" s="12"/>
      <c r="K4" s="12"/>
      <c r="L4" s="12"/>
      <c r="M4" s="12"/>
      <c r="N4" s="12"/>
    </row>
    <row r="5" spans="1:17" ht="86.4">
      <c r="B5" s="607" t="s">
        <v>981</v>
      </c>
      <c r="C5" s="608" t="s">
        <v>982</v>
      </c>
      <c r="D5" s="608" t="s">
        <v>983</v>
      </c>
      <c r="E5" s="608" t="s">
        <v>984</v>
      </c>
      <c r="F5" s="608" t="s">
        <v>985</v>
      </c>
      <c r="G5" s="608" t="s">
        <v>986</v>
      </c>
      <c r="H5" s="608" t="s">
        <v>987</v>
      </c>
      <c r="I5" s="609" t="s">
        <v>988</v>
      </c>
      <c r="J5" s="610">
        <v>0.02</v>
      </c>
      <c r="K5" s="610">
        <v>0.2</v>
      </c>
      <c r="L5" s="610">
        <v>0.35</v>
      </c>
      <c r="M5" s="610">
        <v>0.5</v>
      </c>
      <c r="N5" s="610">
        <v>0.75</v>
      </c>
      <c r="O5" s="610">
        <v>1</v>
      </c>
      <c r="P5" s="610">
        <v>1.5</v>
      </c>
      <c r="Q5" s="611" t="s">
        <v>73</v>
      </c>
    </row>
    <row r="6" spans="1:17" ht="14.4">
      <c r="B6" s="612"/>
      <c r="C6" s="577">
        <f>IF(C7&gt;0,C7,IF(C8&gt;0,C8,IF(C9&gt;0,C9,0)))</f>
        <v>0</v>
      </c>
      <c r="D6" s="577">
        <f>IF(D7&gt;0,D7,IF(D8&gt;0,D8,IF(D9&gt;0,D9,0)))</f>
        <v>0</v>
      </c>
      <c r="E6" s="577">
        <f>IF(E7&gt;0,E7,IF(E8&gt;0,E8,IF(E9&gt;0,E9,0)))</f>
        <v>0</v>
      </c>
      <c r="F6" s="577">
        <f>IF(F7&gt;0,F7,IF(F8&gt;0,F8,IF(F9&gt;0,F9,0)))</f>
        <v>0</v>
      </c>
      <c r="G6" s="577">
        <f>IF(G7&gt;0,G7,IF(G8&gt;0,G8,IF(G9&gt;0,G9,0)))</f>
        <v>0</v>
      </c>
      <c r="H6" s="577"/>
      <c r="I6" s="577">
        <f>IF(I7&gt;0,I7,IF(I8&gt;0,I8,IF(I9&gt;0,I9,)))</f>
        <v>0</v>
      </c>
      <c r="J6" s="577">
        <f t="shared" ref="J6:Q6" si="0">IF(J7&gt;0,J7,IF(J8&gt;0,J8,IF(J9&gt;0,J9,0)))</f>
        <v>0</v>
      </c>
      <c r="K6" s="577">
        <f t="shared" si="0"/>
        <v>0</v>
      </c>
      <c r="L6" s="577">
        <f t="shared" si="0"/>
        <v>0</v>
      </c>
      <c r="M6" s="577">
        <f t="shared" si="0"/>
        <v>0</v>
      </c>
      <c r="N6" s="577">
        <f t="shared" si="0"/>
        <v>0</v>
      </c>
      <c r="O6" s="577">
        <f t="shared" si="0"/>
        <v>0</v>
      </c>
      <c r="P6" s="577">
        <f t="shared" si="0"/>
        <v>0</v>
      </c>
      <c r="Q6" s="577">
        <f t="shared" si="0"/>
        <v>0</v>
      </c>
    </row>
    <row r="7" spans="1:17" ht="14.4">
      <c r="B7" s="613" t="s">
        <v>976</v>
      </c>
      <c r="C7" s="577">
        <f>C11+C15+C19+C23+C27+C31</f>
        <v>0</v>
      </c>
      <c r="D7" s="577">
        <f t="shared" ref="D7:E7" si="1">D11+D15+D19+D23+D27+D31</f>
        <v>0</v>
      </c>
      <c r="E7" s="577">
        <f t="shared" si="1"/>
        <v>0</v>
      </c>
      <c r="F7" s="577">
        <f t="shared" ref="F7:G9" si="2">F11+F15+F19+F23+F27+F31</f>
        <v>0</v>
      </c>
      <c r="G7" s="577">
        <f t="shared" si="2"/>
        <v>0</v>
      </c>
      <c r="H7" s="614">
        <v>1.4</v>
      </c>
      <c r="I7" s="615">
        <f t="shared" ref="I7:I33" si="3">(F7+G7)*H7</f>
        <v>0</v>
      </c>
      <c r="J7" s="577">
        <f>J11+J15+J19+J23+J27+J31</f>
        <v>0</v>
      </c>
      <c r="K7" s="577">
        <f t="shared" ref="J7:Q9" si="4">K11+K15+K19+K23+K27+K31</f>
        <v>0</v>
      </c>
      <c r="L7" s="577">
        <f t="shared" si="4"/>
        <v>0</v>
      </c>
      <c r="M7" s="577">
        <f t="shared" si="4"/>
        <v>0</v>
      </c>
      <c r="N7" s="577">
        <v>0</v>
      </c>
      <c r="O7" s="577">
        <f t="shared" si="4"/>
        <v>0</v>
      </c>
      <c r="P7" s="577">
        <f t="shared" si="4"/>
        <v>0</v>
      </c>
      <c r="Q7" s="577">
        <f>Q11+Q15+Q19+Q23+Q27+Q31</f>
        <v>0</v>
      </c>
    </row>
    <row r="8" spans="1:17" ht="14.4">
      <c r="B8" s="613" t="s">
        <v>977</v>
      </c>
      <c r="C8" s="577">
        <f>C12+C16+C20+C24+C28+C32</f>
        <v>0</v>
      </c>
      <c r="D8" s="577">
        <f t="shared" ref="D8:E8" si="5">D12+D16+D20+D24+D28+D32</f>
        <v>0</v>
      </c>
      <c r="E8" s="577">
        <f t="shared" si="5"/>
        <v>0</v>
      </c>
      <c r="F8" s="577">
        <f t="shared" si="2"/>
        <v>0</v>
      </c>
      <c r="G8" s="577">
        <f t="shared" si="2"/>
        <v>0</v>
      </c>
      <c r="H8" s="614">
        <v>1.4</v>
      </c>
      <c r="I8" s="615">
        <f t="shared" si="3"/>
        <v>0</v>
      </c>
      <c r="J8" s="577">
        <f t="shared" si="4"/>
        <v>0</v>
      </c>
      <c r="K8" s="577">
        <f t="shared" si="4"/>
        <v>0</v>
      </c>
      <c r="L8" s="577">
        <f t="shared" si="4"/>
        <v>0</v>
      </c>
      <c r="M8" s="577">
        <f t="shared" si="4"/>
        <v>0</v>
      </c>
      <c r="N8" s="577">
        <f t="shared" si="4"/>
        <v>0</v>
      </c>
      <c r="O8" s="577">
        <f t="shared" si="4"/>
        <v>0</v>
      </c>
      <c r="P8" s="577">
        <f t="shared" si="4"/>
        <v>0</v>
      </c>
      <c r="Q8" s="577">
        <f>Q12+Q16+Q20+Q24+Q28+Q32</f>
        <v>0</v>
      </c>
    </row>
    <row r="9" spans="1:17" ht="14.4">
      <c r="B9" s="613" t="s">
        <v>978</v>
      </c>
      <c r="C9" s="577">
        <f>C13+C17+C21+C25+C29+C33</f>
        <v>0</v>
      </c>
      <c r="D9" s="577">
        <f t="shared" ref="D9:E9" si="6">D13+D17+D21+D25+D29+D33</f>
        <v>0</v>
      </c>
      <c r="E9" s="577">
        <f t="shared" si="6"/>
        <v>0</v>
      </c>
      <c r="F9" s="577">
        <f t="shared" si="2"/>
        <v>0</v>
      </c>
      <c r="G9" s="577">
        <f t="shared" si="2"/>
        <v>0</v>
      </c>
      <c r="H9" s="614">
        <v>1.4</v>
      </c>
      <c r="I9" s="615">
        <f t="shared" si="3"/>
        <v>0</v>
      </c>
      <c r="J9" s="577">
        <f t="shared" si="4"/>
        <v>0</v>
      </c>
      <c r="K9" s="577">
        <f t="shared" si="4"/>
        <v>0</v>
      </c>
      <c r="L9" s="577">
        <f t="shared" si="4"/>
        <v>0</v>
      </c>
      <c r="M9" s="577">
        <f t="shared" si="4"/>
        <v>0</v>
      </c>
      <c r="N9" s="577">
        <f t="shared" si="4"/>
        <v>0</v>
      </c>
      <c r="O9" s="577">
        <f t="shared" si="4"/>
        <v>0</v>
      </c>
      <c r="P9" s="577">
        <f t="shared" si="4"/>
        <v>0</v>
      </c>
      <c r="Q9" s="577">
        <f t="shared" si="4"/>
        <v>0</v>
      </c>
    </row>
    <row r="10" spans="1:17" ht="14.4">
      <c r="B10" s="616" t="s">
        <v>989</v>
      </c>
      <c r="C10" s="617">
        <v>0</v>
      </c>
      <c r="D10" s="617">
        <v>0</v>
      </c>
      <c r="E10" s="617">
        <v>0</v>
      </c>
      <c r="F10" s="617">
        <v>0</v>
      </c>
      <c r="G10" s="617">
        <v>0</v>
      </c>
      <c r="H10" s="614">
        <v>1.4</v>
      </c>
      <c r="I10" s="615">
        <f t="shared" si="3"/>
        <v>0</v>
      </c>
      <c r="J10" s="779">
        <v>0</v>
      </c>
      <c r="K10" s="779">
        <v>0</v>
      </c>
      <c r="L10" s="779">
        <v>0</v>
      </c>
      <c r="M10" s="779">
        <v>0</v>
      </c>
      <c r="N10" s="779">
        <v>0</v>
      </c>
      <c r="O10" s="779">
        <v>0</v>
      </c>
      <c r="P10" s="779">
        <v>0</v>
      </c>
      <c r="Q10" s="577">
        <f>SUM(Q11:Q13)</f>
        <v>0</v>
      </c>
    </row>
    <row r="11" spans="1:17" ht="14.4">
      <c r="B11" s="618" t="s">
        <v>976</v>
      </c>
      <c r="C11" s="617">
        <v>0</v>
      </c>
      <c r="D11" s="617">
        <v>0</v>
      </c>
      <c r="E11" s="617">
        <v>0</v>
      </c>
      <c r="F11" s="617">
        <v>0</v>
      </c>
      <c r="G11" s="617">
        <v>0</v>
      </c>
      <c r="H11" s="614">
        <v>1.4</v>
      </c>
      <c r="I11" s="615">
        <f t="shared" si="3"/>
        <v>0</v>
      </c>
      <c r="J11" s="779">
        <v>0</v>
      </c>
      <c r="K11" s="779">
        <v>0</v>
      </c>
      <c r="L11" s="779">
        <v>0</v>
      </c>
      <c r="M11" s="779">
        <v>0</v>
      </c>
      <c r="N11" s="779">
        <v>0</v>
      </c>
      <c r="O11" s="779">
        <v>0</v>
      </c>
      <c r="P11" s="779">
        <v>0</v>
      </c>
      <c r="Q11" s="577">
        <f>SUMPRODUCT($J$5:$P$5,J11:P11)</f>
        <v>0</v>
      </c>
    </row>
    <row r="12" spans="1:17" ht="14.4">
      <c r="B12" s="618" t="s">
        <v>977</v>
      </c>
      <c r="C12" s="617">
        <v>0</v>
      </c>
      <c r="D12" s="617">
        <v>0</v>
      </c>
      <c r="E12" s="617">
        <v>0</v>
      </c>
      <c r="F12" s="617">
        <v>0</v>
      </c>
      <c r="G12" s="617">
        <v>0</v>
      </c>
      <c r="H12" s="614">
        <v>1.4</v>
      </c>
      <c r="I12" s="615">
        <f t="shared" si="3"/>
        <v>0</v>
      </c>
      <c r="J12" s="779">
        <v>0</v>
      </c>
      <c r="K12" s="779">
        <v>0</v>
      </c>
      <c r="L12" s="779">
        <v>0</v>
      </c>
      <c r="M12" s="779">
        <v>0</v>
      </c>
      <c r="N12" s="779">
        <v>0</v>
      </c>
      <c r="O12" s="779">
        <v>0</v>
      </c>
      <c r="P12" s="779">
        <v>0</v>
      </c>
      <c r="Q12" s="577">
        <f t="shared" ref="Q12:Q13" si="7">SUMPRODUCT($J$5:$P$5,J12:P12)</f>
        <v>0</v>
      </c>
    </row>
    <row r="13" spans="1:17" ht="14.4">
      <c r="B13" s="618" t="s">
        <v>978</v>
      </c>
      <c r="C13" s="617">
        <v>0</v>
      </c>
      <c r="D13" s="617">
        <v>0</v>
      </c>
      <c r="E13" s="617">
        <v>0</v>
      </c>
      <c r="F13" s="617">
        <v>0</v>
      </c>
      <c r="G13" s="617">
        <v>0</v>
      </c>
      <c r="H13" s="614">
        <v>1.4</v>
      </c>
      <c r="I13" s="615">
        <f t="shared" si="3"/>
        <v>0</v>
      </c>
      <c r="J13" s="779">
        <v>0</v>
      </c>
      <c r="K13" s="779">
        <v>0</v>
      </c>
      <c r="L13" s="779">
        <v>0</v>
      </c>
      <c r="M13" s="779">
        <v>0</v>
      </c>
      <c r="N13" s="779">
        <v>0</v>
      </c>
      <c r="O13" s="779">
        <v>0</v>
      </c>
      <c r="P13" s="779">
        <v>0</v>
      </c>
      <c r="Q13" s="577">
        <f t="shared" si="7"/>
        <v>0</v>
      </c>
    </row>
    <row r="14" spans="1:17" ht="14.4">
      <c r="B14" s="616" t="s">
        <v>990</v>
      </c>
      <c r="C14" s="617">
        <v>0</v>
      </c>
      <c r="D14" s="617">
        <v>0</v>
      </c>
      <c r="E14" s="617">
        <v>0</v>
      </c>
      <c r="F14" s="617">
        <v>0</v>
      </c>
      <c r="G14" s="617">
        <v>0</v>
      </c>
      <c r="H14" s="614">
        <v>1.4</v>
      </c>
      <c r="I14" s="615">
        <f t="shared" si="3"/>
        <v>0</v>
      </c>
      <c r="J14" s="779">
        <v>0</v>
      </c>
      <c r="K14" s="779">
        <v>0</v>
      </c>
      <c r="L14" s="779">
        <v>0</v>
      </c>
      <c r="M14" s="779">
        <v>0</v>
      </c>
      <c r="N14" s="779">
        <v>0</v>
      </c>
      <c r="O14" s="779">
        <v>0</v>
      </c>
      <c r="P14" s="779">
        <v>0</v>
      </c>
      <c r="Q14" s="577">
        <f>SUM(Q15:Q17)</f>
        <v>0</v>
      </c>
    </row>
    <row r="15" spans="1:17" ht="14.4">
      <c r="B15" s="618" t="s">
        <v>976</v>
      </c>
      <c r="C15" s="617">
        <v>0</v>
      </c>
      <c r="D15" s="617">
        <v>0</v>
      </c>
      <c r="E15" s="617">
        <v>0</v>
      </c>
      <c r="F15" s="617">
        <v>0</v>
      </c>
      <c r="G15" s="617">
        <v>0</v>
      </c>
      <c r="H15" s="614">
        <v>1.4</v>
      </c>
      <c r="I15" s="615">
        <f t="shared" si="3"/>
        <v>0</v>
      </c>
      <c r="J15" s="779">
        <v>0</v>
      </c>
      <c r="K15" s="779">
        <v>0</v>
      </c>
      <c r="L15" s="779">
        <v>0</v>
      </c>
      <c r="M15" s="779">
        <v>0</v>
      </c>
      <c r="N15" s="779">
        <v>0</v>
      </c>
      <c r="O15" s="779">
        <v>0</v>
      </c>
      <c r="P15" s="779">
        <v>0</v>
      </c>
      <c r="Q15" s="577">
        <f>SUMPRODUCT($J$5:$P$5,J15:P15)</f>
        <v>0</v>
      </c>
    </row>
    <row r="16" spans="1:17" ht="14.4">
      <c r="B16" s="618" t="s">
        <v>977</v>
      </c>
      <c r="C16" s="617">
        <v>0</v>
      </c>
      <c r="D16" s="617">
        <v>0</v>
      </c>
      <c r="E16" s="617">
        <v>0</v>
      </c>
      <c r="F16" s="617">
        <v>0</v>
      </c>
      <c r="G16" s="617">
        <v>0</v>
      </c>
      <c r="H16" s="614">
        <v>1.4</v>
      </c>
      <c r="I16" s="615">
        <f t="shared" si="3"/>
        <v>0</v>
      </c>
      <c r="J16" s="779">
        <v>0</v>
      </c>
      <c r="K16" s="779">
        <v>0</v>
      </c>
      <c r="L16" s="779">
        <v>0</v>
      </c>
      <c r="M16" s="779">
        <v>0</v>
      </c>
      <c r="N16" s="779">
        <v>0</v>
      </c>
      <c r="O16" s="779">
        <v>0</v>
      </c>
      <c r="P16" s="779">
        <v>0</v>
      </c>
      <c r="Q16" s="577">
        <f t="shared" ref="Q16:Q17" si="8">SUMPRODUCT($J$5:$P$5,J16:P16)</f>
        <v>0</v>
      </c>
    </row>
    <row r="17" spans="2:17" ht="14.4">
      <c r="B17" s="618" t="s">
        <v>978</v>
      </c>
      <c r="C17" s="617">
        <v>0</v>
      </c>
      <c r="D17" s="617">
        <v>0</v>
      </c>
      <c r="E17" s="617">
        <v>0</v>
      </c>
      <c r="F17" s="617">
        <v>0</v>
      </c>
      <c r="G17" s="617">
        <v>0</v>
      </c>
      <c r="H17" s="614">
        <v>1.4</v>
      </c>
      <c r="I17" s="615">
        <f t="shared" si="3"/>
        <v>0</v>
      </c>
      <c r="J17" s="779">
        <v>0</v>
      </c>
      <c r="K17" s="779">
        <v>0</v>
      </c>
      <c r="L17" s="779">
        <v>0</v>
      </c>
      <c r="M17" s="779">
        <v>0</v>
      </c>
      <c r="N17" s="779">
        <v>0</v>
      </c>
      <c r="O17" s="779">
        <v>0</v>
      </c>
      <c r="P17" s="779">
        <v>0</v>
      </c>
      <c r="Q17" s="577">
        <f t="shared" si="8"/>
        <v>0</v>
      </c>
    </row>
    <row r="18" spans="2:17" ht="14.4">
      <c r="B18" s="616" t="s">
        <v>991</v>
      </c>
      <c r="C18" s="617">
        <v>0</v>
      </c>
      <c r="D18" s="617">
        <v>0</v>
      </c>
      <c r="E18" s="617">
        <v>0</v>
      </c>
      <c r="F18" s="617">
        <v>0</v>
      </c>
      <c r="G18" s="617">
        <v>0</v>
      </c>
      <c r="H18" s="614">
        <v>1.4</v>
      </c>
      <c r="I18" s="615">
        <f t="shared" si="3"/>
        <v>0</v>
      </c>
      <c r="J18" s="779">
        <v>0</v>
      </c>
      <c r="K18" s="779">
        <v>0</v>
      </c>
      <c r="L18" s="779">
        <v>0</v>
      </c>
      <c r="M18" s="779">
        <v>0</v>
      </c>
      <c r="N18" s="779">
        <v>0</v>
      </c>
      <c r="O18" s="779">
        <v>0</v>
      </c>
      <c r="P18" s="779">
        <v>0</v>
      </c>
      <c r="Q18" s="577">
        <f>SUM(Q19:Q21)</f>
        <v>0</v>
      </c>
    </row>
    <row r="19" spans="2:17" ht="14.4">
      <c r="B19" s="618" t="s">
        <v>976</v>
      </c>
      <c r="C19" s="617">
        <v>0</v>
      </c>
      <c r="D19" s="617">
        <v>0</v>
      </c>
      <c r="E19" s="617">
        <v>0</v>
      </c>
      <c r="F19" s="617">
        <v>0</v>
      </c>
      <c r="G19" s="617">
        <v>0</v>
      </c>
      <c r="H19" s="614">
        <v>1.4</v>
      </c>
      <c r="I19" s="615">
        <f t="shared" si="3"/>
        <v>0</v>
      </c>
      <c r="J19" s="779">
        <v>0</v>
      </c>
      <c r="K19" s="779">
        <v>0</v>
      </c>
      <c r="L19" s="779">
        <v>0</v>
      </c>
      <c r="M19" s="779">
        <v>0</v>
      </c>
      <c r="N19" s="779">
        <v>0</v>
      </c>
      <c r="O19" s="779">
        <v>0</v>
      </c>
      <c r="P19" s="779">
        <v>0</v>
      </c>
      <c r="Q19" s="577">
        <f>SUMPRODUCT($J$5:$P$5,J19:P19)</f>
        <v>0</v>
      </c>
    </row>
    <row r="20" spans="2:17" ht="14.4">
      <c r="B20" s="618" t="s">
        <v>977</v>
      </c>
      <c r="C20" s="617">
        <v>0</v>
      </c>
      <c r="D20" s="617">
        <v>0</v>
      </c>
      <c r="E20" s="617">
        <v>0</v>
      </c>
      <c r="F20" s="617">
        <v>0</v>
      </c>
      <c r="G20" s="617">
        <v>0</v>
      </c>
      <c r="H20" s="614">
        <v>1.4</v>
      </c>
      <c r="I20" s="615">
        <f t="shared" si="3"/>
        <v>0</v>
      </c>
      <c r="J20" s="779">
        <v>0</v>
      </c>
      <c r="K20" s="779">
        <v>0</v>
      </c>
      <c r="L20" s="779">
        <v>0</v>
      </c>
      <c r="M20" s="779">
        <v>0</v>
      </c>
      <c r="N20" s="779">
        <v>0</v>
      </c>
      <c r="O20" s="779">
        <v>0</v>
      </c>
      <c r="P20" s="779">
        <v>0</v>
      </c>
      <c r="Q20" s="577">
        <f t="shared" ref="Q20:Q21" si="9">SUMPRODUCT($J$5:$P$5,J20:P20)</f>
        <v>0</v>
      </c>
    </row>
    <row r="21" spans="2:17" ht="14.4">
      <c r="B21" s="618" t="s">
        <v>978</v>
      </c>
      <c r="C21" s="617">
        <v>0</v>
      </c>
      <c r="D21" s="617">
        <v>0</v>
      </c>
      <c r="E21" s="617">
        <v>0</v>
      </c>
      <c r="F21" s="617">
        <v>0</v>
      </c>
      <c r="G21" s="617">
        <v>0</v>
      </c>
      <c r="H21" s="614">
        <v>1.4</v>
      </c>
      <c r="I21" s="615">
        <f t="shared" si="3"/>
        <v>0</v>
      </c>
      <c r="J21" s="779">
        <v>0</v>
      </c>
      <c r="K21" s="779">
        <v>0</v>
      </c>
      <c r="L21" s="779">
        <v>0</v>
      </c>
      <c r="M21" s="779">
        <v>0</v>
      </c>
      <c r="N21" s="779">
        <v>0</v>
      </c>
      <c r="O21" s="779">
        <v>0</v>
      </c>
      <c r="P21" s="779">
        <v>0</v>
      </c>
      <c r="Q21" s="577">
        <f t="shared" si="9"/>
        <v>0</v>
      </c>
    </row>
    <row r="22" spans="2:17" ht="14.4">
      <c r="B22" s="616" t="s">
        <v>992</v>
      </c>
      <c r="C22" s="617">
        <v>0</v>
      </c>
      <c r="D22" s="617">
        <v>0</v>
      </c>
      <c r="E22" s="617">
        <v>0</v>
      </c>
      <c r="F22" s="617">
        <v>0</v>
      </c>
      <c r="G22" s="617">
        <v>0</v>
      </c>
      <c r="H22" s="614">
        <v>1.4</v>
      </c>
      <c r="I22" s="615">
        <f t="shared" si="3"/>
        <v>0</v>
      </c>
      <c r="J22" s="779">
        <v>0</v>
      </c>
      <c r="K22" s="779">
        <v>0</v>
      </c>
      <c r="L22" s="779">
        <v>0</v>
      </c>
      <c r="M22" s="779">
        <v>0</v>
      </c>
      <c r="N22" s="779">
        <v>0</v>
      </c>
      <c r="O22" s="779">
        <v>0</v>
      </c>
      <c r="P22" s="779">
        <v>0</v>
      </c>
      <c r="Q22" s="577">
        <f>SUM(Q23:Q25)</f>
        <v>0</v>
      </c>
    </row>
    <row r="23" spans="2:17" ht="14.4">
      <c r="B23" s="618" t="s">
        <v>976</v>
      </c>
      <c r="C23" s="617">
        <v>0</v>
      </c>
      <c r="D23" s="617">
        <v>0</v>
      </c>
      <c r="E23" s="617">
        <v>0</v>
      </c>
      <c r="F23" s="617">
        <v>0</v>
      </c>
      <c r="G23" s="617">
        <v>0</v>
      </c>
      <c r="H23" s="614">
        <v>1.4</v>
      </c>
      <c r="I23" s="615">
        <f t="shared" si="3"/>
        <v>0</v>
      </c>
      <c r="J23" s="779">
        <v>0</v>
      </c>
      <c r="K23" s="779">
        <v>0</v>
      </c>
      <c r="L23" s="779">
        <v>0</v>
      </c>
      <c r="M23" s="779">
        <v>0</v>
      </c>
      <c r="N23" s="779">
        <v>0</v>
      </c>
      <c r="O23" s="779">
        <v>0</v>
      </c>
      <c r="P23" s="779">
        <v>0</v>
      </c>
      <c r="Q23" s="577">
        <f>SUMPRODUCT($J$5:$P$5,J23:P23)</f>
        <v>0</v>
      </c>
    </row>
    <row r="24" spans="2:17" ht="14.4">
      <c r="B24" s="618" t="s">
        <v>977</v>
      </c>
      <c r="C24" s="617">
        <v>0</v>
      </c>
      <c r="D24" s="617">
        <v>0</v>
      </c>
      <c r="E24" s="617">
        <v>0</v>
      </c>
      <c r="F24" s="617">
        <v>0</v>
      </c>
      <c r="G24" s="617">
        <v>0</v>
      </c>
      <c r="H24" s="614">
        <v>1.4</v>
      </c>
      <c r="I24" s="615">
        <f t="shared" si="3"/>
        <v>0</v>
      </c>
      <c r="J24" s="779">
        <v>0</v>
      </c>
      <c r="K24" s="779">
        <v>0</v>
      </c>
      <c r="L24" s="779">
        <v>0</v>
      </c>
      <c r="M24" s="779">
        <v>0</v>
      </c>
      <c r="N24" s="779">
        <v>0</v>
      </c>
      <c r="O24" s="779">
        <v>0</v>
      </c>
      <c r="P24" s="779">
        <v>0</v>
      </c>
      <c r="Q24" s="577">
        <f t="shared" ref="Q24:Q25" si="10">SUMPRODUCT($J$5:$P$5,J24:P24)</f>
        <v>0</v>
      </c>
    </row>
    <row r="25" spans="2:17" ht="14.4">
      <c r="B25" s="618" t="s">
        <v>978</v>
      </c>
      <c r="C25" s="617">
        <v>0</v>
      </c>
      <c r="D25" s="617">
        <v>0</v>
      </c>
      <c r="E25" s="617">
        <v>0</v>
      </c>
      <c r="F25" s="617">
        <v>0</v>
      </c>
      <c r="G25" s="617">
        <v>0</v>
      </c>
      <c r="H25" s="614">
        <v>1.4</v>
      </c>
      <c r="I25" s="615">
        <f t="shared" si="3"/>
        <v>0</v>
      </c>
      <c r="J25" s="779">
        <v>0</v>
      </c>
      <c r="K25" s="779">
        <v>0</v>
      </c>
      <c r="L25" s="779">
        <v>0</v>
      </c>
      <c r="M25" s="779">
        <v>0</v>
      </c>
      <c r="N25" s="779">
        <v>0</v>
      </c>
      <c r="O25" s="779">
        <v>0</v>
      </c>
      <c r="P25" s="779">
        <v>0</v>
      </c>
      <c r="Q25" s="577">
        <f t="shared" si="10"/>
        <v>0</v>
      </c>
    </row>
    <row r="26" spans="2:17" ht="14.4">
      <c r="B26" s="616" t="s">
        <v>993</v>
      </c>
      <c r="C26" s="617">
        <v>0</v>
      </c>
      <c r="D26" s="617">
        <v>0</v>
      </c>
      <c r="E26" s="617">
        <v>0</v>
      </c>
      <c r="F26" s="617">
        <v>0</v>
      </c>
      <c r="G26" s="617">
        <v>0</v>
      </c>
      <c r="H26" s="614">
        <v>1.4</v>
      </c>
      <c r="I26" s="615">
        <f t="shared" si="3"/>
        <v>0</v>
      </c>
      <c r="J26" s="779">
        <v>0</v>
      </c>
      <c r="K26" s="779">
        <v>0</v>
      </c>
      <c r="L26" s="779">
        <v>0</v>
      </c>
      <c r="M26" s="779">
        <v>0</v>
      </c>
      <c r="N26" s="779">
        <v>0</v>
      </c>
      <c r="O26" s="779">
        <v>0</v>
      </c>
      <c r="P26" s="779">
        <v>0</v>
      </c>
      <c r="Q26" s="577">
        <f>SUM(Q27:Q29)</f>
        <v>0</v>
      </c>
    </row>
    <row r="27" spans="2:17" ht="14.4">
      <c r="B27" s="618" t="s">
        <v>976</v>
      </c>
      <c r="C27" s="617">
        <v>0</v>
      </c>
      <c r="D27" s="617">
        <v>0</v>
      </c>
      <c r="E27" s="617">
        <v>0</v>
      </c>
      <c r="F27" s="617">
        <v>0</v>
      </c>
      <c r="G27" s="617">
        <v>0</v>
      </c>
      <c r="H27" s="614">
        <v>1.4</v>
      </c>
      <c r="I27" s="615">
        <f t="shared" si="3"/>
        <v>0</v>
      </c>
      <c r="J27" s="779">
        <v>0</v>
      </c>
      <c r="K27" s="779">
        <v>0</v>
      </c>
      <c r="L27" s="779">
        <v>0</v>
      </c>
      <c r="M27" s="779">
        <v>0</v>
      </c>
      <c r="N27" s="779">
        <v>0</v>
      </c>
      <c r="O27" s="779">
        <v>0</v>
      </c>
      <c r="P27" s="779">
        <v>0</v>
      </c>
      <c r="Q27" s="577">
        <f>SUMPRODUCT($J$5:$P$5,J27:P27)</f>
        <v>0</v>
      </c>
    </row>
    <row r="28" spans="2:17" ht="14.4">
      <c r="B28" s="618" t="s">
        <v>977</v>
      </c>
      <c r="C28" s="617">
        <v>0</v>
      </c>
      <c r="D28" s="617">
        <v>0</v>
      </c>
      <c r="E28" s="617">
        <v>0</v>
      </c>
      <c r="F28" s="617">
        <v>0</v>
      </c>
      <c r="G28" s="617">
        <v>0</v>
      </c>
      <c r="H28" s="614">
        <v>1.4</v>
      </c>
      <c r="I28" s="615">
        <f t="shared" si="3"/>
        <v>0</v>
      </c>
      <c r="J28" s="779">
        <v>0</v>
      </c>
      <c r="K28" s="779">
        <v>0</v>
      </c>
      <c r="L28" s="779">
        <v>0</v>
      </c>
      <c r="M28" s="779">
        <v>0</v>
      </c>
      <c r="N28" s="779">
        <v>0</v>
      </c>
      <c r="O28" s="779">
        <v>0</v>
      </c>
      <c r="P28" s="779">
        <v>0</v>
      </c>
      <c r="Q28" s="577">
        <f t="shared" ref="Q28:Q29" si="11">SUMPRODUCT($J$5:$P$5,J28:P28)</f>
        <v>0</v>
      </c>
    </row>
    <row r="29" spans="2:17" ht="14.4">
      <c r="B29" s="618" t="s">
        <v>978</v>
      </c>
      <c r="C29" s="617">
        <v>0</v>
      </c>
      <c r="D29" s="617">
        <v>0</v>
      </c>
      <c r="E29" s="617">
        <v>0</v>
      </c>
      <c r="F29" s="617">
        <v>0</v>
      </c>
      <c r="G29" s="617">
        <v>0</v>
      </c>
      <c r="H29" s="614">
        <v>1.4</v>
      </c>
      <c r="I29" s="615">
        <f t="shared" si="3"/>
        <v>0</v>
      </c>
      <c r="J29" s="779">
        <v>0</v>
      </c>
      <c r="K29" s="779">
        <v>0</v>
      </c>
      <c r="L29" s="779">
        <v>0</v>
      </c>
      <c r="M29" s="779">
        <v>0</v>
      </c>
      <c r="N29" s="779">
        <v>0</v>
      </c>
      <c r="O29" s="779">
        <v>0</v>
      </c>
      <c r="P29" s="779">
        <v>0</v>
      </c>
      <c r="Q29" s="577">
        <f t="shared" si="11"/>
        <v>0</v>
      </c>
    </row>
    <row r="30" spans="2:17" ht="14.4">
      <c r="B30" s="619" t="s">
        <v>994</v>
      </c>
      <c r="C30" s="617">
        <v>0</v>
      </c>
      <c r="D30" s="617">
        <v>0</v>
      </c>
      <c r="E30" s="617">
        <v>0</v>
      </c>
      <c r="F30" s="617">
        <v>0</v>
      </c>
      <c r="G30" s="617">
        <v>0</v>
      </c>
      <c r="H30" s="614">
        <v>1.4</v>
      </c>
      <c r="I30" s="615">
        <f t="shared" si="3"/>
        <v>0</v>
      </c>
      <c r="J30" s="779">
        <v>0</v>
      </c>
      <c r="K30" s="779">
        <v>0</v>
      </c>
      <c r="L30" s="779">
        <v>0</v>
      </c>
      <c r="M30" s="779">
        <v>0</v>
      </c>
      <c r="N30" s="779">
        <v>0</v>
      </c>
      <c r="O30" s="779">
        <v>0</v>
      </c>
      <c r="P30" s="779">
        <v>0</v>
      </c>
      <c r="Q30" s="577">
        <f>SUM(Q31:Q33)</f>
        <v>0</v>
      </c>
    </row>
    <row r="31" spans="2:17" ht="14.4">
      <c r="B31" s="618" t="s">
        <v>976</v>
      </c>
      <c r="C31" s="617">
        <v>0</v>
      </c>
      <c r="D31" s="617">
        <v>0</v>
      </c>
      <c r="E31" s="617">
        <v>0</v>
      </c>
      <c r="F31" s="617">
        <v>0</v>
      </c>
      <c r="G31" s="617">
        <v>0</v>
      </c>
      <c r="H31" s="614">
        <v>1.4</v>
      </c>
      <c r="I31" s="615">
        <f t="shared" si="3"/>
        <v>0</v>
      </c>
      <c r="J31" s="779">
        <v>0</v>
      </c>
      <c r="K31" s="779">
        <v>0</v>
      </c>
      <c r="L31" s="779">
        <v>0</v>
      </c>
      <c r="M31" s="779">
        <v>0</v>
      </c>
      <c r="N31" s="779">
        <v>0</v>
      </c>
      <c r="O31" s="779">
        <v>0</v>
      </c>
      <c r="P31" s="779">
        <v>0</v>
      </c>
      <c r="Q31" s="577">
        <f>SUMPRODUCT($J$5:$P$5,J31:P31)</f>
        <v>0</v>
      </c>
    </row>
    <row r="32" spans="2:17" ht="14.4">
      <c r="B32" s="618" t="s">
        <v>977</v>
      </c>
      <c r="C32" s="617">
        <v>0</v>
      </c>
      <c r="D32" s="617">
        <v>0</v>
      </c>
      <c r="E32" s="617">
        <v>0</v>
      </c>
      <c r="F32" s="617">
        <v>0</v>
      </c>
      <c r="G32" s="617">
        <v>0</v>
      </c>
      <c r="H32" s="614">
        <v>1.4</v>
      </c>
      <c r="I32" s="615">
        <f t="shared" si="3"/>
        <v>0</v>
      </c>
      <c r="J32" s="779">
        <v>0</v>
      </c>
      <c r="K32" s="779">
        <v>0</v>
      </c>
      <c r="L32" s="779">
        <v>0</v>
      </c>
      <c r="M32" s="779">
        <v>0</v>
      </c>
      <c r="N32" s="779">
        <v>0</v>
      </c>
      <c r="O32" s="779">
        <v>0</v>
      </c>
      <c r="P32" s="779">
        <v>0</v>
      </c>
      <c r="Q32" s="577">
        <f t="shared" ref="Q32:Q33" si="12">SUMPRODUCT($J$5:$P$5,J32:P32)</f>
        <v>0</v>
      </c>
    </row>
    <row r="33" spans="2:17" ht="14.4">
      <c r="B33" s="618" t="s">
        <v>978</v>
      </c>
      <c r="C33" s="617">
        <v>0</v>
      </c>
      <c r="D33" s="617">
        <v>0</v>
      </c>
      <c r="E33" s="617">
        <v>0</v>
      </c>
      <c r="F33" s="617">
        <v>0</v>
      </c>
      <c r="G33" s="617">
        <v>0</v>
      </c>
      <c r="H33" s="614">
        <v>1.4</v>
      </c>
      <c r="I33" s="615">
        <f t="shared" si="3"/>
        <v>0</v>
      </c>
      <c r="J33" s="779">
        <v>0</v>
      </c>
      <c r="K33" s="779">
        <v>0</v>
      </c>
      <c r="L33" s="779">
        <v>0</v>
      </c>
      <c r="M33" s="779">
        <v>0</v>
      </c>
      <c r="N33" s="779">
        <v>0</v>
      </c>
      <c r="O33" s="779">
        <v>0</v>
      </c>
      <c r="P33" s="779">
        <v>0</v>
      </c>
      <c r="Q33" s="577">
        <f t="shared" si="12"/>
        <v>0</v>
      </c>
    </row>
    <row r="34" spans="2:17" ht="14.4">
      <c r="B34" s="620" t="s">
        <v>66</v>
      </c>
      <c r="C34" s="621">
        <f>C6</f>
        <v>0</v>
      </c>
      <c r="D34" s="621">
        <f t="shared" ref="D34:G34" si="13">D6</f>
        <v>0</v>
      </c>
      <c r="E34" s="621">
        <f t="shared" si="13"/>
        <v>0</v>
      </c>
      <c r="F34" s="621">
        <f t="shared" si="13"/>
        <v>0</v>
      </c>
      <c r="G34" s="621">
        <f t="shared" si="13"/>
        <v>0</v>
      </c>
      <c r="H34" s="614">
        <v>1.4</v>
      </c>
      <c r="I34" s="615">
        <f>(F34+G34)*H34</f>
        <v>0</v>
      </c>
      <c r="J34" s="621">
        <f t="shared" ref="J34:Q34" si="14">J6</f>
        <v>0</v>
      </c>
      <c r="K34" s="621">
        <f t="shared" si="14"/>
        <v>0</v>
      </c>
      <c r="L34" s="621">
        <f t="shared" si="14"/>
        <v>0</v>
      </c>
      <c r="M34" s="621">
        <f t="shared" si="14"/>
        <v>0</v>
      </c>
      <c r="N34" s="621">
        <f t="shared" si="14"/>
        <v>0</v>
      </c>
      <c r="O34" s="621">
        <f t="shared" si="14"/>
        <v>0</v>
      </c>
      <c r="P34" s="621">
        <f t="shared" si="14"/>
        <v>0</v>
      </c>
      <c r="Q34" s="621">
        <f t="shared" si="14"/>
        <v>0</v>
      </c>
    </row>
    <row r="38" spans="2:17">
      <c r="C38" s="780"/>
      <c r="D38" s="780"/>
      <c r="E38" s="780"/>
      <c r="F38" s="780"/>
      <c r="G38" s="780"/>
      <c r="H38" s="780"/>
      <c r="I38" s="780"/>
      <c r="J38" s="780"/>
      <c r="K38" s="780"/>
      <c r="L38" s="780"/>
      <c r="M38" s="780"/>
      <c r="N38" s="780"/>
      <c r="O38" s="780"/>
      <c r="P38" s="780"/>
      <c r="Q38" s="780"/>
    </row>
    <row r="40" spans="2:17">
      <c r="C40" s="780"/>
      <c r="D40" s="780"/>
      <c r="E40" s="780"/>
      <c r="F40" s="780"/>
      <c r="G40" s="780"/>
      <c r="H40" s="780"/>
      <c r="I40" s="780"/>
      <c r="J40" s="780"/>
      <c r="K40" s="780"/>
      <c r="L40" s="780"/>
      <c r="M40" s="780"/>
      <c r="N40" s="780"/>
      <c r="O40" s="780"/>
      <c r="P40" s="780"/>
      <c r="Q40" s="780"/>
    </row>
    <row r="41" spans="2:17">
      <c r="C41" s="780"/>
      <c r="D41" s="780"/>
      <c r="E41" s="780"/>
      <c r="F41" s="780"/>
      <c r="G41" s="780"/>
      <c r="H41" s="780"/>
      <c r="I41" s="780"/>
      <c r="J41" s="780"/>
      <c r="K41" s="780"/>
      <c r="L41" s="780"/>
      <c r="M41" s="780"/>
      <c r="N41" s="780"/>
      <c r="O41" s="780"/>
      <c r="P41" s="780"/>
      <c r="Q41" s="780"/>
    </row>
    <row r="42" spans="2:17">
      <c r="C42" s="780"/>
      <c r="D42" s="780"/>
      <c r="E42" s="780"/>
      <c r="F42" s="780"/>
      <c r="G42" s="780"/>
      <c r="H42" s="780"/>
      <c r="I42" s="780"/>
      <c r="J42" s="780"/>
      <c r="K42" s="780"/>
      <c r="L42" s="780"/>
      <c r="M42" s="780"/>
      <c r="N42" s="780"/>
      <c r="O42" s="780"/>
      <c r="P42" s="780"/>
      <c r="Q42" s="780"/>
    </row>
    <row r="43" spans="2:17">
      <c r="C43" s="780"/>
      <c r="D43" s="780"/>
      <c r="E43" s="780"/>
      <c r="F43" s="780"/>
      <c r="G43" s="780"/>
      <c r="H43" s="780"/>
      <c r="I43" s="780"/>
      <c r="J43" s="780"/>
      <c r="K43" s="780"/>
      <c r="L43" s="780"/>
      <c r="M43" s="780"/>
      <c r="N43" s="780"/>
      <c r="O43" s="780"/>
      <c r="P43" s="780"/>
      <c r="Q43" s="780"/>
    </row>
    <row r="44" spans="2:17">
      <c r="C44" s="780"/>
      <c r="D44" s="780"/>
      <c r="E44" s="780"/>
      <c r="F44" s="780"/>
      <c r="G44" s="780"/>
      <c r="H44" s="780"/>
      <c r="I44" s="780"/>
      <c r="J44" s="780"/>
      <c r="K44" s="780"/>
      <c r="L44" s="780"/>
      <c r="M44" s="780"/>
      <c r="N44" s="780"/>
      <c r="O44" s="780"/>
      <c r="P44" s="780"/>
      <c r="Q44" s="780"/>
    </row>
    <row r="45" spans="2:17">
      <c r="C45" s="780"/>
      <c r="D45" s="780"/>
      <c r="E45" s="780"/>
      <c r="F45" s="780"/>
      <c r="G45" s="780"/>
      <c r="H45" s="780"/>
      <c r="I45" s="780"/>
      <c r="J45" s="780"/>
      <c r="K45" s="780"/>
      <c r="L45" s="780"/>
      <c r="M45" s="780"/>
      <c r="N45" s="780"/>
      <c r="O45" s="780"/>
      <c r="P45" s="780"/>
      <c r="Q45" s="780"/>
    </row>
    <row r="46" spans="2:17">
      <c r="C46" s="780"/>
      <c r="D46" s="780"/>
      <c r="E46" s="780"/>
      <c r="F46" s="780"/>
      <c r="G46" s="780"/>
      <c r="H46" s="780"/>
      <c r="I46" s="780"/>
      <c r="J46" s="780"/>
      <c r="K46" s="780"/>
      <c r="L46" s="780"/>
      <c r="M46" s="780"/>
      <c r="N46" s="780"/>
      <c r="O46" s="780"/>
      <c r="P46" s="780"/>
      <c r="Q46" s="780"/>
    </row>
    <row r="47" spans="2:17">
      <c r="C47" s="780"/>
      <c r="D47" s="780"/>
      <c r="E47" s="780"/>
      <c r="F47" s="780"/>
      <c r="G47" s="780"/>
      <c r="H47" s="780"/>
      <c r="I47" s="780"/>
      <c r="J47" s="780"/>
      <c r="K47" s="780"/>
      <c r="L47" s="780"/>
      <c r="M47" s="780"/>
      <c r="N47" s="780"/>
      <c r="O47" s="780"/>
      <c r="P47" s="780"/>
      <c r="Q47" s="780"/>
    </row>
    <row r="48" spans="2:17">
      <c r="C48" s="780"/>
      <c r="D48" s="780"/>
      <c r="E48" s="780"/>
      <c r="F48" s="780"/>
      <c r="G48" s="780"/>
      <c r="H48" s="780"/>
      <c r="I48" s="780"/>
      <c r="J48" s="780"/>
      <c r="K48" s="780"/>
      <c r="L48" s="780"/>
      <c r="M48" s="780"/>
      <c r="N48" s="780"/>
      <c r="O48" s="780"/>
      <c r="P48" s="780"/>
      <c r="Q48" s="780"/>
    </row>
    <row r="49" spans="3:17">
      <c r="C49" s="780"/>
      <c r="D49" s="780"/>
      <c r="E49" s="780"/>
      <c r="F49" s="780"/>
      <c r="G49" s="780"/>
      <c r="H49" s="780"/>
      <c r="I49" s="780"/>
      <c r="J49" s="780"/>
      <c r="K49" s="780"/>
      <c r="L49" s="780"/>
      <c r="M49" s="780"/>
      <c r="N49" s="780"/>
      <c r="O49" s="780"/>
      <c r="P49" s="780"/>
      <c r="Q49" s="780"/>
    </row>
    <row r="50" spans="3:17">
      <c r="C50" s="780"/>
      <c r="D50" s="780"/>
      <c r="E50" s="780"/>
      <c r="F50" s="780"/>
      <c r="G50" s="780"/>
      <c r="H50" s="780"/>
      <c r="I50" s="780"/>
      <c r="J50" s="780"/>
      <c r="K50" s="780"/>
      <c r="L50" s="780"/>
      <c r="M50" s="780"/>
      <c r="N50" s="780"/>
      <c r="O50" s="780"/>
      <c r="P50" s="780"/>
      <c r="Q50" s="780"/>
    </row>
    <row r="51" spans="3:17">
      <c r="C51" s="780"/>
      <c r="D51" s="780"/>
      <c r="E51" s="780"/>
      <c r="F51" s="780"/>
      <c r="G51" s="780"/>
      <c r="H51" s="780"/>
      <c r="I51" s="780"/>
      <c r="J51" s="780"/>
      <c r="K51" s="780"/>
      <c r="L51" s="780"/>
      <c r="M51" s="780"/>
      <c r="N51" s="780"/>
      <c r="O51" s="780"/>
      <c r="P51" s="780"/>
      <c r="Q51" s="780"/>
    </row>
    <row r="52" spans="3:17">
      <c r="C52" s="780"/>
      <c r="D52" s="780"/>
      <c r="E52" s="780"/>
      <c r="F52" s="780"/>
      <c r="G52" s="780"/>
      <c r="H52" s="780"/>
      <c r="I52" s="780"/>
      <c r="J52" s="780"/>
      <c r="K52" s="780"/>
      <c r="L52" s="780"/>
      <c r="M52" s="780"/>
      <c r="N52" s="780"/>
      <c r="O52" s="780"/>
      <c r="P52" s="780"/>
      <c r="Q52" s="780"/>
    </row>
    <row r="53" spans="3:17">
      <c r="C53" s="780"/>
      <c r="D53" s="780"/>
      <c r="E53" s="780"/>
      <c r="F53" s="780"/>
      <c r="G53" s="780"/>
      <c r="H53" s="780"/>
      <c r="I53" s="780"/>
      <c r="J53" s="780"/>
      <c r="K53" s="780"/>
      <c r="L53" s="780"/>
      <c r="M53" s="780"/>
      <c r="N53" s="780"/>
      <c r="O53" s="780"/>
      <c r="P53" s="780"/>
      <c r="Q53" s="780"/>
    </row>
    <row r="54" spans="3:17">
      <c r="C54" s="780"/>
      <c r="D54" s="780"/>
      <c r="E54" s="780"/>
      <c r="F54" s="780"/>
      <c r="G54" s="780"/>
      <c r="H54" s="780"/>
      <c r="I54" s="780"/>
      <c r="J54" s="780"/>
      <c r="K54" s="780"/>
      <c r="L54" s="780"/>
      <c r="M54" s="780"/>
      <c r="N54" s="780"/>
      <c r="O54" s="780"/>
      <c r="P54" s="780"/>
      <c r="Q54" s="780"/>
    </row>
    <row r="55" spans="3:17">
      <c r="C55" s="780"/>
      <c r="D55" s="780"/>
      <c r="E55" s="780"/>
      <c r="F55" s="780"/>
      <c r="G55" s="780"/>
      <c r="H55" s="780"/>
      <c r="I55" s="780"/>
      <c r="J55" s="780"/>
      <c r="K55" s="780"/>
      <c r="L55" s="780"/>
      <c r="M55" s="780"/>
      <c r="N55" s="780"/>
      <c r="O55" s="780"/>
      <c r="P55" s="780"/>
      <c r="Q55" s="780"/>
    </row>
    <row r="56" spans="3:17">
      <c r="C56" s="780"/>
      <c r="D56" s="780"/>
      <c r="E56" s="780"/>
      <c r="F56" s="780"/>
      <c r="G56" s="780"/>
      <c r="H56" s="780"/>
      <c r="I56" s="780"/>
      <c r="J56" s="780"/>
      <c r="K56" s="780"/>
      <c r="L56" s="780"/>
      <c r="M56" s="780"/>
      <c r="N56" s="780"/>
      <c r="O56" s="780"/>
      <c r="P56" s="780"/>
      <c r="Q56" s="780"/>
    </row>
    <row r="57" spans="3:17">
      <c r="C57" s="780"/>
      <c r="D57" s="780"/>
      <c r="E57" s="780"/>
      <c r="F57" s="780"/>
      <c r="G57" s="780"/>
      <c r="H57" s="780"/>
      <c r="I57" s="780"/>
      <c r="J57" s="780"/>
      <c r="K57" s="780"/>
      <c r="L57" s="780"/>
      <c r="M57" s="780"/>
      <c r="N57" s="780"/>
      <c r="O57" s="780"/>
      <c r="P57" s="780"/>
      <c r="Q57" s="780"/>
    </row>
    <row r="58" spans="3:17">
      <c r="C58" s="780"/>
      <c r="D58" s="780"/>
      <c r="E58" s="780"/>
      <c r="F58" s="780"/>
      <c r="G58" s="780"/>
      <c r="H58" s="780"/>
      <c r="I58" s="780"/>
      <c r="J58" s="780"/>
      <c r="K58" s="780"/>
      <c r="L58" s="780"/>
      <c r="M58" s="780"/>
      <c r="N58" s="780"/>
      <c r="O58" s="780"/>
      <c r="P58" s="780"/>
      <c r="Q58" s="780"/>
    </row>
    <row r="59" spans="3:17">
      <c r="C59" s="780"/>
      <c r="D59" s="780"/>
      <c r="E59" s="780"/>
      <c r="F59" s="780"/>
      <c r="G59" s="780"/>
      <c r="H59" s="780"/>
      <c r="I59" s="780"/>
      <c r="J59" s="780"/>
      <c r="K59" s="780"/>
      <c r="L59" s="780"/>
      <c r="M59" s="780"/>
      <c r="N59" s="780"/>
      <c r="O59" s="780"/>
      <c r="P59" s="780"/>
      <c r="Q59" s="780"/>
    </row>
    <row r="60" spans="3:17">
      <c r="C60" s="780"/>
      <c r="D60" s="780"/>
      <c r="E60" s="780"/>
      <c r="F60" s="780"/>
      <c r="G60" s="780"/>
      <c r="H60" s="780"/>
      <c r="I60" s="780"/>
      <c r="J60" s="780"/>
      <c r="K60" s="780"/>
      <c r="L60" s="780"/>
      <c r="M60" s="780"/>
      <c r="N60" s="780"/>
      <c r="O60" s="780"/>
      <c r="P60" s="780"/>
      <c r="Q60" s="780"/>
    </row>
    <row r="61" spans="3:17">
      <c r="C61" s="780"/>
      <c r="D61" s="780"/>
      <c r="E61" s="780"/>
      <c r="F61" s="780"/>
      <c r="G61" s="780"/>
      <c r="H61" s="780"/>
      <c r="I61" s="780"/>
      <c r="J61" s="780"/>
      <c r="K61" s="780"/>
      <c r="L61" s="780"/>
      <c r="M61" s="780"/>
      <c r="N61" s="780"/>
      <c r="O61" s="780"/>
      <c r="P61" s="780"/>
      <c r="Q61" s="780"/>
    </row>
    <row r="62" spans="3:17">
      <c r="C62" s="780"/>
      <c r="D62" s="780"/>
      <c r="E62" s="780"/>
      <c r="F62" s="780"/>
      <c r="G62" s="780"/>
      <c r="H62" s="780"/>
      <c r="I62" s="780"/>
      <c r="J62" s="780"/>
      <c r="K62" s="780"/>
      <c r="L62" s="780"/>
      <c r="M62" s="780"/>
      <c r="N62" s="780"/>
      <c r="O62" s="780"/>
      <c r="P62" s="780"/>
      <c r="Q62" s="780"/>
    </row>
    <row r="63" spans="3:17">
      <c r="C63" s="780"/>
      <c r="D63" s="780"/>
      <c r="E63" s="780"/>
      <c r="F63" s="780"/>
      <c r="G63" s="780"/>
      <c r="H63" s="780"/>
      <c r="I63" s="780"/>
      <c r="J63" s="780"/>
      <c r="K63" s="780"/>
      <c r="L63" s="780"/>
      <c r="M63" s="780"/>
      <c r="N63" s="780"/>
      <c r="O63" s="780"/>
      <c r="P63" s="780"/>
      <c r="Q63" s="780"/>
    </row>
    <row r="64" spans="3:17">
      <c r="C64" s="780"/>
      <c r="D64" s="780"/>
      <c r="E64" s="780"/>
      <c r="F64" s="780"/>
      <c r="G64" s="780"/>
      <c r="H64" s="780"/>
      <c r="I64" s="780"/>
      <c r="J64" s="780"/>
      <c r="K64" s="780"/>
      <c r="L64" s="780"/>
      <c r="M64" s="780"/>
      <c r="N64" s="780"/>
      <c r="O64" s="780"/>
      <c r="P64" s="780"/>
      <c r="Q64" s="780"/>
    </row>
    <row r="65" spans="3:17">
      <c r="C65" s="780"/>
      <c r="D65" s="780"/>
      <c r="E65" s="780"/>
      <c r="F65" s="780"/>
      <c r="G65" s="780"/>
      <c r="H65" s="780"/>
      <c r="I65" s="780"/>
      <c r="J65" s="780"/>
      <c r="K65" s="780"/>
      <c r="L65" s="780"/>
      <c r="M65" s="780"/>
      <c r="N65" s="780"/>
      <c r="O65" s="780"/>
      <c r="P65" s="780"/>
      <c r="Q65" s="780"/>
    </row>
    <row r="66" spans="3:17">
      <c r="C66" s="780"/>
      <c r="D66" s="780"/>
      <c r="E66" s="780"/>
      <c r="F66" s="780"/>
      <c r="G66" s="780"/>
      <c r="H66" s="780"/>
      <c r="I66" s="780"/>
      <c r="J66" s="780"/>
      <c r="K66" s="780"/>
      <c r="L66" s="780"/>
      <c r="M66" s="780"/>
      <c r="N66" s="780"/>
      <c r="O66" s="780"/>
      <c r="P66" s="780"/>
      <c r="Q66" s="780"/>
    </row>
    <row r="67" spans="3:17">
      <c r="C67" s="780"/>
      <c r="D67" s="780"/>
      <c r="E67" s="780"/>
      <c r="F67" s="780"/>
      <c r="G67" s="780"/>
      <c r="H67" s="780"/>
      <c r="I67" s="780"/>
      <c r="J67" s="780"/>
      <c r="K67" s="780"/>
      <c r="L67" s="780"/>
      <c r="M67" s="780"/>
      <c r="N67" s="780"/>
      <c r="O67" s="780"/>
      <c r="P67" s="780"/>
      <c r="Q67" s="780"/>
    </row>
    <row r="68" spans="3:17">
      <c r="C68" s="780"/>
      <c r="D68" s="780"/>
      <c r="E68" s="780"/>
      <c r="F68" s="780"/>
      <c r="G68" s="780"/>
      <c r="H68" s="780"/>
      <c r="I68" s="780"/>
      <c r="J68" s="780"/>
      <c r="K68" s="780"/>
      <c r="L68" s="780"/>
      <c r="M68" s="780"/>
      <c r="N68" s="780"/>
      <c r="O68" s="780"/>
      <c r="P68" s="780"/>
      <c r="Q68" s="780"/>
    </row>
    <row r="69" spans="3:17">
      <c r="C69" s="780"/>
      <c r="D69" s="780"/>
      <c r="E69" s="780"/>
      <c r="F69" s="780"/>
      <c r="G69" s="780"/>
      <c r="H69" s="780"/>
      <c r="I69" s="780"/>
      <c r="J69" s="780"/>
      <c r="K69" s="780"/>
      <c r="L69" s="780"/>
      <c r="M69" s="780"/>
      <c r="N69" s="780"/>
      <c r="O69" s="780"/>
      <c r="P69" s="780"/>
      <c r="Q69" s="780"/>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S53"/>
  <sheetViews>
    <sheetView tabSelected="1" zoomScale="80" zoomScaleNormal="80" workbookViewId="0">
      <pane xSplit="1" ySplit="5" topLeftCell="B6" activePane="bottomRight" state="frozen"/>
      <selection activeCell="E6" sqref="E6"/>
      <selection pane="topRight" activeCell="E6" sqref="E6"/>
      <selection pane="bottomLeft" activeCell="E6" sqref="E6"/>
      <selection pane="bottomRight"/>
    </sheetView>
  </sheetViews>
  <sheetFormatPr defaultRowHeight="14.4"/>
  <cols>
    <col min="1" max="1" width="10.88671875" style="18" customWidth="1"/>
    <col min="2" max="2" width="88.44140625" style="15" customWidth="1"/>
    <col min="3" max="3" width="13.88671875" style="15" bestFit="1" customWidth="1"/>
    <col min="4" max="5" width="13.88671875" style="2" bestFit="1" customWidth="1"/>
    <col min="6" max="6" width="13.88671875" style="2" customWidth="1"/>
    <col min="7" max="7" width="13.88671875" style="2" bestFit="1" customWidth="1"/>
    <col min="8" max="9" width="6.88671875" customWidth="1"/>
    <col min="10" max="10" width="13" style="627" bestFit="1" customWidth="1"/>
    <col min="11" max="14" width="9.109375" style="627"/>
    <col min="16" max="16" width="12.44140625" bestFit="1" customWidth="1"/>
  </cols>
  <sheetData>
    <row r="1" spans="1:19">
      <c r="A1" s="16" t="s">
        <v>97</v>
      </c>
      <c r="B1" s="235" t="str">
        <f>Info!C2</f>
        <v>სს "ხალიკ ბანკი საქართველო"</v>
      </c>
    </row>
    <row r="2" spans="1:19">
      <c r="A2" s="16" t="s">
        <v>98</v>
      </c>
      <c r="B2" s="789">
        <v>46203</v>
      </c>
      <c r="C2" s="27"/>
      <c r="D2" s="17"/>
      <c r="E2" s="17"/>
      <c r="F2" s="17"/>
      <c r="G2" s="17"/>
      <c r="H2" s="1"/>
    </row>
    <row r="3" spans="1:19" ht="15" thickBot="1">
      <c r="A3" s="16"/>
      <c r="C3" s="27"/>
      <c r="D3" s="17"/>
      <c r="E3" s="17"/>
      <c r="F3" s="17"/>
      <c r="G3" s="17"/>
      <c r="H3" s="1"/>
    </row>
    <row r="4" spans="1:19" ht="15" customHeight="1" thickBot="1">
      <c r="A4" s="38" t="s">
        <v>241</v>
      </c>
      <c r="B4" s="121" t="s">
        <v>128</v>
      </c>
      <c r="C4" s="122"/>
      <c r="D4" s="805" t="s">
        <v>904</v>
      </c>
      <c r="E4" s="806"/>
      <c r="F4" s="806"/>
      <c r="G4" s="807"/>
      <c r="H4" s="1"/>
    </row>
    <row r="5" spans="1:19">
      <c r="A5" s="155" t="s">
        <v>25</v>
      </c>
      <c r="B5" s="156"/>
      <c r="C5" s="253" t="str">
        <f>INT((MONTH($B$2))/3)&amp;"Q"&amp;"-"&amp;YEAR($B$2)</f>
        <v>2Q-2026</v>
      </c>
      <c r="D5" s="253" t="str">
        <f>IF(INT(MONTH($B$2))=3, "4"&amp;"Q"&amp;"-"&amp;YEAR($B$2)-1, IF(INT(MONTH($B$2))=6, "1"&amp;"Q"&amp;"-"&amp;YEAR($B$2), IF(INT(MONTH($B$2))=9, "2"&amp;"Q"&amp;"-"&amp;YEAR($B$2),IF(INT(MONTH($B$2))=12, "3"&amp;"Q"&amp;"-"&amp;YEAR($B$2), 0))))</f>
        <v>1Q-2026</v>
      </c>
      <c r="E5" s="253" t="str">
        <f>IF(INT(MONTH($B$2))=3, "3"&amp;"Q"&amp;"-"&amp;YEAR($B$2)-1, IF(INT(MONTH($B$2))=6, "4"&amp;"Q"&amp;"-"&amp;YEAR($B$2)-1, IF(INT(MONTH($B$2))=9, "1"&amp;"Q"&amp;"-"&amp;YEAR($B$2),IF(INT(MONTH($B$2))=12, "2"&amp;"Q"&amp;"-"&amp;YEAR($B$2), 0))))</f>
        <v>4Q-2025</v>
      </c>
      <c r="F5" s="253" t="str">
        <f>IF(INT(MONTH($B$2))=3, "2"&amp;"Q"&amp;"-"&amp;YEAR($B$2)-1, IF(INT(MONTH($B$2))=6, "3"&amp;"Q"&amp;"-"&amp;YEAR($B$2)-1, IF(INT(MONTH($B$2))=9, "4"&amp;"Q"&amp;"-"&amp;YEAR($B$2)-1,IF(INT(MONTH($B$2))=12, "1"&amp;"Q"&amp;"-"&amp;YEAR($B$2), 0))))</f>
        <v>3Q-2025</v>
      </c>
      <c r="G5" s="254" t="str">
        <f>IF(INT(MONTH($B$2))=3, "1"&amp;"Q"&amp;"-"&amp;YEAR($B$2)-1, IF(INT(MONTH($B$2))=6, "2"&amp;"Q"&amp;"-"&amp;YEAR($B$2)-1, IF(INT(MONTH($B$2))=9, "3"&amp;"Q"&amp;"-"&amp;YEAR($B$2)-1,IF(INT(MONTH($B$2))=12, "4"&amp;"Q"&amp;"-"&amp;YEAR($B$2)-1, 0))))</f>
        <v>2Q-2025</v>
      </c>
    </row>
    <row r="6" spans="1:19">
      <c r="A6" s="255"/>
      <c r="B6" s="256" t="s">
        <v>95</v>
      </c>
      <c r="C6" s="157"/>
      <c r="D6" s="157"/>
      <c r="E6" s="157"/>
      <c r="F6" s="157"/>
      <c r="G6" s="158"/>
    </row>
    <row r="7" spans="1:19">
      <c r="A7" s="255"/>
      <c r="B7" s="257" t="s">
        <v>99</v>
      </c>
      <c r="C7" s="157"/>
      <c r="D7" s="157"/>
      <c r="E7" s="157"/>
      <c r="F7" s="157"/>
      <c r="G7" s="158"/>
    </row>
    <row r="8" spans="1:19">
      <c r="A8" s="240">
        <v>1</v>
      </c>
      <c r="B8" s="241" t="s">
        <v>22</v>
      </c>
      <c r="C8" s="258">
        <v>212344140.99999991</v>
      </c>
      <c r="D8" s="258">
        <v>211090553.30000001</v>
      </c>
      <c r="E8" s="258">
        <v>204983830.26000002</v>
      </c>
      <c r="F8" s="258">
        <v>197242585.18000004</v>
      </c>
      <c r="G8" s="258">
        <v>191340915.44000003</v>
      </c>
      <c r="O8" s="624"/>
    </row>
    <row r="9" spans="1:19">
      <c r="A9" s="240">
        <v>2</v>
      </c>
      <c r="B9" s="241" t="s">
        <v>75</v>
      </c>
      <c r="C9" s="258">
        <v>272344140.99999988</v>
      </c>
      <c r="D9" s="258">
        <v>271090553.30000001</v>
      </c>
      <c r="E9" s="258">
        <v>264983830.26000002</v>
      </c>
      <c r="F9" s="258">
        <v>257242585.18000004</v>
      </c>
      <c r="G9" s="258">
        <v>251340915.44000003</v>
      </c>
    </row>
    <row r="10" spans="1:19">
      <c r="A10" s="240">
        <v>3</v>
      </c>
      <c r="B10" s="241" t="s">
        <v>74</v>
      </c>
      <c r="C10" s="258">
        <v>298862163.18999988</v>
      </c>
      <c r="D10" s="258">
        <v>298158233.22000003</v>
      </c>
      <c r="E10" s="258">
        <v>292004388.88</v>
      </c>
      <c r="F10" s="258">
        <v>284397168.22000003</v>
      </c>
      <c r="G10" s="258">
        <v>267723232.25000003</v>
      </c>
    </row>
    <row r="11" spans="1:19">
      <c r="A11" s="240">
        <v>4</v>
      </c>
      <c r="B11" s="241" t="s">
        <v>414</v>
      </c>
      <c r="C11" s="258">
        <v>183799404.75755149</v>
      </c>
      <c r="D11" s="258">
        <v>183949837.50445995</v>
      </c>
      <c r="E11" s="258">
        <v>181422643.44082224</v>
      </c>
      <c r="F11" s="258">
        <v>174005797.84258619</v>
      </c>
      <c r="G11" s="258">
        <v>176300745.17689696</v>
      </c>
    </row>
    <row r="12" spans="1:19">
      <c r="A12" s="240">
        <v>5</v>
      </c>
      <c r="B12" s="241" t="s">
        <v>415</v>
      </c>
      <c r="C12" s="258">
        <v>218903771.17920226</v>
      </c>
      <c r="D12" s="258">
        <v>219440139.68702641</v>
      </c>
      <c r="E12" s="258">
        <v>216776367.82310417</v>
      </c>
      <c r="F12" s="258">
        <v>208308880.88631877</v>
      </c>
      <c r="G12" s="258">
        <v>211461566.40271321</v>
      </c>
      <c r="S12" s="782"/>
    </row>
    <row r="13" spans="1:19">
      <c r="A13" s="240">
        <v>6</v>
      </c>
      <c r="B13" s="241" t="s">
        <v>416</v>
      </c>
      <c r="C13" s="258">
        <v>265389525.73504782</v>
      </c>
      <c r="D13" s="258">
        <v>266433871.30789661</v>
      </c>
      <c r="E13" s="258">
        <v>263588819.88320166</v>
      </c>
      <c r="F13" s="258">
        <v>253729834.18730861</v>
      </c>
      <c r="G13" s="258">
        <v>258020999.19124445</v>
      </c>
    </row>
    <row r="14" spans="1:19">
      <c r="A14" s="255"/>
      <c r="B14" s="256" t="s">
        <v>418</v>
      </c>
      <c r="C14" s="157"/>
      <c r="D14" s="157"/>
      <c r="E14" s="157"/>
      <c r="F14" s="157"/>
      <c r="G14" s="158"/>
    </row>
    <row r="15" spans="1:19" ht="27.75" customHeight="1">
      <c r="A15" s="240">
        <v>7</v>
      </c>
      <c r="B15" s="241" t="s">
        <v>417</v>
      </c>
      <c r="C15" s="258">
        <v>1124035203.9589422</v>
      </c>
      <c r="D15" s="258">
        <v>1124669246.4743321</v>
      </c>
      <c r="E15" s="258">
        <v>1118695916.9603994</v>
      </c>
      <c r="F15" s="258">
        <v>1084207325.0983078</v>
      </c>
      <c r="G15" s="258">
        <v>1121738467.3373189</v>
      </c>
      <c r="P15" s="781"/>
    </row>
    <row r="16" spans="1:19">
      <c r="A16" s="255"/>
      <c r="B16" s="256" t="s">
        <v>421</v>
      </c>
      <c r="C16" s="157"/>
      <c r="D16" s="157"/>
      <c r="E16" s="157"/>
      <c r="F16" s="157"/>
      <c r="G16" s="158"/>
    </row>
    <row r="17" spans="1:16" s="3" customFormat="1">
      <c r="A17" s="240"/>
      <c r="B17" s="257" t="s">
        <v>967</v>
      </c>
      <c r="C17" s="157"/>
      <c r="D17" s="157"/>
      <c r="E17" s="157"/>
      <c r="F17" s="157"/>
      <c r="G17" s="158"/>
      <c r="I17"/>
      <c r="J17" s="627"/>
      <c r="K17" s="627"/>
      <c r="L17" s="627"/>
      <c r="M17" s="627"/>
      <c r="N17" s="627"/>
    </row>
    <row r="18" spans="1:16">
      <c r="A18" s="239">
        <v>8</v>
      </c>
      <c r="B18" s="259" t="s">
        <v>412</v>
      </c>
      <c r="C18" s="797">
        <v>0.18891235812909313</v>
      </c>
      <c r="D18" s="797">
        <v>0.1876912291873695</v>
      </c>
      <c r="E18" s="797">
        <v>0.18323462806314705</v>
      </c>
      <c r="F18" s="797">
        <v>0.18192330988182132</v>
      </c>
      <c r="G18" s="798">
        <v>0.17057533552735135</v>
      </c>
      <c r="P18" s="782"/>
    </row>
    <row r="19" spans="1:16" ht="15" customHeight="1">
      <c r="A19" s="239">
        <v>9</v>
      </c>
      <c r="B19" s="259" t="s">
        <v>411</v>
      </c>
      <c r="C19" s="797">
        <v>0.24229146920023675</v>
      </c>
      <c r="D19" s="797">
        <v>0.24104024729921963</v>
      </c>
      <c r="E19" s="797">
        <v>0.2368685057687398</v>
      </c>
      <c r="F19" s="797">
        <v>0.23726327910270778</v>
      </c>
      <c r="G19" s="798">
        <v>0.22406373923915643</v>
      </c>
    </row>
    <row r="20" spans="1:16">
      <c r="A20" s="239">
        <v>10</v>
      </c>
      <c r="B20" s="259" t="s">
        <v>413</v>
      </c>
      <c r="C20" s="797">
        <v>0.26588327673135448</v>
      </c>
      <c r="D20" s="797">
        <v>0.26510748307085036</v>
      </c>
      <c r="E20" s="797">
        <v>0.2610221280447711</v>
      </c>
      <c r="F20" s="797">
        <v>0.26230884226336787</v>
      </c>
      <c r="G20" s="798">
        <v>0.23866813882695595</v>
      </c>
    </row>
    <row r="21" spans="1:16">
      <c r="A21" s="239">
        <v>11</v>
      </c>
      <c r="B21" s="241" t="s">
        <v>414</v>
      </c>
      <c r="C21" s="797">
        <v>0.16351748068939054</v>
      </c>
      <c r="D21" s="797">
        <v>0.16355905354495542</v>
      </c>
      <c r="E21" s="797">
        <v>0.16217333118884031</v>
      </c>
      <c r="F21" s="797">
        <v>0.16049125828107519</v>
      </c>
      <c r="G21" s="798">
        <v>0.15716742387856564</v>
      </c>
    </row>
    <row r="22" spans="1:16">
      <c r="A22" s="239">
        <v>12</v>
      </c>
      <c r="B22" s="241" t="s">
        <v>415</v>
      </c>
      <c r="C22" s="797">
        <v>0.19474814526111425</v>
      </c>
      <c r="D22" s="797">
        <v>0.19511526644383498</v>
      </c>
      <c r="E22" s="797">
        <v>0.19377595335478268</v>
      </c>
      <c r="F22" s="797">
        <v>0.19213011761143642</v>
      </c>
      <c r="G22" s="798">
        <v>0.18851236055465007</v>
      </c>
    </row>
    <row r="23" spans="1:16">
      <c r="A23" s="239">
        <v>13</v>
      </c>
      <c r="B23" s="241" t="s">
        <v>416</v>
      </c>
      <c r="C23" s="797">
        <v>0.23610428285548762</v>
      </c>
      <c r="D23" s="797">
        <v>0.23689975710025546</v>
      </c>
      <c r="E23" s="797">
        <v>0.23562150883628585</v>
      </c>
      <c r="F23" s="797">
        <v>0.23402335357243809</v>
      </c>
      <c r="G23" s="798">
        <v>0.23001885618107695</v>
      </c>
    </row>
    <row r="24" spans="1:16">
      <c r="A24" s="255"/>
      <c r="B24" s="256" t="s">
        <v>952</v>
      </c>
      <c r="C24" s="157"/>
      <c r="D24" s="157"/>
      <c r="E24" s="157"/>
      <c r="F24" s="157"/>
      <c r="G24" s="158"/>
    </row>
    <row r="25" spans="1:16" ht="27.6">
      <c r="A25" s="239">
        <v>14</v>
      </c>
      <c r="B25" s="259" t="s">
        <v>953</v>
      </c>
      <c r="C25" s="265"/>
      <c r="D25" s="266"/>
      <c r="E25" s="266"/>
      <c r="F25" s="266"/>
      <c r="G25" s="267"/>
    </row>
    <row r="26" spans="1:16">
      <c r="A26" s="255"/>
      <c r="B26" s="256" t="s">
        <v>6</v>
      </c>
      <c r="C26" s="157"/>
      <c r="D26" s="157"/>
      <c r="E26" s="157"/>
      <c r="F26" s="157"/>
      <c r="G26" s="158"/>
    </row>
    <row r="27" spans="1:16" ht="15" customHeight="1">
      <c r="A27" s="260">
        <v>15</v>
      </c>
      <c r="B27" s="261" t="s">
        <v>7</v>
      </c>
      <c r="C27" s="797">
        <v>9.0314288898393713E-2</v>
      </c>
      <c r="D27" s="797">
        <v>8.9666537517140738E-2</v>
      </c>
      <c r="E27" s="797">
        <v>8.7700412463882119E-2</v>
      </c>
      <c r="F27" s="797">
        <v>8.5982598065998672E-2</v>
      </c>
      <c r="G27" s="797">
        <v>8.2941699344411576E-2</v>
      </c>
    </row>
    <row r="28" spans="1:16">
      <c r="A28" s="260">
        <v>16</v>
      </c>
      <c r="B28" s="261" t="s">
        <v>8</v>
      </c>
      <c r="C28" s="797">
        <v>3.7906570911878143E-2</v>
      </c>
      <c r="D28" s="797">
        <v>3.7646182387311038E-2</v>
      </c>
      <c r="E28" s="797">
        <v>3.8365598147037827E-2</v>
      </c>
      <c r="F28" s="797">
        <v>3.8347014509136912E-2</v>
      </c>
      <c r="G28" s="797">
        <v>3.7454157735589022E-2</v>
      </c>
    </row>
    <row r="29" spans="1:16">
      <c r="A29" s="260">
        <v>17</v>
      </c>
      <c r="B29" s="261" t="s">
        <v>9</v>
      </c>
      <c r="C29" s="797">
        <v>2.819515880751227E-2</v>
      </c>
      <c r="D29" s="797">
        <v>2.9220658407428105E-2</v>
      </c>
      <c r="E29" s="797">
        <v>2.5341594569687206E-2</v>
      </c>
      <c r="F29" s="797">
        <v>2.2466300251577111E-2</v>
      </c>
      <c r="G29" s="797">
        <v>2.0286702830346851E-2</v>
      </c>
    </row>
    <row r="30" spans="1:16">
      <c r="A30" s="260">
        <v>18</v>
      </c>
      <c r="B30" s="261" t="s">
        <v>129</v>
      </c>
      <c r="C30" s="797">
        <v>5.240771798651557E-2</v>
      </c>
      <c r="D30" s="797">
        <v>5.20203551298297E-2</v>
      </c>
      <c r="E30" s="797">
        <v>4.9334814316844278E-2</v>
      </c>
      <c r="F30" s="797">
        <v>4.7635583556861767E-2</v>
      </c>
      <c r="G30" s="797">
        <v>4.5487541608822547E-2</v>
      </c>
    </row>
    <row r="31" spans="1:16">
      <c r="A31" s="260">
        <v>19</v>
      </c>
      <c r="B31" s="261" t="s">
        <v>10</v>
      </c>
      <c r="C31" s="797">
        <v>2.1622976217053419E-2</v>
      </c>
      <c r="D31" s="797">
        <v>2.163684008237152E-2</v>
      </c>
      <c r="E31" s="797">
        <v>2.1119010867280991E-2</v>
      </c>
      <c r="F31" s="797">
        <v>1.794513642453684E-2</v>
      </c>
      <c r="G31" s="797">
        <v>1.6031300748109597E-2</v>
      </c>
    </row>
    <row r="32" spans="1:16">
      <c r="A32" s="260">
        <v>20</v>
      </c>
      <c r="B32" s="261" t="s">
        <v>11</v>
      </c>
      <c r="C32" s="797">
        <v>8.7991962094509768E-2</v>
      </c>
      <c r="D32" s="797">
        <v>8.7615231999146087E-2</v>
      </c>
      <c r="E32" s="797">
        <v>8.4925044236710726E-2</v>
      </c>
      <c r="F32" s="797">
        <v>7.2073067702730115E-2</v>
      </c>
      <c r="G32" s="797">
        <v>6.3957179776900394E-2</v>
      </c>
    </row>
    <row r="33" spans="1:7">
      <c r="A33" s="255"/>
      <c r="B33" s="256" t="s">
        <v>12</v>
      </c>
      <c r="C33" s="799"/>
      <c r="D33" s="799"/>
      <c r="E33" s="799"/>
      <c r="F33" s="799"/>
      <c r="G33" s="800"/>
    </row>
    <row r="34" spans="1:7">
      <c r="A34" s="260">
        <v>21</v>
      </c>
      <c r="B34" s="261" t="s">
        <v>13</v>
      </c>
      <c r="C34" s="801">
        <v>7.7167027675567476E-2</v>
      </c>
      <c r="D34" s="801">
        <v>8.0022038214158986E-2</v>
      </c>
      <c r="E34" s="801">
        <v>8.202323644030117E-2</v>
      </c>
      <c r="F34" s="801">
        <v>9.0630013212331495E-2</v>
      </c>
      <c r="G34" s="801">
        <v>9.2706602545551367E-2</v>
      </c>
    </row>
    <row r="35" spans="1:7" ht="15" customHeight="1">
      <c r="A35" s="260">
        <v>22</v>
      </c>
      <c r="B35" s="261" t="s">
        <v>917</v>
      </c>
      <c r="C35" s="801">
        <v>1.7815092499347453E-2</v>
      </c>
      <c r="D35" s="801">
        <v>1.7898700196391493E-2</v>
      </c>
      <c r="E35" s="801">
        <v>1.7136172240388905E-2</v>
      </c>
      <c r="F35" s="801">
        <v>1.9903339272023327E-2</v>
      </c>
      <c r="G35" s="801">
        <v>2.004210335045857E-2</v>
      </c>
    </row>
    <row r="36" spans="1:7">
      <c r="A36" s="260">
        <v>23</v>
      </c>
      <c r="B36" s="261" t="s">
        <v>14</v>
      </c>
      <c r="C36" s="801">
        <v>0.60572040624305945</v>
      </c>
      <c r="D36" s="801">
        <v>0.6210141959744514</v>
      </c>
      <c r="E36" s="801">
        <v>0.61424727407884927</v>
      </c>
      <c r="F36" s="801">
        <v>0.6189106381991476</v>
      </c>
      <c r="G36" s="801">
        <v>0.63248209109337294</v>
      </c>
    </row>
    <row r="37" spans="1:7" ht="15" customHeight="1">
      <c r="A37" s="260">
        <v>24</v>
      </c>
      <c r="B37" s="261" t="s">
        <v>15</v>
      </c>
      <c r="C37" s="801">
        <v>0.58437950999182131</v>
      </c>
      <c r="D37" s="801">
        <v>0.60067039935908872</v>
      </c>
      <c r="E37" s="801">
        <v>0.60023109650075501</v>
      </c>
      <c r="F37" s="801">
        <v>0.60582283720075369</v>
      </c>
      <c r="G37" s="801">
        <v>0.64020113777459142</v>
      </c>
    </row>
    <row r="38" spans="1:7">
      <c r="A38" s="260">
        <v>25</v>
      </c>
      <c r="B38" s="261" t="s">
        <v>16</v>
      </c>
      <c r="C38" s="801">
        <v>8.5884997774402977E-2</v>
      </c>
      <c r="D38" s="801">
        <v>0.16464687623735338</v>
      </c>
      <c r="E38" s="801">
        <v>0.29566953300476395</v>
      </c>
      <c r="F38" s="801">
        <v>0.2972218785339536</v>
      </c>
      <c r="G38" s="801">
        <v>0.30382494321308851</v>
      </c>
    </row>
    <row r="39" spans="1:7" ht="15" customHeight="1">
      <c r="A39" s="255"/>
      <c r="B39" s="256" t="s">
        <v>17</v>
      </c>
      <c r="C39" s="799"/>
      <c r="D39" s="799"/>
      <c r="E39" s="799"/>
      <c r="F39" s="799"/>
      <c r="G39" s="800"/>
    </row>
    <row r="40" spans="1:7" ht="15" customHeight="1">
      <c r="A40" s="260">
        <v>26</v>
      </c>
      <c r="B40" s="261" t="s">
        <v>18</v>
      </c>
      <c r="C40" s="801">
        <v>9.4220910446526418E-2</v>
      </c>
      <c r="D40" s="801">
        <v>0.10289820848744724</v>
      </c>
      <c r="E40" s="801">
        <v>6.9184827492235396E-2</v>
      </c>
      <c r="F40" s="801">
        <v>0.10683684942917791</v>
      </c>
      <c r="G40" s="801">
        <v>0.14098883261017839</v>
      </c>
    </row>
    <row r="41" spans="1:7" ht="15" customHeight="1">
      <c r="A41" s="260">
        <v>27</v>
      </c>
      <c r="B41" s="261" t="s">
        <v>19</v>
      </c>
      <c r="C41" s="801">
        <v>0.77701236518957062</v>
      </c>
      <c r="D41" s="801">
        <v>0.78745569565246287</v>
      </c>
      <c r="E41" s="801">
        <v>0.79522552859065665</v>
      </c>
      <c r="F41" s="801">
        <v>0.8012398551776343</v>
      </c>
      <c r="G41" s="801">
        <v>0.82393808375128508</v>
      </c>
    </row>
    <row r="42" spans="1:7" ht="15" customHeight="1">
      <c r="A42" s="260">
        <v>28</v>
      </c>
      <c r="B42" s="262" t="s">
        <v>20</v>
      </c>
      <c r="C42" s="801">
        <v>8.7865147801358248E-2</v>
      </c>
      <c r="D42" s="801">
        <v>7.7796161283293502E-2</v>
      </c>
      <c r="E42" s="801">
        <v>6.6524548183623855E-2</v>
      </c>
      <c r="F42" s="801">
        <v>6.6864263213092731E-2</v>
      </c>
      <c r="G42" s="801">
        <v>6.9720752821829796E-2</v>
      </c>
    </row>
    <row r="43" spans="1:7" ht="15" customHeight="1">
      <c r="A43" s="263"/>
      <c r="B43" s="256" t="s">
        <v>344</v>
      </c>
      <c r="C43" s="157"/>
      <c r="D43" s="157"/>
      <c r="E43" s="157"/>
      <c r="F43" s="157"/>
      <c r="G43" s="158"/>
    </row>
    <row r="44" spans="1:7" ht="15" customHeight="1">
      <c r="A44" s="260">
        <v>29</v>
      </c>
      <c r="B44" s="298" t="s">
        <v>328</v>
      </c>
      <c r="C44" s="262">
        <v>118206504.11644353</v>
      </c>
      <c r="D44" s="262">
        <v>104534329.42849125</v>
      </c>
      <c r="E44" s="262">
        <v>88955453.94158192</v>
      </c>
      <c r="F44" s="262">
        <v>116359870.82848999</v>
      </c>
      <c r="G44" s="262">
        <v>140781236.3429513</v>
      </c>
    </row>
    <row r="45" spans="1:7">
      <c r="A45" s="260">
        <v>30</v>
      </c>
      <c r="B45" s="261" t="s">
        <v>329</v>
      </c>
      <c r="C45" s="262">
        <v>90249634.603202939</v>
      </c>
      <c r="D45" s="262">
        <v>89241338.92483303</v>
      </c>
      <c r="E45" s="262">
        <v>67598779.015736654</v>
      </c>
      <c r="F45" s="262">
        <v>85950582.341486052</v>
      </c>
      <c r="G45" s="262">
        <v>86753338.577216625</v>
      </c>
    </row>
    <row r="46" spans="1:7">
      <c r="A46" s="295">
        <v>31</v>
      </c>
      <c r="B46" s="296" t="s">
        <v>327</v>
      </c>
      <c r="C46" s="801">
        <v>1.3097726615310685</v>
      </c>
      <c r="D46" s="801">
        <v>1.1713666635654059</v>
      </c>
      <c r="E46" s="801">
        <v>1.3159328502201724</v>
      </c>
      <c r="F46" s="801">
        <v>1.3537996795203351</v>
      </c>
      <c r="G46" s="801">
        <v>1.6227760066852759</v>
      </c>
    </row>
    <row r="47" spans="1:7">
      <c r="A47" s="295"/>
      <c r="B47" s="256" t="s">
        <v>422</v>
      </c>
      <c r="C47" s="157"/>
      <c r="D47" s="157"/>
      <c r="E47" s="157"/>
      <c r="F47" s="157"/>
      <c r="G47" s="158"/>
    </row>
    <row r="48" spans="1:7">
      <c r="A48" s="295">
        <v>32</v>
      </c>
      <c r="B48" s="296" t="s">
        <v>429</v>
      </c>
      <c r="C48" s="297">
        <v>970279950.71899986</v>
      </c>
      <c r="D48" s="297">
        <v>980134676.32550001</v>
      </c>
      <c r="E48" s="297">
        <v>994440330.22800004</v>
      </c>
      <c r="F48" s="297">
        <v>975761865.69949985</v>
      </c>
      <c r="G48" s="297">
        <v>959653544.58850002</v>
      </c>
    </row>
    <row r="49" spans="1:7">
      <c r="A49" s="295">
        <v>33</v>
      </c>
      <c r="B49" s="296" t="s">
        <v>442</v>
      </c>
      <c r="C49" s="297">
        <v>794906240.07746339</v>
      </c>
      <c r="D49" s="297">
        <v>788539993.52307761</v>
      </c>
      <c r="E49" s="297">
        <v>792767368.07309353</v>
      </c>
      <c r="F49" s="297">
        <v>751353689.16252029</v>
      </c>
      <c r="G49" s="297">
        <v>730904590.61831093</v>
      </c>
    </row>
    <row r="50" spans="1:7" ht="15" thickBot="1">
      <c r="A50" s="69">
        <v>34</v>
      </c>
      <c r="B50" s="144" t="s">
        <v>456</v>
      </c>
      <c r="C50" s="796">
        <v>1.2206218819271646</v>
      </c>
      <c r="D50" s="796">
        <v>1.2429739574100818</v>
      </c>
      <c r="E50" s="796">
        <v>1.2543910991759089</v>
      </c>
      <c r="F50" s="796">
        <v>1.2986718236348997</v>
      </c>
      <c r="G50" s="796">
        <v>1.3129669137481792</v>
      </c>
    </row>
    <row r="51" spans="1:7">
      <c r="A51" s="19"/>
    </row>
    <row r="52" spans="1:7">
      <c r="B52" s="22"/>
    </row>
    <row r="53" spans="1:7" ht="69">
      <c r="B53" s="196" t="s">
        <v>343</v>
      </c>
      <c r="D53" s="178"/>
      <c r="E53" s="178"/>
      <c r="F53" s="178"/>
      <c r="G53" s="178"/>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C39"/>
  <sheetViews>
    <sheetView topLeftCell="A10" zoomScale="80" zoomScaleNormal="80" workbookViewId="0"/>
  </sheetViews>
  <sheetFormatPr defaultRowHeight="14.4"/>
  <cols>
    <col min="1" max="1" width="11.44140625" customWidth="1"/>
    <col min="2" max="2" width="76.88671875" style="4" customWidth="1"/>
    <col min="3" max="3" width="22.88671875" customWidth="1"/>
    <col min="5" max="5" width="22.6640625" customWidth="1"/>
  </cols>
  <sheetData>
    <row r="1" spans="1:3">
      <c r="A1" s="178" t="s">
        <v>97</v>
      </c>
      <c r="B1" t="str">
        <f>Info!C2</f>
        <v>სს "ხალიკ ბანკი საქართველო"</v>
      </c>
    </row>
    <row r="2" spans="1:3">
      <c r="A2" s="178" t="s">
        <v>98</v>
      </c>
      <c r="B2" s="789">
        <f>'1. key ratios'!B2</f>
        <v>46203</v>
      </c>
    </row>
    <row r="3" spans="1:3">
      <c r="A3" s="178"/>
      <c r="B3"/>
    </row>
    <row r="4" spans="1:3">
      <c r="A4" s="178" t="s">
        <v>406</v>
      </c>
      <c r="B4" t="s">
        <v>375</v>
      </c>
    </row>
    <row r="5" spans="1:3">
      <c r="A5" s="581"/>
      <c r="B5" s="581" t="s">
        <v>376</v>
      </c>
      <c r="C5" s="582"/>
    </row>
    <row r="6" spans="1:3">
      <c r="A6" s="583">
        <v>1</v>
      </c>
      <c r="B6" s="584" t="s">
        <v>376</v>
      </c>
      <c r="C6" s="585">
        <v>1137775026.1800079</v>
      </c>
    </row>
    <row r="7" spans="1:3">
      <c r="A7" s="583">
        <v>2</v>
      </c>
      <c r="B7" s="584" t="s">
        <v>377</v>
      </c>
      <c r="C7" s="585">
        <v>-8381969.0899999971</v>
      </c>
    </row>
    <row r="8" spans="1:3">
      <c r="A8" s="586">
        <v>3</v>
      </c>
      <c r="B8" s="587" t="s">
        <v>378</v>
      </c>
      <c r="C8" s="588">
        <f>C6+C7</f>
        <v>1129393057.090008</v>
      </c>
    </row>
    <row r="9" spans="1:3">
      <c r="A9" s="589"/>
      <c r="B9" s="589" t="s">
        <v>379</v>
      </c>
      <c r="C9" s="590"/>
    </row>
    <row r="10" spans="1:3">
      <c r="A10" s="591">
        <v>4</v>
      </c>
      <c r="B10" s="592" t="s">
        <v>380</v>
      </c>
      <c r="C10" s="585">
        <f>'15. CCR'!F34</f>
        <v>0</v>
      </c>
    </row>
    <row r="11" spans="1:3">
      <c r="A11" s="591">
        <v>5</v>
      </c>
      <c r="B11" s="593" t="s">
        <v>381</v>
      </c>
      <c r="C11" s="585">
        <f>'15. CCR'!G34</f>
        <v>0</v>
      </c>
    </row>
    <row r="12" spans="1:3">
      <c r="A12" s="591">
        <v>6</v>
      </c>
      <c r="B12" s="594" t="s">
        <v>979</v>
      </c>
      <c r="C12" s="588">
        <f>'15. CCR'!I34</f>
        <v>0</v>
      </c>
    </row>
    <row r="13" spans="1:3">
      <c r="A13" s="595">
        <v>7</v>
      </c>
      <c r="B13" s="596" t="s">
        <v>382</v>
      </c>
      <c r="C13" s="585">
        <f>'15. CCR'!E34</f>
        <v>0</v>
      </c>
    </row>
    <row r="14" spans="1:3">
      <c r="A14" s="597">
        <v>8</v>
      </c>
      <c r="B14" s="598" t="s">
        <v>383</v>
      </c>
      <c r="C14" s="588">
        <f>C12</f>
        <v>0</v>
      </c>
    </row>
    <row r="15" spans="1:3">
      <c r="A15" s="589"/>
      <c r="B15" s="589" t="s">
        <v>384</v>
      </c>
      <c r="C15" s="599"/>
    </row>
    <row r="16" spans="1:3">
      <c r="A16" s="595">
        <v>9</v>
      </c>
      <c r="B16" s="600" t="s">
        <v>385</v>
      </c>
      <c r="C16" s="585">
        <v>0</v>
      </c>
    </row>
    <row r="17" spans="1:3">
      <c r="A17" s="591">
        <v>10</v>
      </c>
      <c r="B17" s="584" t="s">
        <v>386</v>
      </c>
      <c r="C17" s="585">
        <v>0</v>
      </c>
    </row>
    <row r="18" spans="1:3">
      <c r="A18" s="591">
        <v>11</v>
      </c>
      <c r="B18" s="584" t="s">
        <v>387</v>
      </c>
      <c r="C18" s="585">
        <v>0</v>
      </c>
    </row>
    <row r="19" spans="1:3" ht="22.8">
      <c r="A19" s="595">
        <v>12</v>
      </c>
      <c r="B19" s="600" t="s">
        <v>388</v>
      </c>
      <c r="C19" s="585">
        <v>0</v>
      </c>
    </row>
    <row r="20" spans="1:3">
      <c r="A20" s="595">
        <v>13</v>
      </c>
      <c r="B20" s="600" t="s">
        <v>389</v>
      </c>
      <c r="C20" s="585">
        <v>0</v>
      </c>
    </row>
    <row r="21" spans="1:3">
      <c r="A21" s="595">
        <v>14</v>
      </c>
      <c r="B21" s="584" t="s">
        <v>390</v>
      </c>
      <c r="C21" s="585">
        <v>0</v>
      </c>
    </row>
    <row r="22" spans="1:3">
      <c r="A22" s="597">
        <v>15</v>
      </c>
      <c r="B22" s="598" t="s">
        <v>391</v>
      </c>
      <c r="C22" s="588">
        <f>SUM(C16:C21)</f>
        <v>0</v>
      </c>
    </row>
    <row r="23" spans="1:3">
      <c r="A23" s="589"/>
      <c r="B23" s="589" t="s">
        <v>392</v>
      </c>
      <c r="C23" s="590"/>
    </row>
    <row r="24" spans="1:3">
      <c r="A24" s="591">
        <v>16</v>
      </c>
      <c r="B24" s="584" t="s">
        <v>393</v>
      </c>
      <c r="C24" s="585">
        <v>65401159.956992403</v>
      </c>
    </row>
    <row r="25" spans="1:3">
      <c r="A25" s="591">
        <v>17</v>
      </c>
      <c r="B25" s="584" t="s">
        <v>394</v>
      </c>
      <c r="C25" s="585">
        <v>-46698558.471496195</v>
      </c>
    </row>
    <row r="26" spans="1:3">
      <c r="A26" s="597">
        <v>18</v>
      </c>
      <c r="B26" s="598" t="s">
        <v>395</v>
      </c>
      <c r="C26" s="588">
        <f>C24+C25</f>
        <v>18702601.485496208</v>
      </c>
    </row>
    <row r="27" spans="1:3">
      <c r="A27" s="589"/>
      <c r="B27" s="589" t="s">
        <v>396</v>
      </c>
      <c r="C27" s="599"/>
    </row>
    <row r="28" spans="1:3">
      <c r="A28" s="591">
        <v>19</v>
      </c>
      <c r="B28" s="584" t="s">
        <v>397</v>
      </c>
      <c r="C28" s="585">
        <v>0</v>
      </c>
    </row>
    <row r="29" spans="1:3">
      <c r="A29" s="591">
        <v>20</v>
      </c>
      <c r="B29" s="584" t="s">
        <v>398</v>
      </c>
      <c r="C29" s="585">
        <v>0</v>
      </c>
    </row>
    <row r="30" spans="1:3">
      <c r="A30" s="589"/>
      <c r="B30" s="589" t="s">
        <v>399</v>
      </c>
      <c r="C30" s="590"/>
    </row>
    <row r="31" spans="1:3">
      <c r="A31" s="597">
        <v>21</v>
      </c>
      <c r="B31" s="598" t="s">
        <v>75</v>
      </c>
      <c r="C31" s="588">
        <v>272344140.99999988</v>
      </c>
    </row>
    <row r="32" spans="1:3">
      <c r="A32" s="597">
        <v>22</v>
      </c>
      <c r="B32" s="598" t="s">
        <v>400</v>
      </c>
      <c r="C32" s="588">
        <f>C8+C14+C22+C26</f>
        <v>1148095658.5755043</v>
      </c>
    </row>
    <row r="33" spans="1:3">
      <c r="A33" s="601"/>
      <c r="B33" s="601" t="s">
        <v>375</v>
      </c>
      <c r="C33" s="590"/>
    </row>
    <row r="34" spans="1:3">
      <c r="A34" s="597">
        <v>23</v>
      </c>
      <c r="B34" s="598" t="s">
        <v>375</v>
      </c>
      <c r="C34" s="739">
        <f>IFERROR(C31/C32,0)</f>
        <v>0.23721380615436691</v>
      </c>
    </row>
    <row r="35" spans="1:3">
      <c r="A35" s="601"/>
      <c r="B35" s="601" t="s">
        <v>401</v>
      </c>
      <c r="C35" s="590"/>
    </row>
    <row r="36" spans="1:3">
      <c r="A36" s="595" t="s">
        <v>402</v>
      </c>
      <c r="B36" s="600" t="s">
        <v>403</v>
      </c>
      <c r="C36" s="602">
        <v>0</v>
      </c>
    </row>
    <row r="37" spans="1:3">
      <c r="A37" s="603" t="s">
        <v>404</v>
      </c>
      <c r="B37" s="604" t="s">
        <v>405</v>
      </c>
      <c r="C37" s="602">
        <v>0</v>
      </c>
    </row>
    <row r="39" spans="1:3">
      <c r="B39" s="236"/>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B3" sqref="B3"/>
    </sheetView>
  </sheetViews>
  <sheetFormatPr defaultRowHeight="14.4"/>
  <cols>
    <col min="1" max="1" width="11.44140625" customWidth="1"/>
    <col min="2" max="2" width="76.88671875" style="4" customWidth="1"/>
    <col min="3" max="3" width="20.6640625" bestFit="1" customWidth="1"/>
    <col min="4" max="4" width="21.44140625" bestFit="1" customWidth="1"/>
    <col min="5" max="5" width="21.88671875" bestFit="1" customWidth="1"/>
    <col min="6" max="6" width="22.109375" bestFit="1" customWidth="1"/>
  </cols>
  <sheetData>
    <row r="1" spans="1:6">
      <c r="A1" s="15" t="s">
        <v>97</v>
      </c>
      <c r="B1" t="str">
        <f>'15.1. LR'!B1</f>
        <v>სს "ხალიკ ბანკი საქართველო"</v>
      </c>
    </row>
    <row r="2" spans="1:6">
      <c r="A2" s="178" t="s">
        <v>98</v>
      </c>
      <c r="B2" s="264">
        <f>'1. key ratios'!B2</f>
        <v>46203</v>
      </c>
    </row>
    <row r="3" spans="1:6">
      <c r="A3" s="178"/>
      <c r="B3"/>
    </row>
    <row r="4" spans="1:6">
      <c r="A4" s="580" t="s">
        <v>971</v>
      </c>
    </row>
    <row r="5" spans="1:6" ht="100.8">
      <c r="B5" s="574"/>
      <c r="C5" s="575" t="s">
        <v>972</v>
      </c>
      <c r="D5" s="575" t="s">
        <v>973</v>
      </c>
      <c r="E5" s="575" t="s">
        <v>974</v>
      </c>
      <c r="F5" s="575" t="s">
        <v>975</v>
      </c>
    </row>
    <row r="6" spans="1:6">
      <c r="B6" s="576" t="s">
        <v>970</v>
      </c>
      <c r="C6" s="577">
        <f>IF(C7&gt;0,C7,IF(C8&gt;0,C8,IF(C9&gt;0,C9,0)))</f>
        <v>0</v>
      </c>
      <c r="D6" s="577">
        <f>IF(D7&gt;0,D7,IF(D8&gt;0,D8,IF(D9&gt;0,D9,0)))</f>
        <v>0</v>
      </c>
      <c r="E6" s="577">
        <f>IF(E7&gt;0,E7,IF(E8&gt;0,E8,IF(E9&gt;0,E9,0)))</f>
        <v>0</v>
      </c>
      <c r="F6" s="577">
        <f>IF(F7&gt;0,F7,IF(F8&gt;0,F8,IF(F9&gt;0,F9,0)))</f>
        <v>0</v>
      </c>
    </row>
    <row r="7" spans="1:6">
      <c r="B7" s="578" t="s">
        <v>976</v>
      </c>
      <c r="C7" s="579">
        <v>0</v>
      </c>
      <c r="D7" s="579">
        <v>0</v>
      </c>
      <c r="E7" s="579">
        <v>0</v>
      </c>
      <c r="F7" s="579">
        <v>0</v>
      </c>
    </row>
    <row r="8" spans="1:6">
      <c r="B8" s="578" t="s">
        <v>977</v>
      </c>
      <c r="C8" s="579">
        <v>0</v>
      </c>
      <c r="D8" s="579">
        <v>0</v>
      </c>
      <c r="E8" s="579">
        <v>0</v>
      </c>
      <c r="F8" s="579">
        <v>0</v>
      </c>
    </row>
    <row r="9" spans="1:6">
      <c r="B9" s="578" t="s">
        <v>978</v>
      </c>
      <c r="C9" s="579">
        <v>0</v>
      </c>
      <c r="D9" s="579">
        <v>0</v>
      </c>
      <c r="E9" s="579">
        <v>0</v>
      </c>
      <c r="F9" s="579">
        <v>0</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N42"/>
  <sheetViews>
    <sheetView zoomScale="80" zoomScaleNormal="80" workbookViewId="0">
      <pane xSplit="2" ySplit="6" topLeftCell="C19" activePane="bottomRight" state="frozen"/>
      <selection sqref="A1:XFD1048576"/>
      <selection pane="topRight" sqref="A1:XFD1048576"/>
      <selection pane="bottomLeft" sqref="A1:XFD1048576"/>
      <selection pane="bottomRight"/>
    </sheetView>
  </sheetViews>
  <sheetFormatPr defaultRowHeight="14.4"/>
  <cols>
    <col min="1" max="1" width="9.88671875" style="178" bestFit="1" customWidth="1"/>
    <col min="2" max="2" width="82.5546875" style="22" customWidth="1"/>
    <col min="3" max="7" width="17.5546875" style="178" customWidth="1"/>
    <col min="9" max="9" width="9.109375" customWidth="1"/>
  </cols>
  <sheetData>
    <row r="1" spans="1:14">
      <c r="A1" s="178" t="s">
        <v>97</v>
      </c>
      <c r="B1" s="178" t="str">
        <f>Info!C2</f>
        <v>სს "ხალიკ ბანკი საქართველო"</v>
      </c>
    </row>
    <row r="2" spans="1:14">
      <c r="A2" s="178" t="s">
        <v>98</v>
      </c>
      <c r="B2" s="789">
        <f>'1. key ratios'!B2</f>
        <v>46203</v>
      </c>
    </row>
    <row r="3" spans="1:14">
      <c r="B3" s="264"/>
    </row>
    <row r="4" spans="1:14" ht="15" thickBot="1">
      <c r="A4" s="178" t="s">
        <v>457</v>
      </c>
      <c r="B4" s="268" t="s">
        <v>422</v>
      </c>
    </row>
    <row r="5" spans="1:14">
      <c r="A5" s="269"/>
      <c r="B5" s="270"/>
      <c r="C5" s="868" t="s">
        <v>423</v>
      </c>
      <c r="D5" s="868"/>
      <c r="E5" s="868"/>
      <c r="F5" s="868"/>
      <c r="G5" s="869" t="s">
        <v>424</v>
      </c>
    </row>
    <row r="6" spans="1:14">
      <c r="A6" s="271"/>
      <c r="B6" s="272"/>
      <c r="C6" s="273" t="s">
        <v>425</v>
      </c>
      <c r="D6" s="274" t="s">
        <v>426</v>
      </c>
      <c r="E6" s="274" t="s">
        <v>427</v>
      </c>
      <c r="F6" s="274" t="s">
        <v>428</v>
      </c>
      <c r="G6" s="870"/>
    </row>
    <row r="7" spans="1:14">
      <c r="A7" s="275"/>
      <c r="B7" s="276" t="s">
        <v>429</v>
      </c>
      <c r="C7" s="277"/>
      <c r="D7" s="277"/>
      <c r="E7" s="277"/>
      <c r="F7" s="277"/>
      <c r="G7" s="278"/>
    </row>
    <row r="8" spans="1:14">
      <c r="A8" s="279">
        <v>1</v>
      </c>
      <c r="B8" s="280" t="s">
        <v>430</v>
      </c>
      <c r="C8" s="715">
        <f>SUM(C9:C10)</f>
        <v>265486366.69</v>
      </c>
      <c r="D8" s="715">
        <f>SUM(D9:D10)</f>
        <v>0</v>
      </c>
      <c r="E8" s="715">
        <f>SUM(E9:E10)</f>
        <v>0</v>
      </c>
      <c r="F8" s="715">
        <f>SUM(F9:F10)</f>
        <v>525572583.94999999</v>
      </c>
      <c r="G8" s="740">
        <f>SUM(G9:G10)</f>
        <v>791058950.63999999</v>
      </c>
      <c r="I8" s="744"/>
      <c r="J8" s="744"/>
      <c r="K8" s="744"/>
      <c r="L8" s="744"/>
      <c r="M8" s="744"/>
      <c r="N8" s="744"/>
    </row>
    <row r="9" spans="1:14">
      <c r="A9" s="279">
        <v>2</v>
      </c>
      <c r="B9" s="281" t="s">
        <v>74</v>
      </c>
      <c r="C9" s="715">
        <v>265486366.69</v>
      </c>
      <c r="D9" s="715">
        <v>0</v>
      </c>
      <c r="E9" s="715">
        <v>0</v>
      </c>
      <c r="F9" s="715">
        <v>26518022.190000001</v>
      </c>
      <c r="G9" s="740">
        <v>292004388.88</v>
      </c>
      <c r="I9" s="744"/>
      <c r="J9" s="744"/>
      <c r="K9" s="744"/>
      <c r="L9" s="744"/>
      <c r="M9" s="744"/>
      <c r="N9" s="744"/>
    </row>
    <row r="10" spans="1:14">
      <c r="A10" s="279">
        <v>3</v>
      </c>
      <c r="B10" s="281" t="s">
        <v>431</v>
      </c>
      <c r="C10" s="741"/>
      <c r="D10" s="741"/>
      <c r="E10" s="741"/>
      <c r="F10" s="715">
        <v>499054561.75999999</v>
      </c>
      <c r="G10" s="740">
        <v>499054561.75999999</v>
      </c>
      <c r="I10" s="744"/>
      <c r="J10" s="744"/>
      <c r="K10" s="744"/>
      <c r="L10" s="744"/>
      <c r="M10" s="744"/>
      <c r="N10" s="744"/>
    </row>
    <row r="11" spans="1:14" ht="27.6">
      <c r="A11" s="279">
        <v>4</v>
      </c>
      <c r="B11" s="280" t="s">
        <v>432</v>
      </c>
      <c r="C11" s="715">
        <f t="shared" ref="C11:F11" si="0">SUM(C12:C13)</f>
        <v>21272473.499999978</v>
      </c>
      <c r="D11" s="715">
        <f t="shared" si="0"/>
        <v>45906700.62999998</v>
      </c>
      <c r="E11" s="715">
        <f t="shared" si="0"/>
        <v>36484827.120000005</v>
      </c>
      <c r="F11" s="715">
        <f t="shared" si="0"/>
        <v>4328066.0599999996</v>
      </c>
      <c r="G11" s="740">
        <f>SUM(G12:G13)</f>
        <v>96861938.183999956</v>
      </c>
      <c r="I11" s="744"/>
      <c r="J11" s="744"/>
      <c r="K11" s="744"/>
      <c r="L11" s="744"/>
      <c r="M11" s="744"/>
      <c r="N11" s="744"/>
    </row>
    <row r="12" spans="1:14">
      <c r="A12" s="279">
        <v>5</v>
      </c>
      <c r="B12" s="281" t="s">
        <v>433</v>
      </c>
      <c r="C12" s="715">
        <v>16549406.199999977</v>
      </c>
      <c r="D12" s="660">
        <v>42010774.079999983</v>
      </c>
      <c r="E12" s="715">
        <v>32708187.500000007</v>
      </c>
      <c r="F12" s="715">
        <v>3989197.84</v>
      </c>
      <c r="G12" s="740">
        <v>90494687.338999957</v>
      </c>
      <c r="I12" s="744"/>
      <c r="J12" s="744"/>
      <c r="K12" s="744"/>
      <c r="L12" s="744"/>
      <c r="M12" s="744"/>
      <c r="N12" s="744"/>
    </row>
    <row r="13" spans="1:14">
      <c r="A13" s="279">
        <v>6</v>
      </c>
      <c r="B13" s="281" t="s">
        <v>434</v>
      </c>
      <c r="C13" s="715">
        <v>4723067.3</v>
      </c>
      <c r="D13" s="660">
        <v>3895926.55</v>
      </c>
      <c r="E13" s="715">
        <v>3776639.62</v>
      </c>
      <c r="F13" s="715">
        <v>338868.22</v>
      </c>
      <c r="G13" s="740">
        <v>6367250.8449999997</v>
      </c>
      <c r="I13" s="744"/>
      <c r="J13" s="744"/>
      <c r="K13" s="744"/>
      <c r="L13" s="744"/>
      <c r="M13" s="744"/>
      <c r="N13" s="744"/>
    </row>
    <row r="14" spans="1:14">
      <c r="A14" s="279">
        <v>7</v>
      </c>
      <c r="B14" s="280" t="s">
        <v>435</v>
      </c>
      <c r="C14" s="715">
        <f t="shared" ref="C14:F14" si="1">SUM(C15:C16)</f>
        <v>78458663.590000018</v>
      </c>
      <c r="D14" s="715">
        <f t="shared" si="1"/>
        <v>57115449.529999822</v>
      </c>
      <c r="E14" s="715">
        <f t="shared" si="1"/>
        <v>60429359</v>
      </c>
      <c r="F14" s="715">
        <f t="shared" si="1"/>
        <v>2760439.3</v>
      </c>
      <c r="G14" s="740">
        <f>SUM(G15:G16)</f>
        <v>82359061.894999921</v>
      </c>
      <c r="I14" s="744"/>
      <c r="J14" s="744"/>
      <c r="K14" s="744"/>
      <c r="L14" s="744"/>
      <c r="M14" s="744"/>
      <c r="N14" s="744"/>
    </row>
    <row r="15" spans="1:14" ht="55.2">
      <c r="A15" s="279">
        <v>8</v>
      </c>
      <c r="B15" s="281" t="s">
        <v>436</v>
      </c>
      <c r="C15" s="715">
        <v>76627751.190000013</v>
      </c>
      <c r="D15" s="660">
        <v>25143800.799999826</v>
      </c>
      <c r="E15" s="715">
        <v>266132.5</v>
      </c>
      <c r="F15" s="715">
        <v>2680439.2999999998</v>
      </c>
      <c r="G15" s="740">
        <v>52359061.894999914</v>
      </c>
      <c r="I15" s="744"/>
      <c r="J15" s="744"/>
      <c r="K15" s="744"/>
      <c r="L15" s="744"/>
      <c r="M15" s="744"/>
      <c r="N15" s="744"/>
    </row>
    <row r="16" spans="1:14" ht="27.6">
      <c r="A16" s="279">
        <v>9</v>
      </c>
      <c r="B16" s="281" t="s">
        <v>437</v>
      </c>
      <c r="C16" s="715">
        <v>1830912.4000000001</v>
      </c>
      <c r="D16" s="715">
        <v>31971648.73</v>
      </c>
      <c r="E16" s="715">
        <v>60163226.5</v>
      </c>
      <c r="F16" s="715">
        <v>80000</v>
      </c>
      <c r="G16" s="740">
        <v>30000000</v>
      </c>
      <c r="I16" s="744"/>
      <c r="J16" s="744"/>
      <c r="K16" s="744"/>
      <c r="L16" s="744"/>
      <c r="M16" s="744"/>
      <c r="N16" s="744"/>
    </row>
    <row r="17" spans="1:14">
      <c r="A17" s="279">
        <v>10</v>
      </c>
      <c r="B17" s="280" t="s">
        <v>438</v>
      </c>
      <c r="C17" s="715">
        <v>0</v>
      </c>
      <c r="D17" s="660">
        <v>0</v>
      </c>
      <c r="E17" s="715">
        <v>0</v>
      </c>
      <c r="F17" s="715">
        <v>0</v>
      </c>
      <c r="G17" s="740">
        <v>0</v>
      </c>
      <c r="I17" s="744"/>
      <c r="J17" s="744"/>
      <c r="K17" s="744"/>
      <c r="L17" s="744"/>
      <c r="M17" s="744"/>
      <c r="N17" s="744"/>
    </row>
    <row r="18" spans="1:14">
      <c r="A18" s="279">
        <v>11</v>
      </c>
      <c r="B18" s="280" t="s">
        <v>78</v>
      </c>
      <c r="C18" s="715">
        <f>SUM(C19:C20)</f>
        <v>0</v>
      </c>
      <c r="D18" s="660">
        <f t="shared" ref="D18:G18" si="2">SUM(D19:D20)</f>
        <v>6616988.1630075779</v>
      </c>
      <c r="E18" s="715">
        <f t="shared" si="2"/>
        <v>12177308.499999899</v>
      </c>
      <c r="F18" s="715">
        <f t="shared" si="2"/>
        <v>5926056.75</v>
      </c>
      <c r="G18" s="740">
        <f t="shared" si="2"/>
        <v>0</v>
      </c>
      <c r="I18" s="744"/>
      <c r="J18" s="744"/>
      <c r="K18" s="744"/>
      <c r="L18" s="744"/>
      <c r="M18" s="744"/>
      <c r="N18" s="744"/>
    </row>
    <row r="19" spans="1:14">
      <c r="A19" s="279">
        <v>12</v>
      </c>
      <c r="B19" s="281" t="s">
        <v>439</v>
      </c>
      <c r="C19" s="741"/>
      <c r="D19" s="660">
        <v>0</v>
      </c>
      <c r="E19" s="715">
        <v>0</v>
      </c>
      <c r="F19" s="715">
        <v>0</v>
      </c>
      <c r="G19" s="740">
        <v>0</v>
      </c>
      <c r="I19" s="744"/>
      <c r="J19" s="744"/>
      <c r="K19" s="744"/>
      <c r="L19" s="744"/>
      <c r="M19" s="744"/>
      <c r="N19" s="744"/>
    </row>
    <row r="20" spans="1:14" ht="27.6">
      <c r="A20" s="279">
        <v>13</v>
      </c>
      <c r="B20" s="281" t="s">
        <v>440</v>
      </c>
      <c r="C20" s="715">
        <v>0</v>
      </c>
      <c r="D20" s="715">
        <v>6616988.1630075779</v>
      </c>
      <c r="E20" s="715">
        <v>12177308.499999899</v>
      </c>
      <c r="F20" s="715">
        <v>5926056.75</v>
      </c>
      <c r="G20" s="740">
        <v>0</v>
      </c>
      <c r="I20" s="744"/>
      <c r="J20" s="744"/>
      <c r="K20" s="744"/>
      <c r="L20" s="744"/>
      <c r="M20" s="744"/>
      <c r="N20" s="744"/>
    </row>
    <row r="21" spans="1:14">
      <c r="A21" s="282">
        <v>14</v>
      </c>
      <c r="B21" s="283" t="s">
        <v>441</v>
      </c>
      <c r="C21" s="741"/>
      <c r="D21" s="741"/>
      <c r="E21" s="741"/>
      <c r="F21" s="741"/>
      <c r="G21" s="742">
        <f>SUM(G8,G11,G14,G17,G18)</f>
        <v>970279950.71899986</v>
      </c>
      <c r="I21" s="744"/>
      <c r="J21" s="744"/>
      <c r="K21" s="744"/>
      <c r="L21" s="744"/>
      <c r="M21" s="744"/>
      <c r="N21" s="744"/>
    </row>
    <row r="22" spans="1:14">
      <c r="A22" s="284"/>
      <c r="B22" s="299" t="s">
        <v>442</v>
      </c>
      <c r="C22" s="285"/>
      <c r="D22" s="286"/>
      <c r="E22" s="285"/>
      <c r="F22" s="285"/>
      <c r="G22" s="287"/>
      <c r="I22" s="744"/>
      <c r="J22" s="744"/>
      <c r="K22" s="744"/>
      <c r="L22" s="744"/>
      <c r="M22" s="744"/>
      <c r="N22" s="744"/>
    </row>
    <row r="23" spans="1:14">
      <c r="A23" s="279">
        <v>15</v>
      </c>
      <c r="B23" s="280" t="s">
        <v>310</v>
      </c>
      <c r="C23" s="716">
        <v>107147500.83999997</v>
      </c>
      <c r="D23" s="727">
        <v>0</v>
      </c>
      <c r="E23" s="716">
        <v>0</v>
      </c>
      <c r="F23" s="716">
        <v>57938.68</v>
      </c>
      <c r="G23" s="740">
        <v>3269245.8960000002</v>
      </c>
      <c r="I23" s="744"/>
      <c r="J23" s="744"/>
      <c r="K23" s="744"/>
      <c r="L23" s="744"/>
      <c r="M23" s="744"/>
      <c r="N23" s="744"/>
    </row>
    <row r="24" spans="1:14">
      <c r="A24" s="279">
        <v>16</v>
      </c>
      <c r="B24" s="280" t="s">
        <v>443</v>
      </c>
      <c r="C24" s="715">
        <f>SUM(C25:C27,C29,C31)</f>
        <v>0</v>
      </c>
      <c r="D24" s="660">
        <f t="shared" ref="D24:G24" si="3">SUM(D25:D27,D29,D31)</f>
        <v>106463035.28271274</v>
      </c>
      <c r="E24" s="715">
        <f t="shared" si="3"/>
        <v>119533094.0962635</v>
      </c>
      <c r="F24" s="715">
        <f t="shared" si="3"/>
        <v>614938592.07102394</v>
      </c>
      <c r="G24" s="740">
        <f t="shared" si="3"/>
        <v>623016270.24043071</v>
      </c>
      <c r="I24" s="744"/>
      <c r="J24" s="744"/>
      <c r="K24" s="744"/>
      <c r="L24" s="744"/>
      <c r="M24" s="744"/>
      <c r="N24" s="744"/>
    </row>
    <row r="25" spans="1:14" ht="27.6">
      <c r="A25" s="279">
        <v>17</v>
      </c>
      <c r="B25" s="281" t="s">
        <v>444</v>
      </c>
      <c r="C25" s="715">
        <v>0</v>
      </c>
      <c r="D25" s="660">
        <v>0</v>
      </c>
      <c r="E25" s="715">
        <v>0</v>
      </c>
      <c r="F25" s="715">
        <v>0</v>
      </c>
      <c r="G25" s="740">
        <v>0</v>
      </c>
      <c r="I25" s="744"/>
      <c r="J25" s="744"/>
      <c r="K25" s="744"/>
      <c r="L25" s="744"/>
      <c r="M25" s="744"/>
      <c r="N25" s="744"/>
    </row>
    <row r="26" spans="1:14" ht="27.6">
      <c r="A26" s="279">
        <v>18</v>
      </c>
      <c r="B26" s="281" t="s">
        <v>445</v>
      </c>
      <c r="C26" s="715">
        <v>0</v>
      </c>
      <c r="D26" s="660">
        <v>37028847.495578565</v>
      </c>
      <c r="E26" s="715">
        <v>18593004.754256234</v>
      </c>
      <c r="F26" s="715">
        <v>1869992.7601651996</v>
      </c>
      <c r="G26" s="740">
        <v>16720822.261630101</v>
      </c>
      <c r="I26" s="744"/>
      <c r="J26" s="744"/>
      <c r="K26" s="744"/>
      <c r="L26" s="744"/>
      <c r="M26" s="744"/>
      <c r="N26" s="744"/>
    </row>
    <row r="27" spans="1:14">
      <c r="A27" s="279">
        <v>19</v>
      </c>
      <c r="B27" s="281" t="s">
        <v>446</v>
      </c>
      <c r="C27" s="715">
        <v>0</v>
      </c>
      <c r="D27" s="660">
        <v>52534563.531831115</v>
      </c>
      <c r="E27" s="715">
        <v>86339191.67064935</v>
      </c>
      <c r="F27" s="715">
        <v>346541681.13751966</v>
      </c>
      <c r="G27" s="740">
        <v>363997306.56813192</v>
      </c>
      <c r="I27" s="744"/>
      <c r="J27" s="744"/>
      <c r="K27" s="744"/>
      <c r="L27" s="744"/>
      <c r="M27" s="744"/>
      <c r="N27" s="744"/>
    </row>
    <row r="28" spans="1:14">
      <c r="A28" s="279">
        <v>20</v>
      </c>
      <c r="B28" s="288" t="s">
        <v>447</v>
      </c>
      <c r="C28" s="715">
        <v>0</v>
      </c>
      <c r="D28" s="660">
        <v>0</v>
      </c>
      <c r="E28" s="715">
        <v>0</v>
      </c>
      <c r="F28" s="715">
        <v>0</v>
      </c>
      <c r="G28" s="740">
        <v>0</v>
      </c>
      <c r="I28" s="744"/>
      <c r="J28" s="744"/>
      <c r="K28" s="744"/>
      <c r="L28" s="744"/>
      <c r="M28" s="744"/>
      <c r="N28" s="744"/>
    </row>
    <row r="29" spans="1:14">
      <c r="A29" s="279">
        <v>21</v>
      </c>
      <c r="B29" s="281" t="s">
        <v>448</v>
      </c>
      <c r="C29" s="715">
        <v>0</v>
      </c>
      <c r="D29" s="660">
        <v>16899624.255303074</v>
      </c>
      <c r="E29" s="715">
        <v>14600897.67135792</v>
      </c>
      <c r="F29" s="715">
        <v>266230689.07333905</v>
      </c>
      <c r="G29" s="740">
        <v>242046346.67566869</v>
      </c>
      <c r="I29" s="744"/>
      <c r="J29" s="744"/>
      <c r="K29" s="744"/>
      <c r="L29" s="744"/>
      <c r="M29" s="744"/>
      <c r="N29" s="744"/>
    </row>
    <row r="30" spans="1:14">
      <c r="A30" s="279">
        <v>22</v>
      </c>
      <c r="B30" s="288" t="s">
        <v>447</v>
      </c>
      <c r="C30" s="715">
        <v>0</v>
      </c>
      <c r="D30" s="660">
        <v>0</v>
      </c>
      <c r="E30" s="715">
        <v>0</v>
      </c>
      <c r="F30" s="715">
        <v>0</v>
      </c>
      <c r="G30" s="740">
        <v>0</v>
      </c>
      <c r="I30" s="744"/>
      <c r="J30" s="744"/>
      <c r="K30" s="744"/>
      <c r="L30" s="744"/>
      <c r="M30" s="744"/>
      <c r="N30" s="744"/>
    </row>
    <row r="31" spans="1:14" ht="27.6">
      <c r="A31" s="279">
        <v>23</v>
      </c>
      <c r="B31" s="281" t="s">
        <v>449</v>
      </c>
      <c r="C31" s="715">
        <v>0</v>
      </c>
      <c r="D31" s="660">
        <v>0</v>
      </c>
      <c r="E31" s="715">
        <v>0</v>
      </c>
      <c r="F31" s="715">
        <v>296229.10000000003</v>
      </c>
      <c r="G31" s="740">
        <v>251794.73500000002</v>
      </c>
      <c r="I31" s="744"/>
      <c r="J31" s="744"/>
      <c r="K31" s="744"/>
      <c r="L31" s="744"/>
      <c r="M31" s="744"/>
      <c r="N31" s="744"/>
    </row>
    <row r="32" spans="1:14">
      <c r="A32" s="279">
        <v>24</v>
      </c>
      <c r="B32" s="280" t="s">
        <v>450</v>
      </c>
      <c r="C32" s="715">
        <v>0</v>
      </c>
      <c r="D32" s="660">
        <v>0</v>
      </c>
      <c r="E32" s="715">
        <v>0</v>
      </c>
      <c r="F32" s="715">
        <v>0</v>
      </c>
      <c r="G32" s="740">
        <v>0</v>
      </c>
      <c r="I32" s="744"/>
      <c r="J32" s="744"/>
      <c r="K32" s="744"/>
      <c r="L32" s="744"/>
      <c r="M32" s="744"/>
      <c r="N32" s="744"/>
    </row>
    <row r="33" spans="1:14">
      <c r="A33" s="279">
        <v>25</v>
      </c>
      <c r="B33" s="280" t="s">
        <v>88</v>
      </c>
      <c r="C33" s="715">
        <f>SUM(C34:C35)</f>
        <v>38356476.129999995</v>
      </c>
      <c r="D33" s="715">
        <f>SUM(D34:D35)</f>
        <v>22527231.666329466</v>
      </c>
      <c r="E33" s="715">
        <f>SUM(E34:E35)</f>
        <v>13428409.391605446</v>
      </c>
      <c r="F33" s="715">
        <f>SUM(F34:F35)</f>
        <v>108936026.05206525</v>
      </c>
      <c r="G33" s="740">
        <f>SUM(G34:G35)</f>
        <v>164107715.90803269</v>
      </c>
      <c r="I33" s="744"/>
      <c r="J33" s="744"/>
      <c r="K33" s="744"/>
      <c r="L33" s="744"/>
      <c r="M33" s="744"/>
      <c r="N33" s="744"/>
    </row>
    <row r="34" spans="1:14">
      <c r="A34" s="279">
        <v>26</v>
      </c>
      <c r="B34" s="281" t="s">
        <v>451</v>
      </c>
      <c r="C34" s="741"/>
      <c r="D34" s="660">
        <v>0</v>
      </c>
      <c r="E34" s="715">
        <v>0</v>
      </c>
      <c r="F34" s="715">
        <v>0</v>
      </c>
      <c r="G34" s="740">
        <v>0</v>
      </c>
      <c r="I34" s="744"/>
      <c r="J34" s="744"/>
      <c r="K34" s="744"/>
      <c r="L34" s="744"/>
      <c r="M34" s="744"/>
      <c r="N34" s="744"/>
    </row>
    <row r="35" spans="1:14">
      <c r="A35" s="279">
        <v>27</v>
      </c>
      <c r="B35" s="281" t="s">
        <v>452</v>
      </c>
      <c r="C35" s="715">
        <v>38356476.129999995</v>
      </c>
      <c r="D35" s="660">
        <v>22527231.666329466</v>
      </c>
      <c r="E35" s="715">
        <v>13428409.391605446</v>
      </c>
      <c r="F35" s="715">
        <v>108936026.05206525</v>
      </c>
      <c r="G35" s="740">
        <v>164107715.90803269</v>
      </c>
      <c r="I35" s="744"/>
      <c r="J35" s="744"/>
      <c r="K35" s="744"/>
      <c r="L35" s="744"/>
      <c r="M35" s="744"/>
      <c r="N35" s="744"/>
    </row>
    <row r="36" spans="1:14">
      <c r="A36" s="279">
        <v>28</v>
      </c>
      <c r="B36" s="280" t="s">
        <v>453</v>
      </c>
      <c r="C36" s="715">
        <v>63310023.199999996</v>
      </c>
      <c r="D36" s="660">
        <v>3255801.9699999997</v>
      </c>
      <c r="E36" s="715">
        <v>9986801.5099999998</v>
      </c>
      <c r="F36" s="715">
        <v>3154935.08</v>
      </c>
      <c r="G36" s="740">
        <v>4513008.0329999998</v>
      </c>
      <c r="I36" s="744"/>
      <c r="J36" s="744"/>
      <c r="K36" s="744"/>
      <c r="L36" s="744"/>
      <c r="M36" s="744"/>
      <c r="N36" s="744"/>
    </row>
    <row r="37" spans="1:14">
      <c r="A37" s="282">
        <v>29</v>
      </c>
      <c r="B37" s="283" t="s">
        <v>454</v>
      </c>
      <c r="C37" s="741"/>
      <c r="D37" s="741"/>
      <c r="E37" s="741"/>
      <c r="F37" s="741"/>
      <c r="G37" s="742">
        <f>SUM(G23:G24,G32:G33,G36)</f>
        <v>794906240.07746339</v>
      </c>
      <c r="I37" s="744"/>
      <c r="J37" s="744"/>
      <c r="K37" s="744"/>
      <c r="L37" s="744"/>
      <c r="M37" s="744"/>
      <c r="N37" s="744"/>
    </row>
    <row r="38" spans="1:14">
      <c r="A38" s="275"/>
      <c r="B38" s="289"/>
      <c r="C38" s="290"/>
      <c r="D38" s="290"/>
      <c r="E38" s="290"/>
      <c r="F38" s="290"/>
      <c r="G38" s="291"/>
      <c r="I38" s="744"/>
      <c r="J38" s="744"/>
      <c r="K38" s="744"/>
      <c r="L38" s="744"/>
      <c r="M38" s="744"/>
      <c r="N38" s="744"/>
    </row>
    <row r="39" spans="1:14" ht="15" thickBot="1">
      <c r="A39" s="292">
        <v>30</v>
      </c>
      <c r="B39" s="293" t="s">
        <v>422</v>
      </c>
      <c r="C39" s="187"/>
      <c r="D39" s="169"/>
      <c r="E39" s="169"/>
      <c r="F39" s="294"/>
      <c r="G39" s="743">
        <f>IFERROR(G21/G37,0)</f>
        <v>1.2206218819271646</v>
      </c>
      <c r="I39" s="744"/>
      <c r="J39" s="744"/>
      <c r="K39" s="744"/>
      <c r="L39" s="744"/>
      <c r="M39" s="744"/>
      <c r="N39" s="744"/>
    </row>
    <row r="42" spans="1:14" ht="41.4">
      <c r="B42" s="22"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H26"/>
  <sheetViews>
    <sheetView showGridLines="0" zoomScale="80" zoomScaleNormal="80" workbookViewId="0"/>
  </sheetViews>
  <sheetFormatPr defaultColWidth="9.109375" defaultRowHeight="12"/>
  <cols>
    <col min="1" max="1" width="11.88671875" style="304" bestFit="1" customWidth="1"/>
    <col min="2" max="2" width="105.109375" style="304" bestFit="1" customWidth="1"/>
    <col min="3" max="4" width="18.44140625" style="304" bestFit="1" customWidth="1"/>
    <col min="5" max="5" width="18" style="304" bestFit="1" customWidth="1"/>
    <col min="6" max="6" width="14.5546875" style="304" bestFit="1" customWidth="1"/>
    <col min="7" max="7" width="30.44140625" style="304" customWidth="1"/>
    <col min="8" max="8" width="18.88671875" style="304" bestFit="1" customWidth="1"/>
    <col min="9" max="16384" width="9.109375" style="304"/>
  </cols>
  <sheetData>
    <row r="1" spans="1:8" ht="13.8">
      <c r="A1" s="303" t="s">
        <v>97</v>
      </c>
      <c r="B1" s="235" t="str">
        <f>Info!C2</f>
        <v>სს "ხალიკ ბანკი საქართველო"</v>
      </c>
    </row>
    <row r="2" spans="1:8">
      <c r="A2" s="305" t="s">
        <v>98</v>
      </c>
      <c r="B2" s="795">
        <f>'1. key ratios'!B2</f>
        <v>46203</v>
      </c>
    </row>
    <row r="3" spans="1:8">
      <c r="A3" s="306" t="s">
        <v>462</v>
      </c>
    </row>
    <row r="5" spans="1:8">
      <c r="A5" s="871" t="s">
        <v>463</v>
      </c>
      <c r="B5" s="872"/>
      <c r="C5" s="877" t="s">
        <v>464</v>
      </c>
      <c r="D5" s="878"/>
      <c r="E5" s="878"/>
      <c r="F5" s="878"/>
      <c r="G5" s="878"/>
      <c r="H5" s="879"/>
    </row>
    <row r="6" spans="1:8">
      <c r="A6" s="873"/>
      <c r="B6" s="874"/>
      <c r="C6" s="880"/>
      <c r="D6" s="881"/>
      <c r="E6" s="881"/>
      <c r="F6" s="881"/>
      <c r="G6" s="881"/>
      <c r="H6" s="882"/>
    </row>
    <row r="7" spans="1:8" ht="24">
      <c r="A7" s="875"/>
      <c r="B7" s="876"/>
      <c r="C7" s="396" t="s">
        <v>465</v>
      </c>
      <c r="D7" s="396" t="s">
        <v>466</v>
      </c>
      <c r="E7" s="396" t="s">
        <v>467</v>
      </c>
      <c r="F7" s="396" t="s">
        <v>468</v>
      </c>
      <c r="G7" s="397" t="s">
        <v>648</v>
      </c>
      <c r="H7" s="396" t="s">
        <v>66</v>
      </c>
    </row>
    <row r="8" spans="1:8">
      <c r="A8" s="392">
        <v>1</v>
      </c>
      <c r="B8" s="391" t="s">
        <v>123</v>
      </c>
      <c r="C8" s="745">
        <v>28417550.919999994</v>
      </c>
      <c r="D8" s="745">
        <v>0</v>
      </c>
      <c r="E8" s="745">
        <v>5924582.0390578732</v>
      </c>
      <c r="F8" s="745">
        <v>0</v>
      </c>
      <c r="G8" s="745">
        <v>0</v>
      </c>
      <c r="H8" s="745">
        <f t="shared" ref="H8:H20" si="0">SUM(C8:G8)</f>
        <v>34342132.959057868</v>
      </c>
    </row>
    <row r="9" spans="1:8">
      <c r="A9" s="392">
        <v>2</v>
      </c>
      <c r="B9" s="391" t="s">
        <v>124</v>
      </c>
      <c r="C9" s="745">
        <v>0</v>
      </c>
      <c r="D9" s="745">
        <v>0</v>
      </c>
      <c r="E9" s="745">
        <v>0</v>
      </c>
      <c r="F9" s="745">
        <v>0</v>
      </c>
      <c r="G9" s="745">
        <v>0</v>
      </c>
      <c r="H9" s="745">
        <f t="shared" si="0"/>
        <v>0</v>
      </c>
    </row>
    <row r="10" spans="1:8">
      <c r="A10" s="392">
        <v>3</v>
      </c>
      <c r="B10" s="391" t="s">
        <v>125</v>
      </c>
      <c r="C10" s="745">
        <v>0</v>
      </c>
      <c r="D10" s="745">
        <v>0</v>
      </c>
      <c r="E10" s="745">
        <v>0</v>
      </c>
      <c r="F10" s="745">
        <v>0</v>
      </c>
      <c r="G10" s="745">
        <v>0</v>
      </c>
      <c r="H10" s="745">
        <f t="shared" si="0"/>
        <v>0</v>
      </c>
    </row>
    <row r="11" spans="1:8">
      <c r="A11" s="392">
        <v>4</v>
      </c>
      <c r="B11" s="391" t="s">
        <v>126</v>
      </c>
      <c r="C11" s="745">
        <v>0</v>
      </c>
      <c r="D11" s="745">
        <v>0</v>
      </c>
      <c r="E11" s="745">
        <v>0</v>
      </c>
      <c r="F11" s="745">
        <v>0</v>
      </c>
      <c r="G11" s="745">
        <v>0</v>
      </c>
      <c r="H11" s="745">
        <f t="shared" si="0"/>
        <v>0</v>
      </c>
    </row>
    <row r="12" spans="1:8">
      <c r="A12" s="392">
        <v>5</v>
      </c>
      <c r="B12" s="391" t="s">
        <v>912</v>
      </c>
      <c r="C12" s="745">
        <v>0</v>
      </c>
      <c r="D12" s="745">
        <v>0</v>
      </c>
      <c r="E12" s="745">
        <v>0</v>
      </c>
      <c r="F12" s="745">
        <v>0</v>
      </c>
      <c r="G12" s="745">
        <v>0</v>
      </c>
      <c r="H12" s="745">
        <f t="shared" si="0"/>
        <v>0</v>
      </c>
    </row>
    <row r="13" spans="1:8">
      <c r="A13" s="392">
        <v>6</v>
      </c>
      <c r="B13" s="391" t="s">
        <v>127</v>
      </c>
      <c r="C13" s="745">
        <v>58626869.299999997</v>
      </c>
      <c r="D13" s="745">
        <v>836103.86</v>
      </c>
      <c r="E13" s="745">
        <v>0</v>
      </c>
      <c r="F13" s="745">
        <v>28860.79999999702</v>
      </c>
      <c r="G13" s="745">
        <v>0</v>
      </c>
      <c r="H13" s="745">
        <f t="shared" si="0"/>
        <v>59491833.959999993</v>
      </c>
    </row>
    <row r="14" spans="1:8">
      <c r="A14" s="392">
        <v>7</v>
      </c>
      <c r="B14" s="391" t="s">
        <v>71</v>
      </c>
      <c r="C14" s="745">
        <v>0</v>
      </c>
      <c r="D14" s="745">
        <v>158141449.78999993</v>
      </c>
      <c r="E14" s="745">
        <v>62575556.910000011</v>
      </c>
      <c r="F14" s="745">
        <v>0</v>
      </c>
      <c r="G14" s="745">
        <v>417793444.80000007</v>
      </c>
      <c r="H14" s="745">
        <f t="shared" si="0"/>
        <v>638510451.5</v>
      </c>
    </row>
    <row r="15" spans="1:8">
      <c r="A15" s="392">
        <v>8</v>
      </c>
      <c r="B15" s="393" t="s">
        <v>72</v>
      </c>
      <c r="C15" s="745">
        <v>0</v>
      </c>
      <c r="D15" s="745">
        <v>8974280.1999999993</v>
      </c>
      <c r="E15" s="745">
        <v>22185170.399999965</v>
      </c>
      <c r="F15" s="745">
        <v>0</v>
      </c>
      <c r="G15" s="745">
        <v>231421203.38999945</v>
      </c>
      <c r="H15" s="745">
        <f t="shared" si="0"/>
        <v>262580653.98999941</v>
      </c>
    </row>
    <row r="16" spans="1:8">
      <c r="A16" s="392">
        <v>9</v>
      </c>
      <c r="B16" s="391" t="s">
        <v>913</v>
      </c>
      <c r="C16" s="745">
        <v>0</v>
      </c>
      <c r="D16" s="745">
        <v>0</v>
      </c>
      <c r="E16" s="745">
        <v>0</v>
      </c>
      <c r="F16" s="745">
        <v>0</v>
      </c>
      <c r="G16" s="745">
        <v>0</v>
      </c>
      <c r="H16" s="745">
        <f t="shared" si="0"/>
        <v>0</v>
      </c>
    </row>
    <row r="17" spans="1:8">
      <c r="A17" s="392">
        <v>10</v>
      </c>
      <c r="B17" s="395" t="s">
        <v>483</v>
      </c>
      <c r="C17" s="745">
        <v>0</v>
      </c>
      <c r="D17" s="745">
        <v>1072133.93</v>
      </c>
      <c r="E17" s="745">
        <v>801626.90000000014</v>
      </c>
      <c r="F17" s="745">
        <v>0</v>
      </c>
      <c r="G17" s="745">
        <v>27887065.09999999</v>
      </c>
      <c r="H17" s="745">
        <f t="shared" si="0"/>
        <v>29760825.929999992</v>
      </c>
    </row>
    <row r="18" spans="1:8">
      <c r="A18" s="392">
        <v>11</v>
      </c>
      <c r="B18" s="391" t="s">
        <v>68</v>
      </c>
      <c r="C18" s="745">
        <v>0</v>
      </c>
      <c r="D18" s="745">
        <v>0</v>
      </c>
      <c r="E18" s="745">
        <v>0</v>
      </c>
      <c r="F18" s="745">
        <v>0</v>
      </c>
      <c r="G18" s="745">
        <v>0</v>
      </c>
      <c r="H18" s="745">
        <f t="shared" si="0"/>
        <v>0</v>
      </c>
    </row>
    <row r="19" spans="1:8">
      <c r="A19" s="392">
        <v>12</v>
      </c>
      <c r="B19" s="391" t="s">
        <v>69</v>
      </c>
      <c r="C19" s="745">
        <v>0</v>
      </c>
      <c r="D19" s="745">
        <v>0</v>
      </c>
      <c r="E19" s="745">
        <v>0</v>
      </c>
      <c r="F19" s="745">
        <v>0</v>
      </c>
      <c r="G19" s="745">
        <v>0</v>
      </c>
      <c r="H19" s="745">
        <f t="shared" si="0"/>
        <v>0</v>
      </c>
    </row>
    <row r="20" spans="1:8">
      <c r="A20" s="394">
        <v>13</v>
      </c>
      <c r="B20" s="393" t="s">
        <v>70</v>
      </c>
      <c r="C20" s="745">
        <v>0</v>
      </c>
      <c r="D20" s="745">
        <v>0</v>
      </c>
      <c r="E20" s="745">
        <v>0</v>
      </c>
      <c r="F20" s="745">
        <v>0</v>
      </c>
      <c r="G20" s="745">
        <v>0</v>
      </c>
      <c r="H20" s="745">
        <f t="shared" si="0"/>
        <v>0</v>
      </c>
    </row>
    <row r="21" spans="1:8">
      <c r="A21" s="392">
        <v>14</v>
      </c>
      <c r="B21" s="391" t="s">
        <v>469</v>
      </c>
      <c r="C21" s="745">
        <v>14503583.82</v>
      </c>
      <c r="D21" s="745">
        <v>9365010.7217504531</v>
      </c>
      <c r="E21" s="745">
        <v>4524931.67</v>
      </c>
      <c r="F21" s="745">
        <v>53999.05</v>
      </c>
      <c r="G21" s="745">
        <v>108015705.80000001</v>
      </c>
      <c r="H21" s="745">
        <f>SUM(C21:G21)</f>
        <v>136463231.06175047</v>
      </c>
    </row>
    <row r="22" spans="1:8">
      <c r="A22" s="390">
        <v>15</v>
      </c>
      <c r="B22" s="389" t="s">
        <v>66</v>
      </c>
      <c r="C22" s="745">
        <f>SUM(C18:C21)+SUM(C8:C16)</f>
        <v>101548004.03999999</v>
      </c>
      <c r="D22" s="745">
        <f t="shared" ref="D22:H22" si="1">SUM(D18:D21)+SUM(D8:D16)</f>
        <v>177316844.5717504</v>
      </c>
      <c r="E22" s="745">
        <f t="shared" si="1"/>
        <v>95210241.01905784</v>
      </c>
      <c r="F22" s="745">
        <f t="shared" si="1"/>
        <v>82859.849999997023</v>
      </c>
      <c r="G22" s="745">
        <f t="shared" si="1"/>
        <v>757230353.98999953</v>
      </c>
      <c r="H22" s="745">
        <f t="shared" si="1"/>
        <v>1131388303.4708078</v>
      </c>
    </row>
    <row r="26" spans="1:8" ht="36">
      <c r="B26" s="323" t="s">
        <v>647</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H56"/>
  <sheetViews>
    <sheetView showGridLines="0" zoomScale="80" zoomScaleNormal="80" workbookViewId="0"/>
  </sheetViews>
  <sheetFormatPr defaultColWidth="9.109375" defaultRowHeight="12"/>
  <cols>
    <col min="1" max="1" width="11.88671875" style="307" bestFit="1" customWidth="1"/>
    <col min="2" max="2" width="86.88671875" style="304" customWidth="1"/>
    <col min="3" max="4" width="31.5546875" style="304" customWidth="1"/>
    <col min="5" max="5" width="16.44140625" style="309" bestFit="1" customWidth="1"/>
    <col min="6" max="6" width="14.109375" style="309" bestFit="1" customWidth="1"/>
    <col min="7" max="7" width="20" style="304" bestFit="1" customWidth="1"/>
    <col min="8" max="8" width="25.109375" style="304" bestFit="1" customWidth="1"/>
    <col min="9" max="16384" width="9.109375" style="304"/>
  </cols>
  <sheetData>
    <row r="1" spans="1:8" ht="13.8">
      <c r="A1" s="303" t="s">
        <v>97</v>
      </c>
      <c r="B1" s="235" t="str">
        <f>Info!C2</f>
        <v>სს "ხალიკ ბანკი საქართველო"</v>
      </c>
      <c r="C1" s="410"/>
      <c r="D1" s="410"/>
      <c r="E1" s="410"/>
      <c r="F1" s="410"/>
      <c r="G1" s="410"/>
      <c r="H1" s="410"/>
    </row>
    <row r="2" spans="1:8">
      <c r="A2" s="305" t="s">
        <v>98</v>
      </c>
      <c r="B2" s="795">
        <f>'1. key ratios'!B2</f>
        <v>46203</v>
      </c>
      <c r="C2" s="410"/>
      <c r="D2" s="410"/>
      <c r="E2" s="410"/>
      <c r="F2" s="410"/>
      <c r="G2" s="410"/>
      <c r="H2" s="410"/>
    </row>
    <row r="3" spans="1:8">
      <c r="A3" s="306" t="s">
        <v>470</v>
      </c>
      <c r="B3" s="410"/>
      <c r="C3" s="410"/>
      <c r="D3" s="410"/>
      <c r="E3" s="410"/>
      <c r="F3" s="410"/>
      <c r="G3" s="410"/>
      <c r="H3" s="410"/>
    </row>
    <row r="4" spans="1:8">
      <c r="A4" s="411"/>
      <c r="B4" s="410"/>
      <c r="C4" s="409" t="s">
        <v>471</v>
      </c>
      <c r="D4" s="409" t="s">
        <v>472</v>
      </c>
      <c r="E4" s="409" t="s">
        <v>473</v>
      </c>
      <c r="F4" s="409" t="s">
        <v>474</v>
      </c>
      <c r="G4" s="409" t="s">
        <v>475</v>
      </c>
      <c r="H4" s="409" t="s">
        <v>476</v>
      </c>
    </row>
    <row r="5" spans="1:8" ht="33.9" customHeight="1">
      <c r="A5" s="871" t="s">
        <v>835</v>
      </c>
      <c r="B5" s="872"/>
      <c r="C5" s="885" t="s">
        <v>565</v>
      </c>
      <c r="D5" s="885"/>
      <c r="E5" s="885" t="s">
        <v>834</v>
      </c>
      <c r="F5" s="883" t="s">
        <v>833</v>
      </c>
      <c r="G5" s="883" t="s">
        <v>480</v>
      </c>
      <c r="H5" s="407" t="s">
        <v>832</v>
      </c>
    </row>
    <row r="6" spans="1:8" ht="24">
      <c r="A6" s="875"/>
      <c r="B6" s="876"/>
      <c r="C6" s="408" t="s">
        <v>481</v>
      </c>
      <c r="D6" s="408" t="s">
        <v>482</v>
      </c>
      <c r="E6" s="885"/>
      <c r="F6" s="884"/>
      <c r="G6" s="884"/>
      <c r="H6" s="407" t="s">
        <v>831</v>
      </c>
    </row>
    <row r="7" spans="1:8">
      <c r="A7" s="405">
        <v>1</v>
      </c>
      <c r="B7" s="391" t="s">
        <v>123</v>
      </c>
      <c r="C7" s="746">
        <v>0</v>
      </c>
      <c r="D7" s="746">
        <v>34348092.259999998</v>
      </c>
      <c r="E7" s="747">
        <v>5959.34</v>
      </c>
      <c r="F7" s="747">
        <v>0</v>
      </c>
      <c r="G7" s="746">
        <v>0</v>
      </c>
      <c r="H7" s="398">
        <f t="shared" ref="H7:H20" si="0">C7+D7-E7-F7</f>
        <v>34342132.919999994</v>
      </c>
    </row>
    <row r="8" spans="1:8" ht="14.4" customHeight="1">
      <c r="A8" s="405">
        <v>2</v>
      </c>
      <c r="B8" s="391" t="s">
        <v>124</v>
      </c>
      <c r="C8" s="746">
        <v>0</v>
      </c>
      <c r="D8" s="746">
        <v>0</v>
      </c>
      <c r="E8" s="747">
        <v>0</v>
      </c>
      <c r="F8" s="747">
        <v>0</v>
      </c>
      <c r="G8" s="746">
        <v>0</v>
      </c>
      <c r="H8" s="398">
        <f t="shared" si="0"/>
        <v>0</v>
      </c>
    </row>
    <row r="9" spans="1:8">
      <c r="A9" s="405">
        <v>3</v>
      </c>
      <c r="B9" s="391" t="s">
        <v>125</v>
      </c>
      <c r="C9" s="746">
        <v>0</v>
      </c>
      <c r="D9" s="746">
        <v>0</v>
      </c>
      <c r="E9" s="747">
        <v>0</v>
      </c>
      <c r="F9" s="747">
        <v>0</v>
      </c>
      <c r="G9" s="746">
        <v>0</v>
      </c>
      <c r="H9" s="398">
        <f t="shared" si="0"/>
        <v>0</v>
      </c>
    </row>
    <row r="10" spans="1:8">
      <c r="A10" s="405">
        <v>4</v>
      </c>
      <c r="B10" s="391" t="s">
        <v>126</v>
      </c>
      <c r="C10" s="746">
        <v>0</v>
      </c>
      <c r="D10" s="746">
        <v>0</v>
      </c>
      <c r="E10" s="747">
        <v>0</v>
      </c>
      <c r="F10" s="747">
        <v>0</v>
      </c>
      <c r="G10" s="746">
        <v>0</v>
      </c>
      <c r="H10" s="398">
        <f t="shared" si="0"/>
        <v>0</v>
      </c>
    </row>
    <row r="11" spans="1:8">
      <c r="A11" s="405">
        <v>5</v>
      </c>
      <c r="B11" s="391" t="s">
        <v>912</v>
      </c>
      <c r="C11" s="746">
        <v>0</v>
      </c>
      <c r="D11" s="746">
        <v>0</v>
      </c>
      <c r="E11" s="747">
        <v>0</v>
      </c>
      <c r="F11" s="747">
        <v>0</v>
      </c>
      <c r="G11" s="746">
        <v>0</v>
      </c>
      <c r="H11" s="398">
        <f t="shared" si="0"/>
        <v>0</v>
      </c>
    </row>
    <row r="12" spans="1:8">
      <c r="A12" s="405">
        <v>6</v>
      </c>
      <c r="B12" s="391" t="s">
        <v>127</v>
      </c>
      <c r="C12" s="746">
        <v>0</v>
      </c>
      <c r="D12" s="746">
        <v>59492828.359999999</v>
      </c>
      <c r="E12" s="747">
        <v>994.4</v>
      </c>
      <c r="F12" s="747">
        <v>0</v>
      </c>
      <c r="G12" s="746">
        <v>0</v>
      </c>
      <c r="H12" s="398">
        <f t="shared" si="0"/>
        <v>59491833.960000001</v>
      </c>
    </row>
    <row r="13" spans="1:8">
      <c r="A13" s="405">
        <v>7</v>
      </c>
      <c r="B13" s="391" t="s">
        <v>71</v>
      </c>
      <c r="C13" s="746">
        <v>39829844.060000002</v>
      </c>
      <c r="D13" s="746">
        <v>606207724.88999999</v>
      </c>
      <c r="E13" s="747">
        <v>7527117.4499999993</v>
      </c>
      <c r="F13" s="747">
        <v>0</v>
      </c>
      <c r="G13" s="746">
        <v>0</v>
      </c>
      <c r="H13" s="398">
        <f t="shared" si="0"/>
        <v>638510451.5</v>
      </c>
    </row>
    <row r="14" spans="1:8">
      <c r="A14" s="405">
        <v>8</v>
      </c>
      <c r="B14" s="393" t="s">
        <v>72</v>
      </c>
      <c r="C14" s="746">
        <v>19783511.610000011</v>
      </c>
      <c r="D14" s="746">
        <v>248741405.31999952</v>
      </c>
      <c r="E14" s="747">
        <v>5944262.9400000041</v>
      </c>
      <c r="F14" s="747">
        <v>0</v>
      </c>
      <c r="G14" s="746">
        <v>11558.15</v>
      </c>
      <c r="H14" s="398">
        <f t="shared" si="0"/>
        <v>262580653.98999953</v>
      </c>
    </row>
    <row r="15" spans="1:8">
      <c r="A15" s="405">
        <v>9</v>
      </c>
      <c r="B15" s="391" t="s">
        <v>913</v>
      </c>
      <c r="C15" s="746">
        <v>0</v>
      </c>
      <c r="D15" s="746">
        <v>0</v>
      </c>
      <c r="E15" s="747">
        <v>0</v>
      </c>
      <c r="F15" s="747">
        <v>0</v>
      </c>
      <c r="G15" s="746">
        <v>0</v>
      </c>
      <c r="H15" s="398">
        <f t="shared" si="0"/>
        <v>0</v>
      </c>
    </row>
    <row r="16" spans="1:8">
      <c r="A16" s="405">
        <v>10</v>
      </c>
      <c r="B16" s="395" t="s">
        <v>483</v>
      </c>
      <c r="C16" s="746">
        <v>38889897.009999998</v>
      </c>
      <c r="D16" s="746">
        <v>12201.61</v>
      </c>
      <c r="E16" s="747">
        <v>9141272.6899999976</v>
      </c>
      <c r="F16" s="747">
        <v>0</v>
      </c>
      <c r="G16" s="746">
        <v>11558.15</v>
      </c>
      <c r="H16" s="398">
        <f t="shared" si="0"/>
        <v>29760825.93</v>
      </c>
    </row>
    <row r="17" spans="1:8">
      <c r="A17" s="405">
        <v>11</v>
      </c>
      <c r="B17" s="391" t="s">
        <v>68</v>
      </c>
      <c r="C17" s="746">
        <v>0</v>
      </c>
      <c r="D17" s="746">
        <v>0</v>
      </c>
      <c r="E17" s="747">
        <v>0</v>
      </c>
      <c r="F17" s="747">
        <v>0</v>
      </c>
      <c r="G17" s="746">
        <v>0</v>
      </c>
      <c r="H17" s="398">
        <f t="shared" si="0"/>
        <v>0</v>
      </c>
    </row>
    <row r="18" spans="1:8">
      <c r="A18" s="405">
        <v>12</v>
      </c>
      <c r="B18" s="391" t="s">
        <v>69</v>
      </c>
      <c r="C18" s="746">
        <v>0</v>
      </c>
      <c r="D18" s="746">
        <v>0</v>
      </c>
      <c r="E18" s="747">
        <v>0</v>
      </c>
      <c r="F18" s="747">
        <v>0</v>
      </c>
      <c r="G18" s="746">
        <v>0</v>
      </c>
      <c r="H18" s="398">
        <f t="shared" si="0"/>
        <v>0</v>
      </c>
    </row>
    <row r="19" spans="1:8">
      <c r="A19" s="406">
        <v>13</v>
      </c>
      <c r="B19" s="393" t="s">
        <v>70</v>
      </c>
      <c r="C19" s="746">
        <v>0</v>
      </c>
      <c r="D19" s="746">
        <v>0</v>
      </c>
      <c r="E19" s="747">
        <v>0</v>
      </c>
      <c r="F19" s="747">
        <v>0</v>
      </c>
      <c r="G19" s="746">
        <v>0</v>
      </c>
      <c r="H19" s="398">
        <f t="shared" si="0"/>
        <v>0</v>
      </c>
    </row>
    <row r="20" spans="1:8">
      <c r="A20" s="405">
        <v>14</v>
      </c>
      <c r="B20" s="391" t="s">
        <v>469</v>
      </c>
      <c r="C20" s="746">
        <v>17779232.030000012</v>
      </c>
      <c r="D20" s="746">
        <v>129666643.25</v>
      </c>
      <c r="E20" s="747">
        <v>4595921.2982495464</v>
      </c>
      <c r="F20" s="747">
        <v>0</v>
      </c>
      <c r="G20" s="746">
        <v>0</v>
      </c>
      <c r="H20" s="398">
        <f t="shared" si="0"/>
        <v>142849953.98175046</v>
      </c>
    </row>
    <row r="21" spans="1:8" s="308" customFormat="1">
      <c r="A21" s="404">
        <v>15</v>
      </c>
      <c r="B21" s="403" t="s">
        <v>66</v>
      </c>
      <c r="C21" s="748">
        <f t="shared" ref="C21:H21" si="1">SUM(C7:C15)+SUM(C17:C20)</f>
        <v>77392587.700000033</v>
      </c>
      <c r="D21" s="748">
        <f t="shared" si="1"/>
        <v>1078456694.0799994</v>
      </c>
      <c r="E21" s="748">
        <f t="shared" si="1"/>
        <v>18074255.428249549</v>
      </c>
      <c r="F21" s="748">
        <f t="shared" si="1"/>
        <v>0</v>
      </c>
      <c r="G21" s="748">
        <f t="shared" si="1"/>
        <v>11558.15</v>
      </c>
      <c r="H21" s="398">
        <f t="shared" si="1"/>
        <v>1137775026.3517499</v>
      </c>
    </row>
    <row r="22" spans="1:8">
      <c r="A22" s="402">
        <v>16</v>
      </c>
      <c r="B22" s="401" t="s">
        <v>484</v>
      </c>
      <c r="C22" s="746">
        <v>77392587.700000003</v>
      </c>
      <c r="D22" s="746">
        <v>925530422.69999623</v>
      </c>
      <c r="E22" s="747">
        <v>17867166.020000044</v>
      </c>
      <c r="F22" s="747">
        <v>0</v>
      </c>
      <c r="G22" s="746">
        <v>11558.15</v>
      </c>
      <c r="H22" s="398">
        <f>C22+D22-E22-F22</f>
        <v>985055844.37999618</v>
      </c>
    </row>
    <row r="23" spans="1:8">
      <c r="A23" s="402">
        <v>17</v>
      </c>
      <c r="B23" s="401" t="s">
        <v>485</v>
      </c>
      <c r="C23" s="746">
        <v>0</v>
      </c>
      <c r="D23" s="746">
        <v>5959288.8999999994</v>
      </c>
      <c r="E23" s="747">
        <v>5846.1</v>
      </c>
      <c r="F23" s="747">
        <v>0</v>
      </c>
      <c r="G23" s="746">
        <v>0</v>
      </c>
      <c r="H23" s="398">
        <f>C23+D23-E23-F23</f>
        <v>5953442.7999999998</v>
      </c>
    </row>
    <row r="25" spans="1:8">
      <c r="E25" s="304"/>
      <c r="F25" s="304"/>
    </row>
    <row r="26" spans="1:8" ht="42.6" customHeight="1">
      <c r="B26" s="323" t="s">
        <v>647</v>
      </c>
    </row>
    <row r="31" spans="1:8">
      <c r="E31" s="304"/>
      <c r="F31" s="304"/>
    </row>
    <row r="32" spans="1:8">
      <c r="E32" s="304"/>
      <c r="F32" s="304"/>
    </row>
    <row r="33" spans="5:6">
      <c r="E33" s="304"/>
      <c r="F33" s="304"/>
    </row>
    <row r="34" spans="5:6">
      <c r="E34" s="304"/>
      <c r="F34" s="304"/>
    </row>
    <row r="35" spans="5:6">
      <c r="E35" s="304"/>
      <c r="F35" s="304"/>
    </row>
    <row r="36" spans="5:6">
      <c r="E36" s="304"/>
      <c r="F36" s="304"/>
    </row>
    <row r="37" spans="5:6">
      <c r="E37" s="304"/>
      <c r="F37" s="304"/>
    </row>
    <row r="38" spans="5:6">
      <c r="E38" s="304"/>
      <c r="F38" s="304"/>
    </row>
    <row r="39" spans="5:6">
      <c r="E39" s="304"/>
      <c r="F39" s="304"/>
    </row>
    <row r="40" spans="5:6">
      <c r="E40" s="304"/>
      <c r="F40" s="304"/>
    </row>
    <row r="41" spans="5:6">
      <c r="E41" s="304"/>
      <c r="F41" s="304"/>
    </row>
    <row r="42" spans="5:6">
      <c r="E42" s="304"/>
      <c r="F42" s="304"/>
    </row>
    <row r="43" spans="5:6">
      <c r="E43" s="304"/>
      <c r="F43" s="304"/>
    </row>
    <row r="44" spans="5:6">
      <c r="E44" s="304"/>
      <c r="F44" s="304"/>
    </row>
    <row r="45" spans="5:6">
      <c r="E45" s="304"/>
      <c r="F45" s="304"/>
    </row>
    <row r="46" spans="5:6">
      <c r="E46" s="304"/>
      <c r="F46" s="304"/>
    </row>
    <row r="47" spans="5:6">
      <c r="E47" s="304"/>
      <c r="F47" s="304"/>
    </row>
    <row r="48" spans="5:6">
      <c r="E48" s="304"/>
      <c r="F48" s="304"/>
    </row>
    <row r="49" spans="5:6">
      <c r="E49" s="304"/>
      <c r="F49" s="304"/>
    </row>
    <row r="50" spans="5:6">
      <c r="E50" s="304"/>
      <c r="F50" s="304"/>
    </row>
    <row r="51" spans="5:6">
      <c r="E51" s="304"/>
      <c r="F51" s="304"/>
    </row>
    <row r="52" spans="5:6">
      <c r="E52" s="304"/>
      <c r="F52" s="304"/>
    </row>
    <row r="53" spans="5:6">
      <c r="E53" s="304"/>
      <c r="F53" s="304"/>
    </row>
    <row r="54" spans="5:6">
      <c r="E54" s="304"/>
      <c r="F54" s="304"/>
    </row>
    <row r="55" spans="5:6">
      <c r="E55" s="304"/>
      <c r="F55" s="304"/>
    </row>
    <row r="56" spans="5:6">
      <c r="E56" s="304"/>
      <c r="F56" s="304"/>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I64"/>
  <sheetViews>
    <sheetView showGridLines="0" zoomScale="80" zoomScaleNormal="80" workbookViewId="0"/>
  </sheetViews>
  <sheetFormatPr defaultColWidth="9.109375" defaultRowHeight="12"/>
  <cols>
    <col min="1" max="1" width="11" style="304" bestFit="1" customWidth="1"/>
    <col min="2" max="2" width="93.44140625" style="304" customWidth="1"/>
    <col min="3" max="4" width="35" style="304" customWidth="1"/>
    <col min="5" max="7" width="22" style="304" customWidth="1"/>
    <col min="8" max="8" width="42.109375" style="304" bestFit="1" customWidth="1"/>
    <col min="9" max="16384" width="9.109375" style="304"/>
  </cols>
  <sheetData>
    <row r="1" spans="1:8" ht="13.8">
      <c r="A1" s="303" t="s">
        <v>97</v>
      </c>
      <c r="B1" s="235" t="str">
        <f>Info!C2</f>
        <v>სს "ხალიკ ბანკი საქართველო"</v>
      </c>
      <c r="C1" s="410"/>
      <c r="D1" s="410"/>
      <c r="E1" s="410"/>
      <c r="F1" s="410"/>
      <c r="G1" s="410"/>
      <c r="H1" s="410"/>
    </row>
    <row r="2" spans="1:8">
      <c r="A2" s="305" t="s">
        <v>98</v>
      </c>
      <c r="B2" s="795">
        <f>'1. key ratios'!B2</f>
        <v>46203</v>
      </c>
      <c r="C2" s="410"/>
      <c r="D2" s="410"/>
      <c r="E2" s="410"/>
      <c r="F2" s="410"/>
      <c r="G2" s="410"/>
      <c r="H2" s="410"/>
    </row>
    <row r="3" spans="1:8">
      <c r="A3" s="306" t="s">
        <v>486</v>
      </c>
      <c r="B3" s="410"/>
      <c r="C3" s="410"/>
      <c r="D3" s="410"/>
      <c r="E3" s="410"/>
      <c r="F3" s="410"/>
      <c r="G3" s="410"/>
      <c r="H3" s="410"/>
    </row>
    <row r="4" spans="1:8">
      <c r="A4" s="410"/>
      <c r="B4" s="410"/>
      <c r="C4" s="409" t="s">
        <v>471</v>
      </c>
      <c r="D4" s="409" t="s">
        <v>472</v>
      </c>
      <c r="E4" s="409" t="s">
        <v>473</v>
      </c>
      <c r="F4" s="409" t="s">
        <v>474</v>
      </c>
      <c r="G4" s="409" t="s">
        <v>475</v>
      </c>
      <c r="H4" s="409" t="s">
        <v>476</v>
      </c>
    </row>
    <row r="5" spans="1:8" ht="41.4" customHeight="1">
      <c r="A5" s="871" t="s">
        <v>837</v>
      </c>
      <c r="B5" s="872"/>
      <c r="C5" s="886" t="s">
        <v>565</v>
      </c>
      <c r="D5" s="887"/>
      <c r="E5" s="883" t="s">
        <v>834</v>
      </c>
      <c r="F5" s="883" t="s">
        <v>833</v>
      </c>
      <c r="G5" s="883" t="s">
        <v>480</v>
      </c>
      <c r="H5" s="407" t="s">
        <v>832</v>
      </c>
    </row>
    <row r="6" spans="1:8" ht="24">
      <c r="A6" s="875"/>
      <c r="B6" s="876"/>
      <c r="C6" s="408" t="s">
        <v>481</v>
      </c>
      <c r="D6" s="408" t="s">
        <v>482</v>
      </c>
      <c r="E6" s="884"/>
      <c r="F6" s="884"/>
      <c r="G6" s="884"/>
      <c r="H6" s="407" t="s">
        <v>831</v>
      </c>
    </row>
    <row r="7" spans="1:8">
      <c r="A7" s="399">
        <v>1</v>
      </c>
      <c r="B7" s="414" t="s">
        <v>487</v>
      </c>
      <c r="C7" s="746">
        <v>1129448.44</v>
      </c>
      <c r="D7" s="746">
        <v>50154148.749999993</v>
      </c>
      <c r="E7" s="746">
        <v>401567.12000000017</v>
      </c>
      <c r="F7" s="746">
        <v>0</v>
      </c>
      <c r="G7" s="746">
        <v>0</v>
      </c>
      <c r="H7" s="398">
        <f t="shared" ref="H7:H34" si="0">C7+D7-E7-F7</f>
        <v>50882030.069999993</v>
      </c>
    </row>
    <row r="8" spans="1:8">
      <c r="A8" s="399">
        <v>2</v>
      </c>
      <c r="B8" s="414" t="s">
        <v>488</v>
      </c>
      <c r="C8" s="746">
        <v>3073406.1999999997</v>
      </c>
      <c r="D8" s="746">
        <v>137440890.84999996</v>
      </c>
      <c r="E8" s="746">
        <v>1472252.959999999</v>
      </c>
      <c r="F8" s="746">
        <v>0</v>
      </c>
      <c r="G8" s="746">
        <v>0</v>
      </c>
      <c r="H8" s="398">
        <f t="shared" si="0"/>
        <v>139042044.08999994</v>
      </c>
    </row>
    <row r="9" spans="1:8">
      <c r="A9" s="399">
        <v>3</v>
      </c>
      <c r="B9" s="414" t="s">
        <v>836</v>
      </c>
      <c r="C9" s="746">
        <v>0</v>
      </c>
      <c r="D9" s="746">
        <v>0</v>
      </c>
      <c r="E9" s="746">
        <v>0</v>
      </c>
      <c r="F9" s="746">
        <v>0</v>
      </c>
      <c r="G9" s="746">
        <v>0</v>
      </c>
      <c r="H9" s="398">
        <f t="shared" si="0"/>
        <v>0</v>
      </c>
    </row>
    <row r="10" spans="1:8">
      <c r="A10" s="399">
        <v>4</v>
      </c>
      <c r="B10" s="414" t="s">
        <v>489</v>
      </c>
      <c r="C10" s="746">
        <v>3174476.8</v>
      </c>
      <c r="D10" s="746">
        <v>54259254.539999999</v>
      </c>
      <c r="E10" s="746">
        <v>600940.06999999995</v>
      </c>
      <c r="F10" s="746">
        <v>0</v>
      </c>
      <c r="G10" s="746">
        <v>0</v>
      </c>
      <c r="H10" s="398">
        <f t="shared" si="0"/>
        <v>56832791.269999996</v>
      </c>
    </row>
    <row r="11" spans="1:8">
      <c r="A11" s="399">
        <v>5</v>
      </c>
      <c r="B11" s="414" t="s">
        <v>490</v>
      </c>
      <c r="C11" s="746">
        <v>13329984.690000003</v>
      </c>
      <c r="D11" s="746">
        <v>153527055.83999991</v>
      </c>
      <c r="E11" s="746">
        <v>1137353.4500000002</v>
      </c>
      <c r="F11" s="746">
        <v>0</v>
      </c>
      <c r="G11" s="746">
        <v>0</v>
      </c>
      <c r="H11" s="398">
        <f t="shared" si="0"/>
        <v>165719687.07999992</v>
      </c>
    </row>
    <row r="12" spans="1:8">
      <c r="A12" s="399">
        <v>6</v>
      </c>
      <c r="B12" s="414" t="s">
        <v>491</v>
      </c>
      <c r="C12" s="746">
        <v>235367.92</v>
      </c>
      <c r="D12" s="746">
        <v>42517326.180000007</v>
      </c>
      <c r="E12" s="746">
        <v>138859.41000000006</v>
      </c>
      <c r="F12" s="746">
        <v>0</v>
      </c>
      <c r="G12" s="746">
        <v>0</v>
      </c>
      <c r="H12" s="398">
        <f t="shared" si="0"/>
        <v>42613834.690000013</v>
      </c>
    </row>
    <row r="13" spans="1:8">
      <c r="A13" s="399">
        <v>7</v>
      </c>
      <c r="B13" s="414" t="s">
        <v>492</v>
      </c>
      <c r="C13" s="746">
        <v>2499446.3400000003</v>
      </c>
      <c r="D13" s="746">
        <v>2586212.7300000004</v>
      </c>
      <c r="E13" s="746">
        <v>55511.88</v>
      </c>
      <c r="F13" s="746">
        <v>0</v>
      </c>
      <c r="G13" s="746">
        <v>0</v>
      </c>
      <c r="H13" s="398">
        <f t="shared" si="0"/>
        <v>5030147.1900000004</v>
      </c>
    </row>
    <row r="14" spans="1:8">
      <c r="A14" s="399">
        <v>8</v>
      </c>
      <c r="B14" s="414" t="s">
        <v>493</v>
      </c>
      <c r="C14" s="746">
        <v>17600.57</v>
      </c>
      <c r="D14" s="746">
        <v>7791117.3200000003</v>
      </c>
      <c r="E14" s="746">
        <v>28245.79</v>
      </c>
      <c r="F14" s="746">
        <v>0</v>
      </c>
      <c r="G14" s="746">
        <v>0</v>
      </c>
      <c r="H14" s="398">
        <f t="shared" si="0"/>
        <v>7780472.1000000006</v>
      </c>
    </row>
    <row r="15" spans="1:8">
      <c r="A15" s="399">
        <v>9</v>
      </c>
      <c r="B15" s="414" t="s">
        <v>494</v>
      </c>
      <c r="C15" s="746">
        <v>15161.71</v>
      </c>
      <c r="D15" s="746">
        <v>7538514.8999999994</v>
      </c>
      <c r="E15" s="746">
        <v>65818.100000000006</v>
      </c>
      <c r="F15" s="746">
        <v>0</v>
      </c>
      <c r="G15" s="746">
        <v>0</v>
      </c>
      <c r="H15" s="398">
        <f t="shared" si="0"/>
        <v>7487858.5099999998</v>
      </c>
    </row>
    <row r="16" spans="1:8">
      <c r="A16" s="399">
        <v>10</v>
      </c>
      <c r="B16" s="414" t="s">
        <v>495</v>
      </c>
      <c r="C16" s="746">
        <v>0</v>
      </c>
      <c r="D16" s="746">
        <v>1785563.4</v>
      </c>
      <c r="E16" s="746">
        <v>2527.52</v>
      </c>
      <c r="F16" s="746">
        <v>0</v>
      </c>
      <c r="G16" s="746">
        <v>0</v>
      </c>
      <c r="H16" s="398">
        <f t="shared" si="0"/>
        <v>1783035.88</v>
      </c>
    </row>
    <row r="17" spans="1:9">
      <c r="A17" s="399">
        <v>11</v>
      </c>
      <c r="B17" s="414" t="s">
        <v>496</v>
      </c>
      <c r="C17" s="746">
        <v>7708.2400000000007</v>
      </c>
      <c r="D17" s="746">
        <v>173124.55000000002</v>
      </c>
      <c r="E17" s="746">
        <v>8204.91</v>
      </c>
      <c r="F17" s="746">
        <v>0</v>
      </c>
      <c r="G17" s="746">
        <v>0</v>
      </c>
      <c r="H17" s="398">
        <f t="shared" si="0"/>
        <v>172627.88</v>
      </c>
    </row>
    <row r="18" spans="1:9">
      <c r="A18" s="399">
        <v>12</v>
      </c>
      <c r="B18" s="414" t="s">
        <v>497</v>
      </c>
      <c r="C18" s="746">
        <v>7072594.8999999948</v>
      </c>
      <c r="D18" s="746">
        <v>105035273.13000003</v>
      </c>
      <c r="E18" s="746">
        <v>1619239.9899999998</v>
      </c>
      <c r="F18" s="746">
        <v>0</v>
      </c>
      <c r="G18" s="746">
        <v>0</v>
      </c>
      <c r="H18" s="398">
        <f t="shared" si="0"/>
        <v>110488628.04000002</v>
      </c>
    </row>
    <row r="19" spans="1:9">
      <c r="A19" s="399">
        <v>13</v>
      </c>
      <c r="B19" s="414" t="s">
        <v>498</v>
      </c>
      <c r="C19" s="746">
        <v>4142540.7700000023</v>
      </c>
      <c r="D19" s="746">
        <v>23041030.87000002</v>
      </c>
      <c r="E19" s="746">
        <v>1344278.4600000025</v>
      </c>
      <c r="F19" s="746">
        <v>0</v>
      </c>
      <c r="G19" s="746">
        <v>95.71</v>
      </c>
      <c r="H19" s="398">
        <f t="shared" si="0"/>
        <v>25839293.180000022</v>
      </c>
    </row>
    <row r="20" spans="1:9">
      <c r="A20" s="399">
        <v>14</v>
      </c>
      <c r="B20" s="414" t="s">
        <v>499</v>
      </c>
      <c r="C20" s="746">
        <v>12901224.990000002</v>
      </c>
      <c r="D20" s="746">
        <v>88743767.870000005</v>
      </c>
      <c r="E20" s="746">
        <v>1751543.2000000002</v>
      </c>
      <c r="F20" s="746">
        <v>0</v>
      </c>
      <c r="G20" s="746">
        <v>0</v>
      </c>
      <c r="H20" s="398">
        <f t="shared" si="0"/>
        <v>99893449.660000011</v>
      </c>
    </row>
    <row r="21" spans="1:9">
      <c r="A21" s="399">
        <v>15</v>
      </c>
      <c r="B21" s="414" t="s">
        <v>500</v>
      </c>
      <c r="C21" s="746">
        <v>7603672.1699999999</v>
      </c>
      <c r="D21" s="746">
        <v>23958967.749999993</v>
      </c>
      <c r="E21" s="746">
        <v>1785148.03</v>
      </c>
      <c r="F21" s="746">
        <v>0</v>
      </c>
      <c r="G21" s="746">
        <v>0</v>
      </c>
      <c r="H21" s="398">
        <f t="shared" si="0"/>
        <v>29777491.889999993</v>
      </c>
    </row>
    <row r="22" spans="1:9">
      <c r="A22" s="399">
        <v>16</v>
      </c>
      <c r="B22" s="414" t="s">
        <v>501</v>
      </c>
      <c r="C22" s="746">
        <v>529.79</v>
      </c>
      <c r="D22" s="746">
        <v>549932.77</v>
      </c>
      <c r="E22" s="746">
        <v>4196.3900000000003</v>
      </c>
      <c r="F22" s="746">
        <v>0</v>
      </c>
      <c r="G22" s="746">
        <v>0</v>
      </c>
      <c r="H22" s="398">
        <f t="shared" si="0"/>
        <v>546266.17000000004</v>
      </c>
    </row>
    <row r="23" spans="1:9">
      <c r="A23" s="399">
        <v>17</v>
      </c>
      <c r="B23" s="414" t="s">
        <v>502</v>
      </c>
      <c r="C23" s="746">
        <v>22046.590000000004</v>
      </c>
      <c r="D23" s="746">
        <v>14722396.970000003</v>
      </c>
      <c r="E23" s="746">
        <v>75384.680000000008</v>
      </c>
      <c r="F23" s="746">
        <v>0</v>
      </c>
      <c r="G23" s="746">
        <v>0</v>
      </c>
      <c r="H23" s="398">
        <f t="shared" si="0"/>
        <v>14669058.880000003</v>
      </c>
    </row>
    <row r="24" spans="1:9">
      <c r="A24" s="399">
        <v>18</v>
      </c>
      <c r="B24" s="414" t="s">
        <v>503</v>
      </c>
      <c r="C24" s="746">
        <v>8492.5000000000018</v>
      </c>
      <c r="D24" s="746">
        <v>4336500.83</v>
      </c>
      <c r="E24" s="746">
        <v>10315.799999999999</v>
      </c>
      <c r="F24" s="746">
        <v>0</v>
      </c>
      <c r="G24" s="746">
        <v>0</v>
      </c>
      <c r="H24" s="398">
        <f t="shared" si="0"/>
        <v>4334677.53</v>
      </c>
    </row>
    <row r="25" spans="1:9">
      <c r="A25" s="399">
        <v>19</v>
      </c>
      <c r="B25" s="414" t="s">
        <v>504</v>
      </c>
      <c r="C25" s="746">
        <v>3515.37</v>
      </c>
      <c r="D25" s="746">
        <v>1538023.35</v>
      </c>
      <c r="E25" s="746">
        <v>8995.0499999999993</v>
      </c>
      <c r="F25" s="746">
        <v>0</v>
      </c>
      <c r="G25" s="746">
        <v>11099.07</v>
      </c>
      <c r="H25" s="398">
        <f t="shared" si="0"/>
        <v>1532543.6700000002</v>
      </c>
    </row>
    <row r="26" spans="1:9">
      <c r="A26" s="399">
        <v>20</v>
      </c>
      <c r="B26" s="414" t="s">
        <v>505</v>
      </c>
      <c r="C26" s="746">
        <v>436083.22</v>
      </c>
      <c r="D26" s="746">
        <v>31124107.529999986</v>
      </c>
      <c r="E26" s="746">
        <v>236367.57</v>
      </c>
      <c r="F26" s="746">
        <v>0</v>
      </c>
      <c r="G26" s="746">
        <v>0</v>
      </c>
      <c r="H26" s="398">
        <f t="shared" si="0"/>
        <v>31323823.179999985</v>
      </c>
      <c r="I26" s="310"/>
    </row>
    <row r="27" spans="1:9">
      <c r="A27" s="399">
        <v>21</v>
      </c>
      <c r="B27" s="414" t="s">
        <v>506</v>
      </c>
      <c r="C27" s="746">
        <v>24061.360000000001</v>
      </c>
      <c r="D27" s="746">
        <v>415083.4</v>
      </c>
      <c r="E27" s="746">
        <v>6609.2799999999988</v>
      </c>
      <c r="F27" s="746">
        <v>0</v>
      </c>
      <c r="G27" s="746">
        <v>0</v>
      </c>
      <c r="H27" s="398">
        <f t="shared" si="0"/>
        <v>432535.48</v>
      </c>
      <c r="I27" s="310"/>
    </row>
    <row r="28" spans="1:9">
      <c r="A28" s="399">
        <v>22</v>
      </c>
      <c r="B28" s="414" t="s">
        <v>507</v>
      </c>
      <c r="C28" s="746">
        <v>272824.55</v>
      </c>
      <c r="D28" s="746">
        <v>965959.98</v>
      </c>
      <c r="E28" s="746">
        <v>68523.03</v>
      </c>
      <c r="F28" s="746">
        <v>0</v>
      </c>
      <c r="G28" s="746">
        <v>0</v>
      </c>
      <c r="H28" s="398">
        <f t="shared" si="0"/>
        <v>1170261.5</v>
      </c>
      <c r="I28" s="310"/>
    </row>
    <row r="29" spans="1:9">
      <c r="A29" s="399">
        <v>23</v>
      </c>
      <c r="B29" s="414" t="s">
        <v>508</v>
      </c>
      <c r="C29" s="746">
        <v>8216187.9799999995</v>
      </c>
      <c r="D29" s="746">
        <v>175704516.00999999</v>
      </c>
      <c r="E29" s="746">
        <v>3932690.9399999874</v>
      </c>
      <c r="F29" s="746">
        <v>0</v>
      </c>
      <c r="G29" s="746">
        <v>0</v>
      </c>
      <c r="H29" s="398">
        <f t="shared" si="0"/>
        <v>179988013.04999998</v>
      </c>
      <c r="I29" s="310"/>
    </row>
    <row r="30" spans="1:9">
      <c r="A30" s="399">
        <v>24</v>
      </c>
      <c r="B30" s="414" t="s">
        <v>509</v>
      </c>
      <c r="C30" s="746">
        <v>3162572.67</v>
      </c>
      <c r="D30" s="746">
        <v>14212405.159999998</v>
      </c>
      <c r="E30" s="746">
        <v>549259.59</v>
      </c>
      <c r="F30" s="746">
        <v>0</v>
      </c>
      <c r="G30" s="746">
        <v>0</v>
      </c>
      <c r="H30" s="398">
        <f t="shared" si="0"/>
        <v>16825718.239999998</v>
      </c>
      <c r="I30" s="310"/>
    </row>
    <row r="31" spans="1:9">
      <c r="A31" s="399">
        <v>25</v>
      </c>
      <c r="B31" s="414" t="s">
        <v>510</v>
      </c>
      <c r="C31" s="746">
        <v>10043639.929999996</v>
      </c>
      <c r="D31" s="746">
        <v>77250168.640000135</v>
      </c>
      <c r="E31" s="746">
        <v>2570286.540000001</v>
      </c>
      <c r="F31" s="746">
        <v>0</v>
      </c>
      <c r="G31" s="746">
        <v>363.37</v>
      </c>
      <c r="H31" s="398">
        <f t="shared" si="0"/>
        <v>84723522.03000012</v>
      </c>
      <c r="I31" s="310"/>
    </row>
    <row r="32" spans="1:9">
      <c r="A32" s="399">
        <v>26</v>
      </c>
      <c r="B32" s="414" t="s">
        <v>511</v>
      </c>
      <c r="C32" s="746">
        <v>0</v>
      </c>
      <c r="D32" s="746">
        <v>0</v>
      </c>
      <c r="E32" s="746">
        <v>0</v>
      </c>
      <c r="F32" s="746">
        <v>0</v>
      </c>
      <c r="G32" s="746">
        <v>0</v>
      </c>
      <c r="H32" s="398">
        <f t="shared" si="0"/>
        <v>0</v>
      </c>
      <c r="I32" s="310"/>
    </row>
    <row r="33" spans="1:9">
      <c r="A33" s="399">
        <v>27</v>
      </c>
      <c r="B33" s="400" t="s">
        <v>88</v>
      </c>
      <c r="C33" s="746">
        <v>0</v>
      </c>
      <c r="D33" s="746">
        <v>59085350.75999999</v>
      </c>
      <c r="E33" s="746">
        <v>200135.6682495483</v>
      </c>
      <c r="F33" s="746">
        <v>0</v>
      </c>
      <c r="G33" s="746">
        <v>0</v>
      </c>
      <c r="H33" s="398">
        <f t="shared" si="0"/>
        <v>58885215.091750443</v>
      </c>
      <c r="I33" s="310"/>
    </row>
    <row r="34" spans="1:9">
      <c r="A34" s="399">
        <v>28</v>
      </c>
      <c r="B34" s="413" t="s">
        <v>66</v>
      </c>
      <c r="C34" s="748">
        <f>SUM(C7:C33)</f>
        <v>77392587.699999988</v>
      </c>
      <c r="D34" s="748">
        <f>SUM(D7:D33)</f>
        <v>1078456694.0799999</v>
      </c>
      <c r="E34" s="748">
        <f>SUM(E7:E33)</f>
        <v>18074255.428249538</v>
      </c>
      <c r="F34" s="748">
        <f>SUM(F7:F33)</f>
        <v>0</v>
      </c>
      <c r="G34" s="748">
        <f>SUM(G7:G33)</f>
        <v>11558.15</v>
      </c>
      <c r="H34" s="398">
        <f t="shared" si="0"/>
        <v>1137775026.3517504</v>
      </c>
      <c r="I34" s="310"/>
    </row>
    <row r="35" spans="1:9">
      <c r="A35" s="310"/>
      <c r="B35" s="310"/>
      <c r="C35" s="310"/>
      <c r="D35" s="310"/>
      <c r="E35" s="310"/>
      <c r="F35" s="310"/>
      <c r="G35" s="310"/>
      <c r="H35" s="310"/>
      <c r="I35" s="310"/>
    </row>
    <row r="36" spans="1:9">
      <c r="A36" s="310"/>
      <c r="B36" s="311"/>
      <c r="C36" s="311"/>
      <c r="D36" s="311"/>
      <c r="E36" s="311"/>
      <c r="F36" s="311"/>
      <c r="G36" s="311"/>
      <c r="H36" s="311"/>
      <c r="I36" s="310"/>
    </row>
    <row r="37" spans="1:9">
      <c r="B37" s="311"/>
      <c r="C37" s="311"/>
      <c r="D37" s="311"/>
      <c r="E37" s="311"/>
      <c r="F37" s="311"/>
      <c r="G37" s="311"/>
      <c r="H37" s="311"/>
    </row>
    <row r="38" spans="1:9">
      <c r="B38" s="311"/>
      <c r="C38" s="311"/>
      <c r="D38" s="311"/>
      <c r="E38" s="311"/>
      <c r="F38" s="311"/>
      <c r="G38" s="311"/>
      <c r="H38" s="311"/>
    </row>
    <row r="39" spans="1:9">
      <c r="B39" s="311"/>
      <c r="C39" s="311"/>
      <c r="D39" s="311"/>
      <c r="E39" s="311"/>
      <c r="F39" s="311"/>
      <c r="G39" s="311"/>
      <c r="H39" s="311"/>
    </row>
    <row r="40" spans="1:9">
      <c r="B40" s="311"/>
      <c r="C40" s="311"/>
      <c r="D40" s="311"/>
      <c r="E40" s="311"/>
      <c r="F40" s="311"/>
      <c r="G40" s="311"/>
      <c r="H40" s="311"/>
    </row>
    <row r="41" spans="1:9">
      <c r="B41" s="311"/>
      <c r="C41" s="311"/>
      <c r="D41" s="311"/>
      <c r="E41" s="311"/>
      <c r="F41" s="311"/>
      <c r="G41" s="311"/>
      <c r="H41" s="311"/>
    </row>
    <row r="42" spans="1:9">
      <c r="B42" s="311"/>
      <c r="C42" s="311"/>
      <c r="D42" s="311"/>
      <c r="E42" s="311"/>
      <c r="F42" s="311"/>
      <c r="G42" s="311"/>
      <c r="H42" s="311"/>
    </row>
    <row r="43" spans="1:9">
      <c r="B43" s="311"/>
      <c r="C43" s="311"/>
      <c r="D43" s="311"/>
      <c r="E43" s="311"/>
      <c r="F43" s="311"/>
      <c r="G43" s="311"/>
      <c r="H43" s="311"/>
    </row>
    <row r="44" spans="1:9">
      <c r="B44" s="311"/>
      <c r="C44" s="311"/>
      <c r="D44" s="311"/>
      <c r="E44" s="311"/>
      <c r="F44" s="311"/>
      <c r="G44" s="311"/>
      <c r="H44" s="311"/>
    </row>
    <row r="45" spans="1:9">
      <c r="B45" s="311"/>
      <c r="C45" s="311"/>
      <c r="D45" s="311"/>
      <c r="E45" s="311"/>
      <c r="F45" s="311"/>
      <c r="G45" s="311"/>
      <c r="H45" s="311"/>
    </row>
    <row r="46" spans="1:9">
      <c r="B46" s="311"/>
      <c r="C46" s="311"/>
      <c r="D46" s="311"/>
      <c r="E46" s="311"/>
      <c r="F46" s="311"/>
      <c r="G46" s="311"/>
      <c r="H46" s="311"/>
    </row>
    <row r="47" spans="1:9">
      <c r="B47" s="311"/>
      <c r="C47" s="311"/>
      <c r="D47" s="311"/>
      <c r="E47" s="311"/>
      <c r="F47" s="311"/>
      <c r="G47" s="311"/>
      <c r="H47" s="311"/>
    </row>
    <row r="48" spans="1:9">
      <c r="B48" s="311"/>
      <c r="C48" s="311"/>
      <c r="D48" s="311"/>
      <c r="E48" s="311"/>
      <c r="F48" s="311"/>
      <c r="G48" s="311"/>
      <c r="H48" s="311"/>
    </row>
    <row r="49" spans="2:8">
      <c r="B49" s="311"/>
      <c r="C49" s="311"/>
      <c r="D49" s="311"/>
      <c r="E49" s="311"/>
      <c r="F49" s="311"/>
      <c r="G49" s="311"/>
      <c r="H49" s="311"/>
    </row>
    <row r="50" spans="2:8">
      <c r="B50" s="311"/>
      <c r="C50" s="311"/>
      <c r="D50" s="311"/>
      <c r="E50" s="311"/>
      <c r="F50" s="311"/>
      <c r="G50" s="311"/>
      <c r="H50" s="311"/>
    </row>
    <row r="51" spans="2:8">
      <c r="B51" s="311"/>
      <c r="C51" s="311"/>
      <c r="D51" s="311"/>
      <c r="E51" s="311"/>
      <c r="F51" s="311"/>
      <c r="G51" s="311"/>
      <c r="H51" s="311"/>
    </row>
    <row r="52" spans="2:8">
      <c r="B52" s="311"/>
      <c r="C52" s="311"/>
      <c r="D52" s="311"/>
      <c r="E52" s="311"/>
      <c r="F52" s="311"/>
      <c r="G52" s="311"/>
      <c r="H52" s="311"/>
    </row>
    <row r="53" spans="2:8">
      <c r="B53" s="311"/>
      <c r="C53" s="311"/>
      <c r="D53" s="311"/>
      <c r="E53" s="311"/>
      <c r="F53" s="311"/>
      <c r="G53" s="311"/>
      <c r="H53" s="311"/>
    </row>
    <row r="54" spans="2:8">
      <c r="B54" s="311"/>
      <c r="C54" s="311"/>
      <c r="D54" s="311"/>
      <c r="E54" s="311"/>
      <c r="F54" s="311"/>
      <c r="G54" s="311"/>
      <c r="H54" s="311"/>
    </row>
    <row r="55" spans="2:8">
      <c r="B55" s="311"/>
      <c r="C55" s="311"/>
      <c r="D55" s="311"/>
      <c r="E55" s="311"/>
      <c r="F55" s="311"/>
      <c r="G55" s="311"/>
      <c r="H55" s="311"/>
    </row>
    <row r="56" spans="2:8">
      <c r="B56" s="311"/>
      <c r="C56" s="311"/>
      <c r="D56" s="311"/>
      <c r="E56" s="311"/>
      <c r="F56" s="311"/>
      <c r="G56" s="311"/>
      <c r="H56" s="311"/>
    </row>
    <row r="57" spans="2:8">
      <c r="B57" s="311"/>
      <c r="C57" s="311"/>
      <c r="D57" s="311"/>
      <c r="E57" s="311"/>
      <c r="F57" s="311"/>
      <c r="G57" s="311"/>
      <c r="H57" s="311"/>
    </row>
    <row r="58" spans="2:8">
      <c r="B58" s="311"/>
      <c r="C58" s="311"/>
      <c r="D58" s="311"/>
      <c r="E58" s="311"/>
      <c r="F58" s="311"/>
      <c r="G58" s="311"/>
      <c r="H58" s="311"/>
    </row>
    <row r="59" spans="2:8">
      <c r="B59" s="311"/>
      <c r="C59" s="311"/>
      <c r="D59" s="311"/>
      <c r="E59" s="311"/>
      <c r="F59" s="311"/>
      <c r="G59" s="311"/>
      <c r="H59" s="311"/>
    </row>
    <row r="60" spans="2:8">
      <c r="B60" s="311"/>
      <c r="C60" s="311"/>
      <c r="D60" s="311"/>
      <c r="E60" s="311"/>
      <c r="F60" s="311"/>
      <c r="G60" s="311"/>
      <c r="H60" s="311"/>
    </row>
    <row r="61" spans="2:8">
      <c r="B61" s="311"/>
      <c r="C61" s="311"/>
      <c r="D61" s="311"/>
      <c r="E61" s="311"/>
      <c r="F61" s="311"/>
      <c r="G61" s="311"/>
      <c r="H61" s="311"/>
    </row>
    <row r="62" spans="2:8">
      <c r="B62" s="311"/>
      <c r="C62" s="311"/>
      <c r="D62" s="311"/>
      <c r="E62" s="311"/>
      <c r="F62" s="311"/>
      <c r="G62" s="311"/>
      <c r="H62" s="311"/>
    </row>
    <row r="63" spans="2:8">
      <c r="B63" s="311"/>
      <c r="C63" s="311"/>
      <c r="D63" s="311"/>
      <c r="E63" s="311"/>
      <c r="F63" s="311"/>
      <c r="G63" s="311"/>
      <c r="H63" s="311"/>
    </row>
    <row r="64" spans="2:8">
      <c r="B64" s="311"/>
      <c r="C64" s="311"/>
      <c r="D64" s="311"/>
      <c r="E64" s="311"/>
      <c r="F64" s="311"/>
      <c r="G64" s="311"/>
      <c r="H64" s="311"/>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D27"/>
  <sheetViews>
    <sheetView showGridLines="0" zoomScale="80" zoomScaleNormal="80" workbookViewId="0"/>
  </sheetViews>
  <sheetFormatPr defaultColWidth="9.109375" defaultRowHeight="12"/>
  <cols>
    <col min="1" max="1" width="11.88671875" style="304" bestFit="1" customWidth="1"/>
    <col min="2" max="2" width="108" style="304" bestFit="1" customWidth="1"/>
    <col min="3" max="3" width="35.5546875" style="304" customWidth="1"/>
    <col min="4" max="4" width="38.44140625" style="309" customWidth="1"/>
    <col min="5" max="16384" width="9.109375" style="304"/>
  </cols>
  <sheetData>
    <row r="1" spans="1:4" ht="13.8">
      <c r="A1" s="303" t="s">
        <v>97</v>
      </c>
      <c r="B1" s="235" t="str">
        <f>Info!C2</f>
        <v>სს "ხალიკ ბანკი საქართველო"</v>
      </c>
      <c r="D1" s="304"/>
    </row>
    <row r="2" spans="1:4">
      <c r="A2" s="305" t="s">
        <v>98</v>
      </c>
      <c r="B2" s="795">
        <f>'1. key ratios'!B2</f>
        <v>46203</v>
      </c>
      <c r="D2" s="304"/>
    </row>
    <row r="3" spans="1:4">
      <c r="A3" s="306" t="s">
        <v>512</v>
      </c>
      <c r="D3" s="304"/>
    </row>
    <row r="5" spans="1:4">
      <c r="A5" s="888" t="s">
        <v>848</v>
      </c>
      <c r="B5" s="888"/>
      <c r="C5" s="422" t="s">
        <v>531</v>
      </c>
      <c r="D5" s="422" t="s">
        <v>847</v>
      </c>
    </row>
    <row r="6" spans="1:4">
      <c r="A6" s="421">
        <v>1</v>
      </c>
      <c r="B6" s="415" t="s">
        <v>846</v>
      </c>
      <c r="C6" s="745">
        <v>17877418.190000009</v>
      </c>
      <c r="D6" s="745">
        <v>0</v>
      </c>
    </row>
    <row r="7" spans="1:4">
      <c r="A7" s="418">
        <v>2</v>
      </c>
      <c r="B7" s="415" t="s">
        <v>845</v>
      </c>
      <c r="C7" s="745">
        <f>SUM(C8:C9)</f>
        <v>2763997.2000836851</v>
      </c>
      <c r="D7" s="745">
        <f>SUM(D8:D9)</f>
        <v>0</v>
      </c>
    </row>
    <row r="8" spans="1:4">
      <c r="A8" s="420">
        <v>2.1</v>
      </c>
      <c r="B8" s="419" t="s">
        <v>844</v>
      </c>
      <c r="C8" s="749">
        <v>2150645.8646795815</v>
      </c>
      <c r="D8" s="749">
        <v>0</v>
      </c>
    </row>
    <row r="9" spans="1:4">
      <c r="A9" s="420">
        <v>2.2000000000000002</v>
      </c>
      <c r="B9" s="419" t="s">
        <v>843</v>
      </c>
      <c r="C9" s="749">
        <v>613351.33540410385</v>
      </c>
      <c r="D9" s="749">
        <v>0</v>
      </c>
    </row>
    <row r="10" spans="1:4">
      <c r="A10" s="421">
        <v>3</v>
      </c>
      <c r="B10" s="415" t="s">
        <v>842</v>
      </c>
      <c r="C10" s="745">
        <f>SUM(C11:C13)</f>
        <v>2641700.7475953917</v>
      </c>
      <c r="D10" s="745">
        <f>SUM(D11:D13)</f>
        <v>0</v>
      </c>
    </row>
    <row r="11" spans="1:4">
      <c r="A11" s="420">
        <v>3.1</v>
      </c>
      <c r="B11" s="419" t="s">
        <v>513</v>
      </c>
      <c r="C11" s="749">
        <v>11558.15</v>
      </c>
      <c r="D11" s="749">
        <v>0</v>
      </c>
    </row>
    <row r="12" spans="1:4">
      <c r="A12" s="420">
        <v>3.2</v>
      </c>
      <c r="B12" s="419" t="s">
        <v>841</v>
      </c>
      <c r="C12" s="749">
        <v>2423649.8747609309</v>
      </c>
      <c r="D12" s="749">
        <v>0</v>
      </c>
    </row>
    <row r="13" spans="1:4">
      <c r="A13" s="420">
        <v>3.3</v>
      </c>
      <c r="B13" s="419" t="s">
        <v>840</v>
      </c>
      <c r="C13" s="749">
        <v>206492.72283446096</v>
      </c>
      <c r="D13" s="749">
        <v>0</v>
      </c>
    </row>
    <row r="14" spans="1:4">
      <c r="A14" s="418">
        <v>4</v>
      </c>
      <c r="B14" s="417" t="s">
        <v>839</v>
      </c>
      <c r="C14" s="749">
        <v>-132548.62248830288</v>
      </c>
      <c r="D14" s="749">
        <v>0</v>
      </c>
    </row>
    <row r="15" spans="1:4">
      <c r="A15" s="416">
        <v>5</v>
      </c>
      <c r="B15" s="415" t="s">
        <v>838</v>
      </c>
      <c r="C15" s="745">
        <f>C6+C7-C10+C14</f>
        <v>17867166.02</v>
      </c>
      <c r="D15" s="749">
        <f>D6+D7-D10+D14</f>
        <v>0</v>
      </c>
    </row>
    <row r="18" spans="4:4">
      <c r="D18" s="304"/>
    </row>
    <row r="19" spans="4:4">
      <c r="D19" s="304"/>
    </row>
    <row r="20" spans="4:4">
      <c r="D20" s="304"/>
    </row>
    <row r="21" spans="4:4">
      <c r="D21" s="304"/>
    </row>
    <row r="22" spans="4:4">
      <c r="D22" s="304"/>
    </row>
    <row r="23" spans="4:4">
      <c r="D23" s="304"/>
    </row>
    <row r="24" spans="4:4">
      <c r="D24" s="304"/>
    </row>
    <row r="25" spans="4:4">
      <c r="D25" s="304"/>
    </row>
    <row r="26" spans="4:4">
      <c r="D26" s="304"/>
    </row>
    <row r="27" spans="4:4">
      <c r="D27" s="304"/>
    </row>
  </sheetData>
  <mergeCells count="1">
    <mergeCell ref="A5:B5"/>
  </mergeCells>
  <pageMargins left="0.7" right="0.7" top="0.75" bottom="0.75" header="0.3" footer="0.3"/>
  <pageSetup orientation="portrait" horizontalDpi="4294967292"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36"/>
  <sheetViews>
    <sheetView showGridLines="0" zoomScale="80" zoomScaleNormal="80" workbookViewId="0"/>
  </sheetViews>
  <sheetFormatPr defaultColWidth="9.109375" defaultRowHeight="12"/>
  <cols>
    <col min="1" max="1" width="11.88671875" style="410" bestFit="1" customWidth="1"/>
    <col min="2" max="2" width="128.88671875" style="410" bestFit="1" customWidth="1"/>
    <col min="3" max="3" width="37" style="410" customWidth="1"/>
    <col min="4" max="4" width="50.5546875" style="410" customWidth="1"/>
    <col min="5" max="16384" width="9.109375" style="410"/>
  </cols>
  <sheetData>
    <row r="1" spans="1:4" ht="13.8">
      <c r="A1" s="303" t="s">
        <v>97</v>
      </c>
      <c r="B1" s="235" t="str">
        <f>Info!C2</f>
        <v>სს "ხალიკ ბანკი საქართველო"</v>
      </c>
    </row>
    <row r="2" spans="1:4">
      <c r="A2" s="305" t="s">
        <v>98</v>
      </c>
      <c r="B2" s="795">
        <f>'1. key ratios'!B2</f>
        <v>46203</v>
      </c>
    </row>
    <row r="3" spans="1:4">
      <c r="A3" s="306" t="s">
        <v>514</v>
      </c>
    </row>
    <row r="4" spans="1:4">
      <c r="A4" s="306"/>
    </row>
    <row r="5" spans="1:4" ht="15" customHeight="1">
      <c r="A5" s="889" t="s">
        <v>515</v>
      </c>
      <c r="B5" s="890"/>
      <c r="C5" s="893" t="s">
        <v>516</v>
      </c>
      <c r="D5" s="893" t="s">
        <v>517</v>
      </c>
    </row>
    <row r="6" spans="1:4">
      <c r="A6" s="891"/>
      <c r="B6" s="892"/>
      <c r="C6" s="893"/>
      <c r="D6" s="893"/>
    </row>
    <row r="7" spans="1:4">
      <c r="A7" s="413">
        <v>1</v>
      </c>
      <c r="B7" s="403" t="s">
        <v>518</v>
      </c>
      <c r="C7" s="748">
        <v>79926890.840000108</v>
      </c>
      <c r="D7" s="423"/>
    </row>
    <row r="8" spans="1:4">
      <c r="A8" s="400">
        <v>2</v>
      </c>
      <c r="B8" s="400" t="s">
        <v>519</v>
      </c>
      <c r="C8" s="746">
        <v>8143896.3599999994</v>
      </c>
      <c r="D8" s="423"/>
    </row>
    <row r="9" spans="1:4">
      <c r="A9" s="400">
        <v>3</v>
      </c>
      <c r="B9" s="426" t="s">
        <v>520</v>
      </c>
      <c r="C9" s="746">
        <v>0</v>
      </c>
      <c r="D9" s="423"/>
    </row>
    <row r="10" spans="1:4">
      <c r="A10" s="400">
        <v>4</v>
      </c>
      <c r="B10" s="400" t="s">
        <v>521</v>
      </c>
      <c r="C10" s="746">
        <v>10678199.499999875</v>
      </c>
      <c r="D10" s="423"/>
    </row>
    <row r="11" spans="1:4">
      <c r="A11" s="400">
        <v>5</v>
      </c>
      <c r="B11" s="425" t="s">
        <v>849</v>
      </c>
      <c r="C11" s="746">
        <v>971691.91379780532</v>
      </c>
      <c r="D11" s="423"/>
    </row>
    <row r="12" spans="1:4">
      <c r="A12" s="400">
        <v>6</v>
      </c>
      <c r="B12" s="425" t="s">
        <v>522</v>
      </c>
      <c r="C12" s="746">
        <v>5327066.9666045578</v>
      </c>
      <c r="D12" s="423"/>
    </row>
    <row r="13" spans="1:4">
      <c r="A13" s="400">
        <v>7</v>
      </c>
      <c r="B13" s="425" t="s">
        <v>525</v>
      </c>
      <c r="C13" s="746">
        <v>11558.15</v>
      </c>
      <c r="D13" s="423"/>
    </row>
    <row r="14" spans="1:4">
      <c r="A14" s="400">
        <v>8</v>
      </c>
      <c r="B14" s="425" t="s">
        <v>523</v>
      </c>
      <c r="C14" s="746">
        <v>225104.12</v>
      </c>
      <c r="D14" s="747">
        <v>394331.31</v>
      </c>
    </row>
    <row r="15" spans="1:4">
      <c r="A15" s="400">
        <v>9</v>
      </c>
      <c r="B15" s="425" t="s">
        <v>524</v>
      </c>
      <c r="C15" s="746">
        <v>0</v>
      </c>
      <c r="D15" s="747">
        <v>0</v>
      </c>
    </row>
    <row r="16" spans="1:4">
      <c r="A16" s="400">
        <v>10</v>
      </c>
      <c r="B16" s="425" t="s">
        <v>526</v>
      </c>
      <c r="C16" s="746">
        <v>4142186.0844200375</v>
      </c>
      <c r="D16" s="747">
        <v>0</v>
      </c>
    </row>
    <row r="17" spans="1:4">
      <c r="A17" s="400">
        <v>11</v>
      </c>
      <c r="B17" s="425" t="s">
        <v>527</v>
      </c>
      <c r="C17" s="746">
        <v>592.26517747452147</v>
      </c>
      <c r="D17" s="423"/>
    </row>
    <row r="18" spans="1:4">
      <c r="A18" s="413">
        <v>12</v>
      </c>
      <c r="B18" s="424" t="s">
        <v>528</v>
      </c>
      <c r="C18" s="748">
        <f>C7+C8+C9-C10</f>
        <v>77392587.700000226</v>
      </c>
      <c r="D18" s="423"/>
    </row>
    <row r="21" spans="1:4">
      <c r="B21" s="303"/>
    </row>
    <row r="22" spans="1:4">
      <c r="B22" s="305"/>
      <c r="C22" s="305"/>
      <c r="D22" s="305"/>
    </row>
    <row r="23" spans="1:4">
      <c r="B23" s="305"/>
      <c r="C23" s="305"/>
      <c r="D23" s="305"/>
    </row>
    <row r="24" spans="1:4">
      <c r="B24" s="305"/>
      <c r="C24" s="305"/>
      <c r="D24" s="305"/>
    </row>
    <row r="25" spans="1:4">
      <c r="B25" s="305"/>
      <c r="C25" s="305"/>
      <c r="D25" s="305"/>
    </row>
    <row r="26" spans="1:4">
      <c r="B26" s="305"/>
      <c r="C26" s="305"/>
      <c r="D26" s="305"/>
    </row>
    <row r="27" spans="1:4">
      <c r="B27" s="305"/>
      <c r="C27" s="305"/>
      <c r="D27" s="305"/>
    </row>
    <row r="28" spans="1:4">
      <c r="B28" s="305"/>
      <c r="C28" s="305"/>
      <c r="D28" s="305"/>
    </row>
    <row r="29" spans="1:4">
      <c r="B29" s="305"/>
      <c r="C29" s="305"/>
      <c r="D29" s="305"/>
    </row>
    <row r="30" spans="1:4">
      <c r="B30" s="305"/>
      <c r="C30" s="305"/>
      <c r="D30" s="305"/>
    </row>
    <row r="31" spans="1:4">
      <c r="B31" s="305"/>
      <c r="C31" s="305"/>
      <c r="D31" s="305"/>
    </row>
    <row r="32" spans="1:4">
      <c r="B32" s="305"/>
      <c r="C32" s="305"/>
      <c r="D32" s="305"/>
    </row>
    <row r="33" spans="2:4">
      <c r="B33" s="305"/>
      <c r="C33" s="305"/>
      <c r="D33" s="305"/>
    </row>
    <row r="34" spans="2:4">
      <c r="B34" s="305"/>
      <c r="C34" s="305"/>
      <c r="D34" s="305"/>
    </row>
    <row r="35" spans="2:4">
      <c r="B35" s="305"/>
      <c r="C35" s="305"/>
      <c r="D35" s="305"/>
    </row>
    <row r="36" spans="2:4">
      <c r="B36" s="305"/>
      <c r="C36" s="305"/>
      <c r="D36" s="305"/>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28"/>
  <sheetViews>
    <sheetView showGridLines="0" topLeftCell="A5" zoomScale="80" zoomScaleNormal="80" workbookViewId="0">
      <selection activeCell="A5" sqref="A5:B7"/>
    </sheetView>
  </sheetViews>
  <sheetFormatPr defaultColWidth="9.109375" defaultRowHeight="12"/>
  <cols>
    <col min="1" max="1" width="11.88671875" style="410" bestFit="1" customWidth="1"/>
    <col min="2" max="2" width="63.88671875" style="410" customWidth="1"/>
    <col min="3" max="3" width="17.109375" style="410" bestFit="1" customWidth="1"/>
    <col min="4" max="18" width="22.109375" style="410" customWidth="1"/>
    <col min="19" max="19" width="23.109375" style="410" bestFit="1" customWidth="1"/>
    <col min="20" max="26" width="22.109375" style="410" customWidth="1"/>
    <col min="27" max="27" width="23.109375" style="410" bestFit="1" customWidth="1"/>
    <col min="28" max="28" width="20" style="410" customWidth="1"/>
    <col min="29" max="16384" width="9.109375" style="410"/>
  </cols>
  <sheetData>
    <row r="1" spans="1:28" ht="13.8">
      <c r="A1" s="303" t="s">
        <v>97</v>
      </c>
      <c r="B1" s="235" t="str">
        <f>Info!C2</f>
        <v>სს "ხალიკ ბანკი საქართველო"</v>
      </c>
    </row>
    <row r="2" spans="1:28">
      <c r="A2" s="305" t="s">
        <v>98</v>
      </c>
      <c r="B2" s="795">
        <f>'1. key ratios'!B2</f>
        <v>46203</v>
      </c>
      <c r="C2" s="411"/>
    </row>
    <row r="3" spans="1:28">
      <c r="A3" s="306" t="s">
        <v>529</v>
      </c>
    </row>
    <row r="5" spans="1:28" ht="15" customHeight="1">
      <c r="A5" s="894" t="s">
        <v>862</v>
      </c>
      <c r="B5" s="895"/>
      <c r="C5" s="900" t="s">
        <v>861</v>
      </c>
      <c r="D5" s="901"/>
      <c r="E5" s="901"/>
      <c r="F5" s="901"/>
      <c r="G5" s="901"/>
      <c r="H5" s="901"/>
      <c r="I5" s="901"/>
      <c r="J5" s="901"/>
      <c r="K5" s="901"/>
      <c r="L5" s="901"/>
      <c r="M5" s="901"/>
      <c r="N5" s="901"/>
      <c r="O5" s="901"/>
      <c r="P5" s="901"/>
      <c r="Q5" s="901"/>
      <c r="R5" s="901"/>
      <c r="S5" s="901"/>
      <c r="T5" s="440"/>
      <c r="U5" s="440"/>
      <c r="V5" s="440"/>
      <c r="W5" s="440"/>
      <c r="X5" s="440"/>
      <c r="Y5" s="440"/>
      <c r="Z5" s="440"/>
      <c r="AA5" s="439"/>
      <c r="AB5" s="430"/>
    </row>
    <row r="6" spans="1:28">
      <c r="A6" s="896"/>
      <c r="B6" s="897"/>
      <c r="C6" s="902" t="s">
        <v>66</v>
      </c>
      <c r="D6" s="904" t="s">
        <v>860</v>
      </c>
      <c r="E6" s="904"/>
      <c r="F6" s="904"/>
      <c r="G6" s="904"/>
      <c r="H6" s="905" t="s">
        <v>859</v>
      </c>
      <c r="I6" s="906"/>
      <c r="J6" s="906"/>
      <c r="K6" s="907"/>
      <c r="L6" s="438"/>
      <c r="M6" s="908" t="s">
        <v>858</v>
      </c>
      <c r="N6" s="908"/>
      <c r="O6" s="908"/>
      <c r="P6" s="908"/>
      <c r="Q6" s="908"/>
      <c r="R6" s="908"/>
      <c r="S6" s="884"/>
      <c r="T6" s="437"/>
      <c r="U6" s="887" t="s">
        <v>857</v>
      </c>
      <c r="V6" s="887"/>
      <c r="W6" s="887"/>
      <c r="X6" s="887"/>
      <c r="Y6" s="887"/>
      <c r="Z6" s="887"/>
      <c r="AA6" s="885"/>
      <c r="AB6" s="436"/>
    </row>
    <row r="7" spans="1:28" ht="24">
      <c r="A7" s="898"/>
      <c r="B7" s="899"/>
      <c r="C7" s="903"/>
      <c r="D7" s="435"/>
      <c r="E7" s="431" t="s">
        <v>530</v>
      </c>
      <c r="F7" s="407" t="s">
        <v>855</v>
      </c>
      <c r="G7" s="407" t="s">
        <v>856</v>
      </c>
      <c r="H7" s="434"/>
      <c r="I7" s="431" t="s">
        <v>530</v>
      </c>
      <c r="J7" s="407" t="s">
        <v>855</v>
      </c>
      <c r="K7" s="407" t="s">
        <v>856</v>
      </c>
      <c r="L7" s="433"/>
      <c r="M7" s="431" t="s">
        <v>530</v>
      </c>
      <c r="N7" s="407" t="s">
        <v>855</v>
      </c>
      <c r="O7" s="407" t="s">
        <v>854</v>
      </c>
      <c r="P7" s="407" t="s">
        <v>853</v>
      </c>
      <c r="Q7" s="407" t="s">
        <v>852</v>
      </c>
      <c r="R7" s="407" t="s">
        <v>851</v>
      </c>
      <c r="S7" s="407" t="s">
        <v>850</v>
      </c>
      <c r="T7" s="432"/>
      <c r="U7" s="431" t="s">
        <v>530</v>
      </c>
      <c r="V7" s="407" t="s">
        <v>855</v>
      </c>
      <c r="W7" s="407" t="s">
        <v>854</v>
      </c>
      <c r="X7" s="407" t="s">
        <v>853</v>
      </c>
      <c r="Y7" s="407" t="s">
        <v>852</v>
      </c>
      <c r="Z7" s="407" t="s">
        <v>851</v>
      </c>
      <c r="AA7" s="407" t="s">
        <v>850</v>
      </c>
      <c r="AB7" s="430"/>
    </row>
    <row r="8" spans="1:28">
      <c r="A8" s="429">
        <v>1</v>
      </c>
      <c r="B8" s="403" t="s">
        <v>531</v>
      </c>
      <c r="C8" s="748">
        <v>1002923010.4000006</v>
      </c>
      <c r="D8" s="746">
        <v>842947553.33000052</v>
      </c>
      <c r="E8" s="746">
        <v>45349155.70000001</v>
      </c>
      <c r="F8" s="746">
        <v>9214491.379999999</v>
      </c>
      <c r="G8" s="746">
        <v>0</v>
      </c>
      <c r="H8" s="746">
        <v>82582869.370000005</v>
      </c>
      <c r="I8" s="746">
        <v>8304239.6600000001</v>
      </c>
      <c r="J8" s="746">
        <v>24643143.420000002</v>
      </c>
      <c r="K8" s="746">
        <v>0</v>
      </c>
      <c r="L8" s="746">
        <v>75305025.800000012</v>
      </c>
      <c r="M8" s="746">
        <v>7133007.4399999995</v>
      </c>
      <c r="N8" s="746">
        <v>6838627.0800000001</v>
      </c>
      <c r="O8" s="746">
        <v>7443195.9900000012</v>
      </c>
      <c r="P8" s="746">
        <v>8317092.1500000004</v>
      </c>
      <c r="Q8" s="746">
        <v>5532667.8999999994</v>
      </c>
      <c r="R8" s="746">
        <v>13458051.379999999</v>
      </c>
      <c r="S8" s="746">
        <v>1620620.6400000001</v>
      </c>
      <c r="T8" s="746">
        <v>2087561.9</v>
      </c>
      <c r="U8" s="746">
        <v>0</v>
      </c>
      <c r="V8" s="746">
        <v>0</v>
      </c>
      <c r="W8" s="746">
        <v>0</v>
      </c>
      <c r="X8" s="746">
        <v>0</v>
      </c>
      <c r="Y8" s="746">
        <v>81217.889999999985</v>
      </c>
      <c r="Z8" s="746">
        <v>1948002.08</v>
      </c>
      <c r="AA8" s="746">
        <v>58341.93</v>
      </c>
      <c r="AB8" s="427"/>
    </row>
    <row r="9" spans="1:28">
      <c r="A9" s="399">
        <v>1.1000000000000001</v>
      </c>
      <c r="B9" s="428" t="s">
        <v>532</v>
      </c>
      <c r="C9" s="750">
        <v>0</v>
      </c>
      <c r="D9" s="746">
        <v>0</v>
      </c>
      <c r="E9" s="746">
        <v>0</v>
      </c>
      <c r="F9" s="746">
        <v>0</v>
      </c>
      <c r="G9" s="746">
        <v>0</v>
      </c>
      <c r="H9" s="746">
        <v>0</v>
      </c>
      <c r="I9" s="746">
        <v>0</v>
      </c>
      <c r="J9" s="746">
        <v>0</v>
      </c>
      <c r="K9" s="746">
        <v>0</v>
      </c>
      <c r="L9" s="746">
        <v>0</v>
      </c>
      <c r="M9" s="746">
        <v>0</v>
      </c>
      <c r="N9" s="746">
        <v>0</v>
      </c>
      <c r="O9" s="746">
        <v>0</v>
      </c>
      <c r="P9" s="746">
        <v>0</v>
      </c>
      <c r="Q9" s="746">
        <v>0</v>
      </c>
      <c r="R9" s="746">
        <v>0</v>
      </c>
      <c r="S9" s="746">
        <v>0</v>
      </c>
      <c r="T9" s="746">
        <v>0</v>
      </c>
      <c r="U9" s="746">
        <v>0</v>
      </c>
      <c r="V9" s="746">
        <v>0</v>
      </c>
      <c r="W9" s="746">
        <v>0</v>
      </c>
      <c r="X9" s="746">
        <v>0</v>
      </c>
      <c r="Y9" s="746">
        <v>0</v>
      </c>
      <c r="Z9" s="746">
        <v>0</v>
      </c>
      <c r="AA9" s="746">
        <v>0</v>
      </c>
      <c r="AB9" s="427"/>
    </row>
    <row r="10" spans="1:28">
      <c r="A10" s="399">
        <v>1.2</v>
      </c>
      <c r="B10" s="428" t="s">
        <v>533</v>
      </c>
      <c r="C10" s="750">
        <v>0</v>
      </c>
      <c r="D10" s="746">
        <v>0</v>
      </c>
      <c r="E10" s="746">
        <v>0</v>
      </c>
      <c r="F10" s="746">
        <v>0</v>
      </c>
      <c r="G10" s="746">
        <v>0</v>
      </c>
      <c r="H10" s="746">
        <v>0</v>
      </c>
      <c r="I10" s="746">
        <v>0</v>
      </c>
      <c r="J10" s="746">
        <v>0</v>
      </c>
      <c r="K10" s="746">
        <v>0</v>
      </c>
      <c r="L10" s="746">
        <v>0</v>
      </c>
      <c r="M10" s="746">
        <v>0</v>
      </c>
      <c r="N10" s="746">
        <v>0</v>
      </c>
      <c r="O10" s="746">
        <v>0</v>
      </c>
      <c r="P10" s="746">
        <v>0</v>
      </c>
      <c r="Q10" s="746">
        <v>0</v>
      </c>
      <c r="R10" s="746">
        <v>0</v>
      </c>
      <c r="S10" s="746">
        <v>0</v>
      </c>
      <c r="T10" s="746">
        <v>0</v>
      </c>
      <c r="U10" s="746">
        <v>0</v>
      </c>
      <c r="V10" s="746">
        <v>0</v>
      </c>
      <c r="W10" s="746">
        <v>0</v>
      </c>
      <c r="X10" s="746">
        <v>0</v>
      </c>
      <c r="Y10" s="746">
        <v>0</v>
      </c>
      <c r="Z10" s="746">
        <v>0</v>
      </c>
      <c r="AA10" s="746">
        <v>0</v>
      </c>
      <c r="AB10" s="427"/>
    </row>
    <row r="11" spans="1:28">
      <c r="A11" s="399">
        <v>1.3</v>
      </c>
      <c r="B11" s="428" t="s">
        <v>534</v>
      </c>
      <c r="C11" s="750">
        <v>0</v>
      </c>
      <c r="D11" s="746">
        <v>0</v>
      </c>
      <c r="E11" s="746">
        <v>0</v>
      </c>
      <c r="F11" s="746">
        <v>0</v>
      </c>
      <c r="G11" s="746">
        <v>0</v>
      </c>
      <c r="H11" s="746">
        <v>0</v>
      </c>
      <c r="I11" s="746">
        <v>0</v>
      </c>
      <c r="J11" s="746">
        <v>0</v>
      </c>
      <c r="K11" s="746">
        <v>0</v>
      </c>
      <c r="L11" s="746">
        <v>0</v>
      </c>
      <c r="M11" s="746">
        <v>0</v>
      </c>
      <c r="N11" s="746">
        <v>0</v>
      </c>
      <c r="O11" s="746">
        <v>0</v>
      </c>
      <c r="P11" s="746">
        <v>0</v>
      </c>
      <c r="Q11" s="746">
        <v>0</v>
      </c>
      <c r="R11" s="746">
        <v>0</v>
      </c>
      <c r="S11" s="746">
        <v>0</v>
      </c>
      <c r="T11" s="746">
        <v>0</v>
      </c>
      <c r="U11" s="746">
        <v>0</v>
      </c>
      <c r="V11" s="746">
        <v>0</v>
      </c>
      <c r="W11" s="746">
        <v>0</v>
      </c>
      <c r="X11" s="746">
        <v>0</v>
      </c>
      <c r="Y11" s="746">
        <v>0</v>
      </c>
      <c r="Z11" s="746">
        <v>0</v>
      </c>
      <c r="AA11" s="746">
        <v>0</v>
      </c>
      <c r="AB11" s="427"/>
    </row>
    <row r="12" spans="1:28">
      <c r="A12" s="399">
        <v>1.4</v>
      </c>
      <c r="B12" s="428" t="s">
        <v>535</v>
      </c>
      <c r="C12" s="750">
        <v>56501426.759999998</v>
      </c>
      <c r="D12" s="746">
        <v>55648624.859999999</v>
      </c>
      <c r="E12" s="746">
        <v>740239.46</v>
      </c>
      <c r="F12" s="746">
        <v>3193247.7</v>
      </c>
      <c r="G12" s="746">
        <v>0</v>
      </c>
      <c r="H12" s="746">
        <v>0</v>
      </c>
      <c r="I12" s="746">
        <v>0</v>
      </c>
      <c r="J12" s="746">
        <v>0</v>
      </c>
      <c r="K12" s="746">
        <v>0</v>
      </c>
      <c r="L12" s="746">
        <v>794459.97</v>
      </c>
      <c r="M12" s="746">
        <v>0</v>
      </c>
      <c r="N12" s="746">
        <v>0</v>
      </c>
      <c r="O12" s="746">
        <v>0</v>
      </c>
      <c r="P12" s="746">
        <v>0</v>
      </c>
      <c r="Q12" s="746">
        <v>0</v>
      </c>
      <c r="R12" s="746">
        <v>160921.69</v>
      </c>
      <c r="S12" s="746">
        <v>633538.28</v>
      </c>
      <c r="T12" s="746">
        <v>58341.93</v>
      </c>
      <c r="U12" s="746">
        <v>0</v>
      </c>
      <c r="V12" s="746">
        <v>0</v>
      </c>
      <c r="W12" s="746">
        <v>0</v>
      </c>
      <c r="X12" s="746">
        <v>0</v>
      </c>
      <c r="Y12" s="746">
        <v>0</v>
      </c>
      <c r="Z12" s="746">
        <v>0</v>
      </c>
      <c r="AA12" s="746">
        <v>58341.93</v>
      </c>
      <c r="AB12" s="427"/>
    </row>
    <row r="13" spans="1:28">
      <c r="A13" s="399">
        <v>1.5</v>
      </c>
      <c r="B13" s="428" t="s">
        <v>536</v>
      </c>
      <c r="C13" s="750">
        <v>510836224.46999997</v>
      </c>
      <c r="D13" s="746">
        <v>425590782.45999998</v>
      </c>
      <c r="E13" s="746">
        <v>33134553.720000006</v>
      </c>
      <c r="F13" s="746">
        <v>6021243.6799999997</v>
      </c>
      <c r="G13" s="746">
        <v>0</v>
      </c>
      <c r="H13" s="746">
        <v>52907387.510000005</v>
      </c>
      <c r="I13" s="746">
        <v>5751624.7000000002</v>
      </c>
      <c r="J13" s="746">
        <v>15685218.870000001</v>
      </c>
      <c r="K13" s="746">
        <v>0</v>
      </c>
      <c r="L13" s="746">
        <v>30693947.880000003</v>
      </c>
      <c r="M13" s="746">
        <v>2384414.4400000004</v>
      </c>
      <c r="N13" s="746">
        <v>4110075.68</v>
      </c>
      <c r="O13" s="746">
        <v>1949454.6900000002</v>
      </c>
      <c r="P13" s="746">
        <v>2990757.3000000003</v>
      </c>
      <c r="Q13" s="746">
        <v>910105.97</v>
      </c>
      <c r="R13" s="746">
        <v>6534756.0499999989</v>
      </c>
      <c r="S13" s="746">
        <v>22541.75</v>
      </c>
      <c r="T13" s="746">
        <v>1644106.62</v>
      </c>
      <c r="U13" s="746">
        <v>0</v>
      </c>
      <c r="V13" s="746">
        <v>0</v>
      </c>
      <c r="W13" s="746">
        <v>0</v>
      </c>
      <c r="X13" s="746">
        <v>0</v>
      </c>
      <c r="Y13" s="746">
        <v>0</v>
      </c>
      <c r="Z13" s="746">
        <v>1644106.62</v>
      </c>
      <c r="AA13" s="746">
        <v>0</v>
      </c>
      <c r="AB13" s="427"/>
    </row>
    <row r="14" spans="1:28">
      <c r="A14" s="399">
        <v>1.6</v>
      </c>
      <c r="B14" s="428" t="s">
        <v>537</v>
      </c>
      <c r="C14" s="750">
        <v>435585359.17000055</v>
      </c>
      <c r="D14" s="746">
        <v>361708146.01000053</v>
      </c>
      <c r="E14" s="746">
        <v>11474362.520000001</v>
      </c>
      <c r="F14" s="746">
        <v>0</v>
      </c>
      <c r="G14" s="746">
        <v>0</v>
      </c>
      <c r="H14" s="746">
        <v>29675481.860000007</v>
      </c>
      <c r="I14" s="746">
        <v>2552614.9600000004</v>
      </c>
      <c r="J14" s="746">
        <v>8957924.5500000007</v>
      </c>
      <c r="K14" s="746">
        <v>0</v>
      </c>
      <c r="L14" s="746">
        <v>43816617.950000018</v>
      </c>
      <c r="M14" s="746">
        <v>4748592.9999999991</v>
      </c>
      <c r="N14" s="746">
        <v>2728551.4</v>
      </c>
      <c r="O14" s="746">
        <v>5493741.3000000007</v>
      </c>
      <c r="P14" s="746">
        <v>5326334.8499999996</v>
      </c>
      <c r="Q14" s="746">
        <v>4622561.93</v>
      </c>
      <c r="R14" s="746">
        <v>6762373.6399999987</v>
      </c>
      <c r="S14" s="746">
        <v>964540.6100000001</v>
      </c>
      <c r="T14" s="746">
        <v>385113.35</v>
      </c>
      <c r="U14" s="746">
        <v>0</v>
      </c>
      <c r="V14" s="746">
        <v>0</v>
      </c>
      <c r="W14" s="746">
        <v>0</v>
      </c>
      <c r="X14" s="746">
        <v>0</v>
      </c>
      <c r="Y14" s="746">
        <v>81217.889999999985</v>
      </c>
      <c r="Z14" s="746">
        <v>303895.46000000002</v>
      </c>
      <c r="AA14" s="746">
        <v>0</v>
      </c>
      <c r="AB14" s="427"/>
    </row>
    <row r="15" spans="1:28">
      <c r="A15" s="429">
        <v>2</v>
      </c>
      <c r="B15" s="413" t="s">
        <v>538</v>
      </c>
      <c r="C15" s="748">
        <v>5959288.8999999994</v>
      </c>
      <c r="D15" s="746">
        <v>5959288.8999999994</v>
      </c>
      <c r="E15" s="746">
        <v>0</v>
      </c>
      <c r="F15" s="746">
        <v>0</v>
      </c>
      <c r="G15" s="746">
        <v>0</v>
      </c>
      <c r="H15" s="746">
        <v>0</v>
      </c>
      <c r="I15" s="746">
        <v>0</v>
      </c>
      <c r="J15" s="746">
        <v>0</v>
      </c>
      <c r="K15" s="746">
        <v>0</v>
      </c>
      <c r="L15" s="746">
        <v>0</v>
      </c>
      <c r="M15" s="746">
        <v>0</v>
      </c>
      <c r="N15" s="746">
        <v>0</v>
      </c>
      <c r="O15" s="746">
        <v>0</v>
      </c>
      <c r="P15" s="746">
        <v>0</v>
      </c>
      <c r="Q15" s="746">
        <v>0</v>
      </c>
      <c r="R15" s="746">
        <v>0</v>
      </c>
      <c r="S15" s="746">
        <v>0</v>
      </c>
      <c r="T15" s="746">
        <v>0</v>
      </c>
      <c r="U15" s="746">
        <v>0</v>
      </c>
      <c r="V15" s="746">
        <v>0</v>
      </c>
      <c r="W15" s="746">
        <v>0</v>
      </c>
      <c r="X15" s="746">
        <v>0</v>
      </c>
      <c r="Y15" s="746">
        <v>0</v>
      </c>
      <c r="Z15" s="746">
        <v>0</v>
      </c>
      <c r="AA15" s="746">
        <v>0</v>
      </c>
      <c r="AB15" s="427"/>
    </row>
    <row r="16" spans="1:28">
      <c r="A16" s="399">
        <v>2.1</v>
      </c>
      <c r="B16" s="428" t="s">
        <v>532</v>
      </c>
      <c r="C16" s="750">
        <v>0</v>
      </c>
      <c r="D16" s="746">
        <v>0</v>
      </c>
      <c r="E16" s="746">
        <v>0</v>
      </c>
      <c r="F16" s="746">
        <v>0</v>
      </c>
      <c r="G16" s="746">
        <v>0</v>
      </c>
      <c r="H16" s="746">
        <v>0</v>
      </c>
      <c r="I16" s="746">
        <v>0</v>
      </c>
      <c r="J16" s="746">
        <v>0</v>
      </c>
      <c r="K16" s="746">
        <v>0</v>
      </c>
      <c r="L16" s="746">
        <v>0</v>
      </c>
      <c r="M16" s="746">
        <v>0</v>
      </c>
      <c r="N16" s="746">
        <v>0</v>
      </c>
      <c r="O16" s="746">
        <v>0</v>
      </c>
      <c r="P16" s="746">
        <v>0</v>
      </c>
      <c r="Q16" s="746">
        <v>0</v>
      </c>
      <c r="R16" s="746">
        <v>0</v>
      </c>
      <c r="S16" s="746">
        <v>0</v>
      </c>
      <c r="T16" s="746">
        <v>0</v>
      </c>
      <c r="U16" s="746">
        <v>0</v>
      </c>
      <c r="V16" s="746">
        <v>0</v>
      </c>
      <c r="W16" s="746">
        <v>0</v>
      </c>
      <c r="X16" s="746">
        <v>0</v>
      </c>
      <c r="Y16" s="746">
        <v>0</v>
      </c>
      <c r="Z16" s="746">
        <v>0</v>
      </c>
      <c r="AA16" s="746">
        <v>0</v>
      </c>
      <c r="AB16" s="427"/>
    </row>
    <row r="17" spans="1:28">
      <c r="A17" s="399">
        <v>2.2000000000000002</v>
      </c>
      <c r="B17" s="428" t="s">
        <v>533</v>
      </c>
      <c r="C17" s="750">
        <v>5959288.8999999994</v>
      </c>
      <c r="D17" s="746">
        <v>5959288.8999999994</v>
      </c>
      <c r="E17" s="746">
        <v>0</v>
      </c>
      <c r="F17" s="746">
        <v>0</v>
      </c>
      <c r="G17" s="746">
        <v>0</v>
      </c>
      <c r="H17" s="746">
        <v>0</v>
      </c>
      <c r="I17" s="746">
        <v>0</v>
      </c>
      <c r="J17" s="746">
        <v>0</v>
      </c>
      <c r="K17" s="746">
        <v>0</v>
      </c>
      <c r="L17" s="746">
        <v>0</v>
      </c>
      <c r="M17" s="746">
        <v>0</v>
      </c>
      <c r="N17" s="746">
        <v>0</v>
      </c>
      <c r="O17" s="746">
        <v>0</v>
      </c>
      <c r="P17" s="746">
        <v>0</v>
      </c>
      <c r="Q17" s="746">
        <v>0</v>
      </c>
      <c r="R17" s="746">
        <v>0</v>
      </c>
      <c r="S17" s="746">
        <v>0</v>
      </c>
      <c r="T17" s="746">
        <v>0</v>
      </c>
      <c r="U17" s="746">
        <v>0</v>
      </c>
      <c r="V17" s="746">
        <v>0</v>
      </c>
      <c r="W17" s="746">
        <v>0</v>
      </c>
      <c r="X17" s="746">
        <v>0</v>
      </c>
      <c r="Y17" s="746">
        <v>0</v>
      </c>
      <c r="Z17" s="746">
        <v>0</v>
      </c>
      <c r="AA17" s="746">
        <v>0</v>
      </c>
      <c r="AB17" s="427"/>
    </row>
    <row r="18" spans="1:28">
      <c r="A18" s="399">
        <v>2.2999999999999998</v>
      </c>
      <c r="B18" s="428" t="s">
        <v>534</v>
      </c>
      <c r="C18" s="750">
        <v>0</v>
      </c>
      <c r="D18" s="746">
        <v>0</v>
      </c>
      <c r="E18" s="746">
        <v>0</v>
      </c>
      <c r="F18" s="746">
        <v>0</v>
      </c>
      <c r="G18" s="746">
        <v>0</v>
      </c>
      <c r="H18" s="746">
        <v>0</v>
      </c>
      <c r="I18" s="746">
        <v>0</v>
      </c>
      <c r="J18" s="746">
        <v>0</v>
      </c>
      <c r="K18" s="746">
        <v>0</v>
      </c>
      <c r="L18" s="746">
        <v>0</v>
      </c>
      <c r="M18" s="746">
        <v>0</v>
      </c>
      <c r="N18" s="746">
        <v>0</v>
      </c>
      <c r="O18" s="746">
        <v>0</v>
      </c>
      <c r="P18" s="746">
        <v>0</v>
      </c>
      <c r="Q18" s="746">
        <v>0</v>
      </c>
      <c r="R18" s="746">
        <v>0</v>
      </c>
      <c r="S18" s="746">
        <v>0</v>
      </c>
      <c r="T18" s="746">
        <v>0</v>
      </c>
      <c r="U18" s="746">
        <v>0</v>
      </c>
      <c r="V18" s="746">
        <v>0</v>
      </c>
      <c r="W18" s="746">
        <v>0</v>
      </c>
      <c r="X18" s="746">
        <v>0</v>
      </c>
      <c r="Y18" s="746">
        <v>0</v>
      </c>
      <c r="Z18" s="746">
        <v>0</v>
      </c>
      <c r="AA18" s="746">
        <v>0</v>
      </c>
      <c r="AB18" s="427"/>
    </row>
    <row r="19" spans="1:28">
      <c r="A19" s="399">
        <v>2.4</v>
      </c>
      <c r="B19" s="428" t="s">
        <v>535</v>
      </c>
      <c r="C19" s="750">
        <v>0</v>
      </c>
      <c r="D19" s="746">
        <v>0</v>
      </c>
      <c r="E19" s="746">
        <v>0</v>
      </c>
      <c r="F19" s="746">
        <v>0</v>
      </c>
      <c r="G19" s="746">
        <v>0</v>
      </c>
      <c r="H19" s="746">
        <v>0</v>
      </c>
      <c r="I19" s="746">
        <v>0</v>
      </c>
      <c r="J19" s="746">
        <v>0</v>
      </c>
      <c r="K19" s="746">
        <v>0</v>
      </c>
      <c r="L19" s="746">
        <v>0</v>
      </c>
      <c r="M19" s="746">
        <v>0</v>
      </c>
      <c r="N19" s="746">
        <v>0</v>
      </c>
      <c r="O19" s="746">
        <v>0</v>
      </c>
      <c r="P19" s="746">
        <v>0</v>
      </c>
      <c r="Q19" s="746">
        <v>0</v>
      </c>
      <c r="R19" s="746">
        <v>0</v>
      </c>
      <c r="S19" s="746">
        <v>0</v>
      </c>
      <c r="T19" s="746">
        <v>0</v>
      </c>
      <c r="U19" s="746">
        <v>0</v>
      </c>
      <c r="V19" s="746">
        <v>0</v>
      </c>
      <c r="W19" s="746">
        <v>0</v>
      </c>
      <c r="X19" s="746">
        <v>0</v>
      </c>
      <c r="Y19" s="746">
        <v>0</v>
      </c>
      <c r="Z19" s="746">
        <v>0</v>
      </c>
      <c r="AA19" s="746">
        <v>0</v>
      </c>
      <c r="AB19" s="427"/>
    </row>
    <row r="20" spans="1:28">
      <c r="A20" s="399">
        <v>2.5</v>
      </c>
      <c r="B20" s="428" t="s">
        <v>536</v>
      </c>
      <c r="C20" s="750">
        <v>0</v>
      </c>
      <c r="D20" s="746">
        <v>0</v>
      </c>
      <c r="E20" s="746">
        <v>0</v>
      </c>
      <c r="F20" s="746">
        <v>0</v>
      </c>
      <c r="G20" s="746">
        <v>0</v>
      </c>
      <c r="H20" s="746">
        <v>0</v>
      </c>
      <c r="I20" s="746">
        <v>0</v>
      </c>
      <c r="J20" s="746">
        <v>0</v>
      </c>
      <c r="K20" s="746">
        <v>0</v>
      </c>
      <c r="L20" s="746">
        <v>0</v>
      </c>
      <c r="M20" s="746">
        <v>0</v>
      </c>
      <c r="N20" s="746">
        <v>0</v>
      </c>
      <c r="O20" s="746">
        <v>0</v>
      </c>
      <c r="P20" s="746">
        <v>0</v>
      </c>
      <c r="Q20" s="746">
        <v>0</v>
      </c>
      <c r="R20" s="746">
        <v>0</v>
      </c>
      <c r="S20" s="746">
        <v>0</v>
      </c>
      <c r="T20" s="746">
        <v>0</v>
      </c>
      <c r="U20" s="746">
        <v>0</v>
      </c>
      <c r="V20" s="746">
        <v>0</v>
      </c>
      <c r="W20" s="746">
        <v>0</v>
      </c>
      <c r="X20" s="746">
        <v>0</v>
      </c>
      <c r="Y20" s="746">
        <v>0</v>
      </c>
      <c r="Z20" s="746">
        <v>0</v>
      </c>
      <c r="AA20" s="746">
        <v>0</v>
      </c>
      <c r="AB20" s="427"/>
    </row>
    <row r="21" spans="1:28">
      <c r="A21" s="399">
        <v>2.6</v>
      </c>
      <c r="B21" s="428" t="s">
        <v>537</v>
      </c>
      <c r="C21" s="750">
        <v>0</v>
      </c>
      <c r="D21" s="746">
        <v>0</v>
      </c>
      <c r="E21" s="746">
        <v>0</v>
      </c>
      <c r="F21" s="746">
        <v>0</v>
      </c>
      <c r="G21" s="746">
        <v>0</v>
      </c>
      <c r="H21" s="746">
        <v>0</v>
      </c>
      <c r="I21" s="746">
        <v>0</v>
      </c>
      <c r="J21" s="746">
        <v>0</v>
      </c>
      <c r="K21" s="746">
        <v>0</v>
      </c>
      <c r="L21" s="746">
        <v>0</v>
      </c>
      <c r="M21" s="746">
        <v>0</v>
      </c>
      <c r="N21" s="746">
        <v>0</v>
      </c>
      <c r="O21" s="746">
        <v>0</v>
      </c>
      <c r="P21" s="746">
        <v>0</v>
      </c>
      <c r="Q21" s="746">
        <v>0</v>
      </c>
      <c r="R21" s="746">
        <v>0</v>
      </c>
      <c r="S21" s="746">
        <v>0</v>
      </c>
      <c r="T21" s="746">
        <v>0</v>
      </c>
      <c r="U21" s="746">
        <v>0</v>
      </c>
      <c r="V21" s="746">
        <v>0</v>
      </c>
      <c r="W21" s="746">
        <v>0</v>
      </c>
      <c r="X21" s="746">
        <v>0</v>
      </c>
      <c r="Y21" s="746">
        <v>0</v>
      </c>
      <c r="Z21" s="746">
        <v>0</v>
      </c>
      <c r="AA21" s="746">
        <v>0</v>
      </c>
      <c r="AB21" s="427"/>
    </row>
    <row r="22" spans="1:28">
      <c r="A22" s="429">
        <v>3</v>
      </c>
      <c r="B22" s="403" t="s">
        <v>539</v>
      </c>
      <c r="C22" s="748">
        <v>79761845.280000001</v>
      </c>
      <c r="D22" s="748">
        <v>79488910.829999998</v>
      </c>
      <c r="E22" s="751">
        <v>0</v>
      </c>
      <c r="F22" s="751">
        <v>0</v>
      </c>
      <c r="G22" s="751">
        <v>0</v>
      </c>
      <c r="H22" s="748">
        <v>231530.06999999998</v>
      </c>
      <c r="I22" s="751">
        <v>0</v>
      </c>
      <c r="J22" s="751">
        <v>0</v>
      </c>
      <c r="K22" s="751">
        <v>0</v>
      </c>
      <c r="L22" s="748">
        <v>41404.380000000005</v>
      </c>
      <c r="M22" s="751">
        <v>0</v>
      </c>
      <c r="N22" s="751">
        <v>0</v>
      </c>
      <c r="O22" s="751">
        <v>0</v>
      </c>
      <c r="P22" s="751">
        <v>0</v>
      </c>
      <c r="Q22" s="751">
        <v>0</v>
      </c>
      <c r="R22" s="751">
        <v>0</v>
      </c>
      <c r="S22" s="751">
        <v>0</v>
      </c>
      <c r="T22" s="748">
        <v>0</v>
      </c>
      <c r="U22" s="751">
        <v>0</v>
      </c>
      <c r="V22" s="751">
        <v>0</v>
      </c>
      <c r="W22" s="751">
        <v>0</v>
      </c>
      <c r="X22" s="751">
        <v>0</v>
      </c>
      <c r="Y22" s="751">
        <v>0</v>
      </c>
      <c r="Z22" s="751">
        <v>0</v>
      </c>
      <c r="AA22" s="751">
        <v>0</v>
      </c>
      <c r="AB22" s="427"/>
    </row>
    <row r="23" spans="1:28">
      <c r="A23" s="399">
        <v>3.1</v>
      </c>
      <c r="B23" s="428" t="s">
        <v>532</v>
      </c>
      <c r="C23" s="750">
        <v>0</v>
      </c>
      <c r="D23" s="748">
        <v>0</v>
      </c>
      <c r="E23" s="751">
        <v>0</v>
      </c>
      <c r="F23" s="751">
        <v>0</v>
      </c>
      <c r="G23" s="751">
        <v>0</v>
      </c>
      <c r="H23" s="748">
        <v>0</v>
      </c>
      <c r="I23" s="751">
        <v>0</v>
      </c>
      <c r="J23" s="751">
        <v>0</v>
      </c>
      <c r="K23" s="751">
        <v>0</v>
      </c>
      <c r="L23" s="748">
        <v>0</v>
      </c>
      <c r="M23" s="751">
        <v>0</v>
      </c>
      <c r="N23" s="751">
        <v>0</v>
      </c>
      <c r="O23" s="751">
        <v>0</v>
      </c>
      <c r="P23" s="751">
        <v>0</v>
      </c>
      <c r="Q23" s="751">
        <v>0</v>
      </c>
      <c r="R23" s="751">
        <v>0</v>
      </c>
      <c r="S23" s="751">
        <v>0</v>
      </c>
      <c r="T23" s="748">
        <v>0</v>
      </c>
      <c r="U23" s="751">
        <v>0</v>
      </c>
      <c r="V23" s="751">
        <v>0</v>
      </c>
      <c r="W23" s="751">
        <v>0</v>
      </c>
      <c r="X23" s="751">
        <v>0</v>
      </c>
      <c r="Y23" s="751">
        <v>0</v>
      </c>
      <c r="Z23" s="751">
        <v>0</v>
      </c>
      <c r="AA23" s="751">
        <v>0</v>
      </c>
      <c r="AB23" s="427"/>
    </row>
    <row r="24" spans="1:28">
      <c r="A24" s="399">
        <v>3.2</v>
      </c>
      <c r="B24" s="428" t="s">
        <v>533</v>
      </c>
      <c r="C24" s="750">
        <v>0</v>
      </c>
      <c r="D24" s="748">
        <v>0</v>
      </c>
      <c r="E24" s="751">
        <v>0</v>
      </c>
      <c r="F24" s="751">
        <v>0</v>
      </c>
      <c r="G24" s="751">
        <v>0</v>
      </c>
      <c r="H24" s="748">
        <v>0</v>
      </c>
      <c r="I24" s="751">
        <v>0</v>
      </c>
      <c r="J24" s="751">
        <v>0</v>
      </c>
      <c r="K24" s="751">
        <v>0</v>
      </c>
      <c r="L24" s="748">
        <v>0</v>
      </c>
      <c r="M24" s="751">
        <v>0</v>
      </c>
      <c r="N24" s="751">
        <v>0</v>
      </c>
      <c r="O24" s="751">
        <v>0</v>
      </c>
      <c r="P24" s="751">
        <v>0</v>
      </c>
      <c r="Q24" s="751">
        <v>0</v>
      </c>
      <c r="R24" s="751">
        <v>0</v>
      </c>
      <c r="S24" s="751">
        <v>0</v>
      </c>
      <c r="T24" s="748">
        <v>0</v>
      </c>
      <c r="U24" s="751">
        <v>0</v>
      </c>
      <c r="V24" s="751">
        <v>0</v>
      </c>
      <c r="W24" s="751">
        <v>0</v>
      </c>
      <c r="X24" s="751">
        <v>0</v>
      </c>
      <c r="Y24" s="751">
        <v>0</v>
      </c>
      <c r="Z24" s="751">
        <v>0</v>
      </c>
      <c r="AA24" s="751">
        <v>0</v>
      </c>
      <c r="AB24" s="427"/>
    </row>
    <row r="25" spans="1:28">
      <c r="A25" s="399">
        <v>3.3</v>
      </c>
      <c r="B25" s="428" t="s">
        <v>534</v>
      </c>
      <c r="C25" s="750">
        <v>0</v>
      </c>
      <c r="D25" s="748">
        <v>0</v>
      </c>
      <c r="E25" s="751">
        <v>0</v>
      </c>
      <c r="F25" s="751">
        <v>0</v>
      </c>
      <c r="G25" s="751">
        <v>0</v>
      </c>
      <c r="H25" s="748">
        <v>0</v>
      </c>
      <c r="I25" s="751">
        <v>0</v>
      </c>
      <c r="J25" s="751">
        <v>0</v>
      </c>
      <c r="K25" s="751">
        <v>0</v>
      </c>
      <c r="L25" s="748">
        <v>0</v>
      </c>
      <c r="M25" s="751">
        <v>0</v>
      </c>
      <c r="N25" s="751">
        <v>0</v>
      </c>
      <c r="O25" s="751">
        <v>0</v>
      </c>
      <c r="P25" s="751">
        <v>0</v>
      </c>
      <c r="Q25" s="751">
        <v>0</v>
      </c>
      <c r="R25" s="751">
        <v>0</v>
      </c>
      <c r="S25" s="751">
        <v>0</v>
      </c>
      <c r="T25" s="748">
        <v>0</v>
      </c>
      <c r="U25" s="751">
        <v>0</v>
      </c>
      <c r="V25" s="751">
        <v>0</v>
      </c>
      <c r="W25" s="751">
        <v>0</v>
      </c>
      <c r="X25" s="751">
        <v>0</v>
      </c>
      <c r="Y25" s="751">
        <v>0</v>
      </c>
      <c r="Z25" s="751">
        <v>0</v>
      </c>
      <c r="AA25" s="751">
        <v>0</v>
      </c>
      <c r="AB25" s="427"/>
    </row>
    <row r="26" spans="1:28">
      <c r="A26" s="399">
        <v>3.4</v>
      </c>
      <c r="B26" s="428" t="s">
        <v>535</v>
      </c>
      <c r="C26" s="750">
        <v>3078472.2399999998</v>
      </c>
      <c r="D26" s="748">
        <v>3078472.2399999998</v>
      </c>
      <c r="E26" s="751">
        <v>0</v>
      </c>
      <c r="F26" s="751">
        <v>0</v>
      </c>
      <c r="G26" s="751">
        <v>0</v>
      </c>
      <c r="H26" s="748">
        <v>0</v>
      </c>
      <c r="I26" s="751">
        <v>0</v>
      </c>
      <c r="J26" s="751">
        <v>0</v>
      </c>
      <c r="K26" s="751">
        <v>0</v>
      </c>
      <c r="L26" s="748">
        <v>0</v>
      </c>
      <c r="M26" s="751">
        <v>0</v>
      </c>
      <c r="N26" s="751">
        <v>0</v>
      </c>
      <c r="O26" s="751">
        <v>0</v>
      </c>
      <c r="P26" s="751">
        <v>0</v>
      </c>
      <c r="Q26" s="751">
        <v>0</v>
      </c>
      <c r="R26" s="751">
        <v>0</v>
      </c>
      <c r="S26" s="751">
        <v>0</v>
      </c>
      <c r="T26" s="748">
        <v>0</v>
      </c>
      <c r="U26" s="751">
        <v>0</v>
      </c>
      <c r="V26" s="751">
        <v>0</v>
      </c>
      <c r="W26" s="751">
        <v>0</v>
      </c>
      <c r="X26" s="751">
        <v>0</v>
      </c>
      <c r="Y26" s="751">
        <v>0</v>
      </c>
      <c r="Z26" s="751">
        <v>0</v>
      </c>
      <c r="AA26" s="751">
        <v>0</v>
      </c>
      <c r="AB26" s="427"/>
    </row>
    <row r="27" spans="1:28">
      <c r="A27" s="399">
        <v>3.5</v>
      </c>
      <c r="B27" s="428" t="s">
        <v>536</v>
      </c>
      <c r="C27" s="750">
        <v>72648513.300000012</v>
      </c>
      <c r="D27" s="748">
        <v>72648513.300000012</v>
      </c>
      <c r="E27" s="751">
        <v>0</v>
      </c>
      <c r="F27" s="751">
        <v>0</v>
      </c>
      <c r="G27" s="751">
        <v>0</v>
      </c>
      <c r="H27" s="748">
        <v>0</v>
      </c>
      <c r="I27" s="751">
        <v>0</v>
      </c>
      <c r="J27" s="751">
        <v>0</v>
      </c>
      <c r="K27" s="751">
        <v>0</v>
      </c>
      <c r="L27" s="748">
        <v>0</v>
      </c>
      <c r="M27" s="751">
        <v>0</v>
      </c>
      <c r="N27" s="751">
        <v>0</v>
      </c>
      <c r="O27" s="751">
        <v>0</v>
      </c>
      <c r="P27" s="751">
        <v>0</v>
      </c>
      <c r="Q27" s="751">
        <v>0</v>
      </c>
      <c r="R27" s="751">
        <v>0</v>
      </c>
      <c r="S27" s="751">
        <v>0</v>
      </c>
      <c r="T27" s="748">
        <v>0</v>
      </c>
      <c r="U27" s="751">
        <v>0</v>
      </c>
      <c r="V27" s="751">
        <v>0</v>
      </c>
      <c r="W27" s="751">
        <v>0</v>
      </c>
      <c r="X27" s="751">
        <v>0</v>
      </c>
      <c r="Y27" s="751">
        <v>0</v>
      </c>
      <c r="Z27" s="751">
        <v>0</v>
      </c>
      <c r="AA27" s="751">
        <v>0</v>
      </c>
      <c r="AB27" s="427"/>
    </row>
    <row r="28" spans="1:28">
      <c r="A28" s="399">
        <v>3.6</v>
      </c>
      <c r="B28" s="428" t="s">
        <v>537</v>
      </c>
      <c r="C28" s="750">
        <v>4034859.7399999965</v>
      </c>
      <c r="D28" s="748">
        <v>3761925.2899999972</v>
      </c>
      <c r="E28" s="751">
        <v>0</v>
      </c>
      <c r="F28" s="751">
        <v>0</v>
      </c>
      <c r="G28" s="751">
        <v>0</v>
      </c>
      <c r="H28" s="748">
        <v>231530.06999999998</v>
      </c>
      <c r="I28" s="751">
        <v>0</v>
      </c>
      <c r="J28" s="751">
        <v>0</v>
      </c>
      <c r="K28" s="751">
        <v>0</v>
      </c>
      <c r="L28" s="748">
        <v>41404.380000000005</v>
      </c>
      <c r="M28" s="751">
        <v>0</v>
      </c>
      <c r="N28" s="751">
        <v>0</v>
      </c>
      <c r="O28" s="751">
        <v>0</v>
      </c>
      <c r="P28" s="751">
        <v>0</v>
      </c>
      <c r="Q28" s="751">
        <v>0</v>
      </c>
      <c r="R28" s="751">
        <v>0</v>
      </c>
      <c r="S28" s="751">
        <v>0</v>
      </c>
      <c r="T28" s="748">
        <v>0</v>
      </c>
      <c r="U28" s="751">
        <v>0</v>
      </c>
      <c r="V28" s="751">
        <v>0</v>
      </c>
      <c r="W28" s="751">
        <v>0</v>
      </c>
      <c r="X28" s="751">
        <v>0</v>
      </c>
      <c r="Y28" s="751">
        <v>0</v>
      </c>
      <c r="Z28" s="751">
        <v>0</v>
      </c>
      <c r="AA28" s="751">
        <v>0</v>
      </c>
      <c r="AB28" s="427"/>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22"/>
  <sheetViews>
    <sheetView showGridLines="0" zoomScale="80" zoomScaleNormal="80" workbookViewId="0"/>
  </sheetViews>
  <sheetFormatPr defaultColWidth="9.109375" defaultRowHeight="12"/>
  <cols>
    <col min="1" max="1" width="11.88671875" style="410" bestFit="1" customWidth="1"/>
    <col min="2" max="2" width="90.109375" style="410" bestFit="1" customWidth="1"/>
    <col min="3" max="3" width="20.109375" style="410" customWidth="1"/>
    <col min="4" max="4" width="22.109375" style="410" customWidth="1"/>
    <col min="5" max="7" width="17.109375" style="410" customWidth="1"/>
    <col min="8" max="8" width="22.109375" style="410" customWidth="1"/>
    <col min="9" max="10" width="17.109375" style="410" customWidth="1"/>
    <col min="11" max="27" width="22.109375" style="410" customWidth="1"/>
    <col min="28" max="16384" width="9.109375" style="410"/>
  </cols>
  <sheetData>
    <row r="1" spans="1:27" ht="13.8">
      <c r="A1" s="303" t="s">
        <v>97</v>
      </c>
      <c r="B1" s="235" t="str">
        <f>Info!C2</f>
        <v>სს "ხალიკ ბანკი საქართველო"</v>
      </c>
    </row>
    <row r="2" spans="1:27">
      <c r="A2" s="305" t="s">
        <v>98</v>
      </c>
      <c r="B2" s="795">
        <f>'1. key ratios'!B2</f>
        <v>46203</v>
      </c>
    </row>
    <row r="3" spans="1:27">
      <c r="A3" s="306" t="s">
        <v>540</v>
      </c>
      <c r="C3" s="412"/>
    </row>
    <row r="4" spans="1:27" ht="12.6" thickBot="1">
      <c r="A4" s="306"/>
      <c r="B4" s="412"/>
      <c r="C4" s="412"/>
    </row>
    <row r="5" spans="1:27" s="441" customFormat="1" ht="13.5" customHeight="1">
      <c r="A5" s="913" t="s">
        <v>869</v>
      </c>
      <c r="B5" s="914"/>
      <c r="C5" s="910" t="s">
        <v>541</v>
      </c>
      <c r="D5" s="911"/>
      <c r="E5" s="911"/>
      <c r="F5" s="911"/>
      <c r="G5" s="911"/>
      <c r="H5" s="911"/>
      <c r="I5" s="911"/>
      <c r="J5" s="911"/>
      <c r="K5" s="911"/>
      <c r="L5" s="911"/>
      <c r="M5" s="911"/>
      <c r="N5" s="911"/>
      <c r="O5" s="911"/>
      <c r="P5" s="911"/>
      <c r="Q5" s="911"/>
      <c r="R5" s="911"/>
      <c r="S5" s="911"/>
      <c r="T5" s="911"/>
      <c r="U5" s="911"/>
      <c r="V5" s="911"/>
      <c r="W5" s="911"/>
      <c r="X5" s="911"/>
      <c r="Y5" s="911"/>
      <c r="Z5" s="911"/>
      <c r="AA5" s="912"/>
    </row>
    <row r="6" spans="1:27" s="441" customFormat="1" ht="12" customHeight="1">
      <c r="A6" s="915"/>
      <c r="B6" s="916"/>
      <c r="C6" s="920" t="s">
        <v>66</v>
      </c>
      <c r="D6" s="919" t="s">
        <v>860</v>
      </c>
      <c r="E6" s="919"/>
      <c r="F6" s="919"/>
      <c r="G6" s="919"/>
      <c r="H6" s="905" t="s">
        <v>859</v>
      </c>
      <c r="I6" s="906"/>
      <c r="J6" s="906"/>
      <c r="K6" s="906"/>
      <c r="L6" s="437"/>
      <c r="M6" s="887" t="s">
        <v>858</v>
      </c>
      <c r="N6" s="887"/>
      <c r="O6" s="887"/>
      <c r="P6" s="887"/>
      <c r="Q6" s="887"/>
      <c r="R6" s="887"/>
      <c r="S6" s="885"/>
      <c r="T6" s="437"/>
      <c r="U6" s="887" t="s">
        <v>857</v>
      </c>
      <c r="V6" s="887"/>
      <c r="W6" s="887"/>
      <c r="X6" s="887"/>
      <c r="Y6" s="887"/>
      <c r="Z6" s="887"/>
      <c r="AA6" s="909"/>
    </row>
    <row r="7" spans="1:27" s="441" customFormat="1" ht="36">
      <c r="A7" s="917"/>
      <c r="B7" s="918"/>
      <c r="C7" s="921"/>
      <c r="D7" s="435"/>
      <c r="E7" s="431" t="s">
        <v>530</v>
      </c>
      <c r="F7" s="407" t="s">
        <v>855</v>
      </c>
      <c r="G7" s="407" t="s">
        <v>856</v>
      </c>
      <c r="H7" s="462"/>
      <c r="I7" s="431" t="s">
        <v>530</v>
      </c>
      <c r="J7" s="407" t="s">
        <v>855</v>
      </c>
      <c r="K7" s="407" t="s">
        <v>856</v>
      </c>
      <c r="L7" s="432"/>
      <c r="M7" s="431" t="s">
        <v>530</v>
      </c>
      <c r="N7" s="407" t="s">
        <v>868</v>
      </c>
      <c r="O7" s="407" t="s">
        <v>867</v>
      </c>
      <c r="P7" s="407" t="s">
        <v>866</v>
      </c>
      <c r="Q7" s="407" t="s">
        <v>865</v>
      </c>
      <c r="R7" s="407" t="s">
        <v>864</v>
      </c>
      <c r="S7" s="407" t="s">
        <v>850</v>
      </c>
      <c r="T7" s="432"/>
      <c r="U7" s="431" t="s">
        <v>530</v>
      </c>
      <c r="V7" s="407" t="s">
        <v>868</v>
      </c>
      <c r="W7" s="407" t="s">
        <v>867</v>
      </c>
      <c r="X7" s="407" t="s">
        <v>866</v>
      </c>
      <c r="Y7" s="407" t="s">
        <v>865</v>
      </c>
      <c r="Z7" s="407" t="s">
        <v>864</v>
      </c>
      <c r="AA7" s="407" t="s">
        <v>850</v>
      </c>
    </row>
    <row r="8" spans="1:27">
      <c r="A8" s="461">
        <v>1</v>
      </c>
      <c r="B8" s="460" t="s">
        <v>531</v>
      </c>
      <c r="C8" s="752">
        <v>1002923010.3999962</v>
      </c>
      <c r="D8" s="746">
        <v>842947553.32999623</v>
      </c>
      <c r="E8" s="746">
        <v>45349155.699999981</v>
      </c>
      <c r="F8" s="746">
        <v>9214491.3800000008</v>
      </c>
      <c r="G8" s="746">
        <v>0</v>
      </c>
      <c r="H8" s="746">
        <v>82582869.37000002</v>
      </c>
      <c r="I8" s="746">
        <v>8304239.6600000001</v>
      </c>
      <c r="J8" s="746">
        <v>24643143.419999998</v>
      </c>
      <c r="K8" s="746">
        <v>0</v>
      </c>
      <c r="L8" s="746">
        <v>75305025.799999997</v>
      </c>
      <c r="M8" s="746">
        <v>7133007.4400000013</v>
      </c>
      <c r="N8" s="746">
        <v>6838627.0799999991</v>
      </c>
      <c r="O8" s="746">
        <v>7443195.9900000002</v>
      </c>
      <c r="P8" s="746">
        <v>8317092.1499999994</v>
      </c>
      <c r="Q8" s="746">
        <v>5532667.9000000004</v>
      </c>
      <c r="R8" s="746">
        <v>13458051.38000001</v>
      </c>
      <c r="S8" s="746">
        <v>1620620.6400000001</v>
      </c>
      <c r="T8" s="746">
        <v>2087561.9000000001</v>
      </c>
      <c r="U8" s="746">
        <v>0</v>
      </c>
      <c r="V8" s="746">
        <v>0</v>
      </c>
      <c r="W8" s="746">
        <v>0</v>
      </c>
      <c r="X8" s="746">
        <v>0</v>
      </c>
      <c r="Y8" s="746">
        <v>81217.889999999985</v>
      </c>
      <c r="Z8" s="746">
        <v>1948002.08</v>
      </c>
      <c r="AA8" s="753">
        <v>58341.93</v>
      </c>
    </row>
    <row r="9" spans="1:27">
      <c r="A9" s="458">
        <v>1.1000000000000001</v>
      </c>
      <c r="B9" s="459" t="s">
        <v>542</v>
      </c>
      <c r="C9" s="754">
        <v>962003087.9999963</v>
      </c>
      <c r="D9" s="746">
        <v>806524290.05999625</v>
      </c>
      <c r="E9" s="746">
        <v>44996599.279999979</v>
      </c>
      <c r="F9" s="746">
        <v>5816572.8900000006</v>
      </c>
      <c r="G9" s="746">
        <v>0</v>
      </c>
      <c r="H9" s="746">
        <v>82069050.26000002</v>
      </c>
      <c r="I9" s="746">
        <v>8195993.7800000003</v>
      </c>
      <c r="J9" s="746">
        <v>24558107.779999997</v>
      </c>
      <c r="K9" s="746">
        <v>0</v>
      </c>
      <c r="L9" s="746">
        <v>71626081.239999995</v>
      </c>
      <c r="M9" s="746">
        <v>7007287.0600000015</v>
      </c>
      <c r="N9" s="746">
        <v>6784243.0199999996</v>
      </c>
      <c r="O9" s="746">
        <v>7337122.8700000001</v>
      </c>
      <c r="P9" s="746">
        <v>8161409.5499999998</v>
      </c>
      <c r="Q9" s="746">
        <v>5291828.4800000004</v>
      </c>
      <c r="R9" s="746">
        <v>12084919.910000011</v>
      </c>
      <c r="S9" s="746">
        <v>1095599.46</v>
      </c>
      <c r="T9" s="746">
        <v>1783666.4400000002</v>
      </c>
      <c r="U9" s="746">
        <v>0</v>
      </c>
      <c r="V9" s="746">
        <v>0</v>
      </c>
      <c r="W9" s="746">
        <v>0</v>
      </c>
      <c r="X9" s="746">
        <v>0</v>
      </c>
      <c r="Y9" s="746">
        <v>81217.889999999985</v>
      </c>
      <c r="Z9" s="746">
        <v>1644106.62</v>
      </c>
      <c r="AA9" s="753">
        <v>58341.93</v>
      </c>
    </row>
    <row r="10" spans="1:27">
      <c r="A10" s="456" t="s">
        <v>146</v>
      </c>
      <c r="B10" s="457" t="s">
        <v>543</v>
      </c>
      <c r="C10" s="755">
        <v>921901277.61000073</v>
      </c>
      <c r="D10" s="746">
        <v>767257062.49000072</v>
      </c>
      <c r="E10" s="746">
        <v>44256359.820000008</v>
      </c>
      <c r="F10" s="746">
        <v>2623325.19</v>
      </c>
      <c r="G10" s="746">
        <v>0</v>
      </c>
      <c r="H10" s="746">
        <v>82279553.400000021</v>
      </c>
      <c r="I10" s="746">
        <v>8195993.7799999993</v>
      </c>
      <c r="J10" s="746">
        <v>24558107.780000001</v>
      </c>
      <c r="K10" s="746">
        <v>0</v>
      </c>
      <c r="L10" s="746">
        <v>70639337.209999993</v>
      </c>
      <c r="M10" s="746">
        <v>7088439.8499999996</v>
      </c>
      <c r="N10" s="746">
        <v>6784243.0199999996</v>
      </c>
      <c r="O10" s="746">
        <v>7337122.8700000001</v>
      </c>
      <c r="P10" s="746">
        <v>8161409.5500000007</v>
      </c>
      <c r="Q10" s="746">
        <v>5291828.4799999995</v>
      </c>
      <c r="R10" s="746">
        <v>11038647.5</v>
      </c>
      <c r="S10" s="746">
        <v>1073975.05</v>
      </c>
      <c r="T10" s="746">
        <v>1725324.51</v>
      </c>
      <c r="U10" s="746">
        <v>0</v>
      </c>
      <c r="V10" s="746">
        <v>0</v>
      </c>
      <c r="W10" s="746">
        <v>0</v>
      </c>
      <c r="X10" s="746">
        <v>0</v>
      </c>
      <c r="Y10" s="746">
        <v>81217.889999999985</v>
      </c>
      <c r="Z10" s="746">
        <v>1644106.62</v>
      </c>
      <c r="AA10" s="753">
        <v>0</v>
      </c>
    </row>
    <row r="11" spans="1:27">
      <c r="A11" s="455" t="s">
        <v>544</v>
      </c>
      <c r="B11" s="454" t="s">
        <v>545</v>
      </c>
      <c r="C11" s="756">
        <v>553804537.60000062</v>
      </c>
      <c r="D11" s="746">
        <v>456571761.99000055</v>
      </c>
      <c r="E11" s="746">
        <v>26340675.160000015</v>
      </c>
      <c r="F11" s="746">
        <v>0</v>
      </c>
      <c r="G11" s="746">
        <v>0</v>
      </c>
      <c r="H11" s="746">
        <v>48465156.460000031</v>
      </c>
      <c r="I11" s="746">
        <v>4291464.6899999995</v>
      </c>
      <c r="J11" s="746">
        <v>6867840.4699999997</v>
      </c>
      <c r="K11" s="746">
        <v>0</v>
      </c>
      <c r="L11" s="746">
        <v>48686401.259999998</v>
      </c>
      <c r="M11" s="746">
        <v>4357663.51</v>
      </c>
      <c r="N11" s="746">
        <v>6113035.7799999993</v>
      </c>
      <c r="O11" s="746">
        <v>3719164.3500000006</v>
      </c>
      <c r="P11" s="746">
        <v>1416146.6500000001</v>
      </c>
      <c r="Q11" s="746">
        <v>4313596.67</v>
      </c>
      <c r="R11" s="746">
        <v>7756579.3500000006</v>
      </c>
      <c r="S11" s="746">
        <v>440436.76999999996</v>
      </c>
      <c r="T11" s="746">
        <v>81217.889999999985</v>
      </c>
      <c r="U11" s="746">
        <v>0</v>
      </c>
      <c r="V11" s="746">
        <v>0</v>
      </c>
      <c r="W11" s="746">
        <v>0</v>
      </c>
      <c r="X11" s="746">
        <v>0</v>
      </c>
      <c r="Y11" s="746">
        <v>81217.889999999985</v>
      </c>
      <c r="Z11" s="746">
        <v>0</v>
      </c>
      <c r="AA11" s="753">
        <v>0</v>
      </c>
    </row>
    <row r="12" spans="1:27">
      <c r="A12" s="455" t="s">
        <v>546</v>
      </c>
      <c r="B12" s="454" t="s">
        <v>547</v>
      </c>
      <c r="C12" s="756">
        <v>217389843.73000008</v>
      </c>
      <c r="D12" s="746">
        <v>183469864.04000008</v>
      </c>
      <c r="E12" s="746">
        <v>11097421.859999999</v>
      </c>
      <c r="F12" s="746">
        <v>0</v>
      </c>
      <c r="G12" s="746">
        <v>0</v>
      </c>
      <c r="H12" s="746">
        <v>22443242.509999994</v>
      </c>
      <c r="I12" s="746">
        <v>3745929.7800000003</v>
      </c>
      <c r="J12" s="746">
        <v>11251895.760000002</v>
      </c>
      <c r="K12" s="746">
        <v>0</v>
      </c>
      <c r="L12" s="746">
        <v>10780318.359999999</v>
      </c>
      <c r="M12" s="746">
        <v>744639.27</v>
      </c>
      <c r="N12" s="746">
        <v>452955.69</v>
      </c>
      <c r="O12" s="746">
        <v>980399.93999999983</v>
      </c>
      <c r="P12" s="746">
        <v>3209257.2</v>
      </c>
      <c r="Q12" s="746">
        <v>978231.80999999994</v>
      </c>
      <c r="R12" s="746">
        <v>2727208.22</v>
      </c>
      <c r="S12" s="746">
        <v>633538.28</v>
      </c>
      <c r="T12" s="746">
        <v>696418.82</v>
      </c>
      <c r="U12" s="746">
        <v>0</v>
      </c>
      <c r="V12" s="746">
        <v>0</v>
      </c>
      <c r="W12" s="746">
        <v>0</v>
      </c>
      <c r="X12" s="746">
        <v>0</v>
      </c>
      <c r="Y12" s="746">
        <v>0</v>
      </c>
      <c r="Z12" s="746">
        <v>696418.82</v>
      </c>
      <c r="AA12" s="753">
        <v>0</v>
      </c>
    </row>
    <row r="13" spans="1:27">
      <c r="A13" s="455" t="s">
        <v>548</v>
      </c>
      <c r="B13" s="454" t="s">
        <v>549</v>
      </c>
      <c r="C13" s="756">
        <v>121868290.93000002</v>
      </c>
      <c r="D13" s="746">
        <v>102721622.52000003</v>
      </c>
      <c r="E13" s="746">
        <v>6818262.7999999998</v>
      </c>
      <c r="F13" s="746">
        <v>2623325.19</v>
      </c>
      <c r="G13" s="746">
        <v>0</v>
      </c>
      <c r="H13" s="746">
        <v>11371154.429999996</v>
      </c>
      <c r="I13" s="746">
        <v>158599.31</v>
      </c>
      <c r="J13" s="746">
        <v>6438371.5499999998</v>
      </c>
      <c r="K13" s="746">
        <v>0</v>
      </c>
      <c r="L13" s="746">
        <v>7775513.9800000004</v>
      </c>
      <c r="M13" s="746">
        <v>66691.83</v>
      </c>
      <c r="N13" s="746">
        <v>0</v>
      </c>
      <c r="O13" s="746">
        <v>2637558.58</v>
      </c>
      <c r="P13" s="746">
        <v>3536005.6999999997</v>
      </c>
      <c r="Q13" s="746">
        <v>0</v>
      </c>
      <c r="R13" s="746">
        <v>554859.92999999993</v>
      </c>
      <c r="S13" s="746">
        <v>0</v>
      </c>
      <c r="T13" s="746">
        <v>0</v>
      </c>
      <c r="U13" s="746">
        <v>0</v>
      </c>
      <c r="V13" s="746">
        <v>0</v>
      </c>
      <c r="W13" s="746">
        <v>0</v>
      </c>
      <c r="X13" s="746">
        <v>0</v>
      </c>
      <c r="Y13" s="746">
        <v>0</v>
      </c>
      <c r="Z13" s="746">
        <v>0</v>
      </c>
      <c r="AA13" s="753">
        <v>0</v>
      </c>
    </row>
    <row r="14" spans="1:27">
      <c r="A14" s="455" t="s">
        <v>550</v>
      </c>
      <c r="B14" s="454" t="s">
        <v>551</v>
      </c>
      <c r="C14" s="756">
        <v>28838605.350000005</v>
      </c>
      <c r="D14" s="746">
        <v>24493813.940000005</v>
      </c>
      <c r="E14" s="746">
        <v>0</v>
      </c>
      <c r="F14" s="746">
        <v>0</v>
      </c>
      <c r="G14" s="746">
        <v>0</v>
      </c>
      <c r="H14" s="746">
        <v>0</v>
      </c>
      <c r="I14" s="746">
        <v>0</v>
      </c>
      <c r="J14" s="746">
        <v>0</v>
      </c>
      <c r="K14" s="746">
        <v>0</v>
      </c>
      <c r="L14" s="746">
        <v>3397103.6099999994</v>
      </c>
      <c r="M14" s="746">
        <v>1919445.2399999998</v>
      </c>
      <c r="N14" s="746">
        <v>218251.55</v>
      </c>
      <c r="O14" s="746">
        <v>0</v>
      </c>
      <c r="P14" s="746">
        <v>0</v>
      </c>
      <c r="Q14" s="746">
        <v>0</v>
      </c>
      <c r="R14" s="746">
        <v>0</v>
      </c>
      <c r="S14" s="746">
        <v>0</v>
      </c>
      <c r="T14" s="746">
        <v>947687.8</v>
      </c>
      <c r="U14" s="746">
        <v>0</v>
      </c>
      <c r="V14" s="746">
        <v>0</v>
      </c>
      <c r="W14" s="746">
        <v>0</v>
      </c>
      <c r="X14" s="746">
        <v>0</v>
      </c>
      <c r="Y14" s="746">
        <v>0</v>
      </c>
      <c r="Z14" s="746">
        <v>947687.8</v>
      </c>
      <c r="AA14" s="753">
        <v>0</v>
      </c>
    </row>
    <row r="15" spans="1:27">
      <c r="A15" s="453">
        <v>1.2</v>
      </c>
      <c r="B15" s="451" t="s">
        <v>863</v>
      </c>
      <c r="C15" s="757">
        <v>14079991.990000004</v>
      </c>
      <c r="D15" s="746">
        <v>2278469.290000001</v>
      </c>
      <c r="E15" s="746">
        <v>427064.05000000028</v>
      </c>
      <c r="F15" s="746">
        <v>52998.48</v>
      </c>
      <c r="G15" s="746">
        <v>0</v>
      </c>
      <c r="H15" s="746">
        <v>1193700.3100000003</v>
      </c>
      <c r="I15" s="746">
        <v>156039.28</v>
      </c>
      <c r="J15" s="746">
        <v>413330.93</v>
      </c>
      <c r="K15" s="746">
        <v>0</v>
      </c>
      <c r="L15" s="746">
        <v>9900364.0000000019</v>
      </c>
      <c r="M15" s="746">
        <v>1276594.5600000003</v>
      </c>
      <c r="N15" s="746">
        <v>519401.09000000008</v>
      </c>
      <c r="O15" s="746">
        <v>1277000.21</v>
      </c>
      <c r="P15" s="746">
        <v>1740404.6900000002</v>
      </c>
      <c r="Q15" s="746">
        <v>522623.47</v>
      </c>
      <c r="R15" s="746">
        <v>2134036.2700000005</v>
      </c>
      <c r="S15" s="746">
        <v>310186.33</v>
      </c>
      <c r="T15" s="746">
        <v>707458.3899999999</v>
      </c>
      <c r="U15" s="746">
        <v>0</v>
      </c>
      <c r="V15" s="746">
        <v>0</v>
      </c>
      <c r="W15" s="746">
        <v>0</v>
      </c>
      <c r="X15" s="746">
        <v>0</v>
      </c>
      <c r="Y15" s="746">
        <v>12215.17</v>
      </c>
      <c r="Z15" s="746">
        <v>679800.11</v>
      </c>
      <c r="AA15" s="753">
        <v>15443.11</v>
      </c>
    </row>
    <row r="16" spans="1:27">
      <c r="A16" s="452">
        <v>1.3</v>
      </c>
      <c r="B16" s="451" t="s">
        <v>552</v>
      </c>
      <c r="C16" s="758">
        <v>0</v>
      </c>
      <c r="D16" s="759">
        <v>0</v>
      </c>
      <c r="E16" s="759">
        <v>0</v>
      </c>
      <c r="F16" s="759">
        <v>0</v>
      </c>
      <c r="G16" s="759">
        <v>0</v>
      </c>
      <c r="H16" s="759">
        <v>0</v>
      </c>
      <c r="I16" s="759">
        <v>0</v>
      </c>
      <c r="J16" s="759">
        <v>0</v>
      </c>
      <c r="K16" s="759">
        <v>0</v>
      </c>
      <c r="L16" s="759">
        <v>0</v>
      </c>
      <c r="M16" s="759">
        <v>0</v>
      </c>
      <c r="N16" s="759">
        <v>0</v>
      </c>
      <c r="O16" s="759">
        <v>0</v>
      </c>
      <c r="P16" s="759">
        <v>0</v>
      </c>
      <c r="Q16" s="759">
        <v>0</v>
      </c>
      <c r="R16" s="759">
        <v>0</v>
      </c>
      <c r="S16" s="759">
        <v>0</v>
      </c>
      <c r="T16" s="759">
        <v>0</v>
      </c>
      <c r="U16" s="759">
        <v>0</v>
      </c>
      <c r="V16" s="759">
        <v>0</v>
      </c>
      <c r="W16" s="759">
        <v>0</v>
      </c>
      <c r="X16" s="759">
        <v>0</v>
      </c>
      <c r="Y16" s="759">
        <v>0</v>
      </c>
      <c r="Z16" s="759">
        <v>0</v>
      </c>
      <c r="AA16" s="760">
        <v>0</v>
      </c>
    </row>
    <row r="17" spans="1:27" s="441" customFormat="1" ht="24">
      <c r="A17" s="449" t="s">
        <v>553</v>
      </c>
      <c r="B17" s="450" t="s">
        <v>554</v>
      </c>
      <c r="C17" s="761">
        <v>910656140.4099983</v>
      </c>
      <c r="D17" s="747">
        <v>757352243.66999829</v>
      </c>
      <c r="E17" s="747">
        <v>44542745.549999975</v>
      </c>
      <c r="F17" s="747">
        <v>5816572.8900000006</v>
      </c>
      <c r="G17" s="747">
        <v>0</v>
      </c>
      <c r="H17" s="747">
        <v>81574807.769999996</v>
      </c>
      <c r="I17" s="747">
        <v>8195993.7800000003</v>
      </c>
      <c r="J17" s="747">
        <v>24558107.780000001</v>
      </c>
      <c r="K17" s="747">
        <v>0</v>
      </c>
      <c r="L17" s="747">
        <v>70443686.930000022</v>
      </c>
      <c r="M17" s="747">
        <v>6916911.1000000015</v>
      </c>
      <c r="N17" s="747">
        <v>6769443.3199999984</v>
      </c>
      <c r="O17" s="747">
        <v>7337122.8699999992</v>
      </c>
      <c r="P17" s="747">
        <v>8161409.5499999989</v>
      </c>
      <c r="Q17" s="747">
        <v>5291828.4800000004</v>
      </c>
      <c r="R17" s="747">
        <v>11038647.500000004</v>
      </c>
      <c r="S17" s="747">
        <v>1067603.1199999999</v>
      </c>
      <c r="T17" s="747">
        <v>1285402.04</v>
      </c>
      <c r="U17" s="747">
        <v>0</v>
      </c>
      <c r="V17" s="747">
        <v>0</v>
      </c>
      <c r="W17" s="747">
        <v>0</v>
      </c>
      <c r="X17" s="747">
        <v>0</v>
      </c>
      <c r="Y17" s="747">
        <v>81217.889999999985</v>
      </c>
      <c r="Z17" s="747">
        <v>1204184.1499999999</v>
      </c>
      <c r="AA17" s="762">
        <v>0</v>
      </c>
    </row>
    <row r="18" spans="1:27" s="441" customFormat="1" ht="24">
      <c r="A18" s="446" t="s">
        <v>555</v>
      </c>
      <c r="B18" s="447" t="s">
        <v>556</v>
      </c>
      <c r="C18" s="763">
        <v>904082324.58999848</v>
      </c>
      <c r="D18" s="747">
        <v>750778427.84999847</v>
      </c>
      <c r="E18" s="747">
        <v>43802506.089999981</v>
      </c>
      <c r="F18" s="747">
        <v>2623325.19</v>
      </c>
      <c r="G18" s="747">
        <v>0</v>
      </c>
      <c r="H18" s="747">
        <v>81574807.769999996</v>
      </c>
      <c r="I18" s="747">
        <v>8195993.7800000003</v>
      </c>
      <c r="J18" s="747">
        <v>24558107.780000001</v>
      </c>
      <c r="K18" s="747">
        <v>0</v>
      </c>
      <c r="L18" s="747">
        <v>70443686.930000022</v>
      </c>
      <c r="M18" s="747">
        <v>6916911.1000000015</v>
      </c>
      <c r="N18" s="747">
        <v>6769443.3199999984</v>
      </c>
      <c r="O18" s="747">
        <v>7337122.8699999992</v>
      </c>
      <c r="P18" s="747">
        <v>8161409.5499999989</v>
      </c>
      <c r="Q18" s="747">
        <v>5291828.4800000004</v>
      </c>
      <c r="R18" s="747">
        <v>11038647.500000004</v>
      </c>
      <c r="S18" s="747">
        <v>1067603.1199999999</v>
      </c>
      <c r="T18" s="747">
        <v>1285402.04</v>
      </c>
      <c r="U18" s="747">
        <v>0</v>
      </c>
      <c r="V18" s="747">
        <v>0</v>
      </c>
      <c r="W18" s="747">
        <v>0</v>
      </c>
      <c r="X18" s="747">
        <v>0</v>
      </c>
      <c r="Y18" s="747">
        <v>81217.889999999985</v>
      </c>
      <c r="Z18" s="747">
        <v>1204184.1499999999</v>
      </c>
      <c r="AA18" s="762">
        <v>0</v>
      </c>
    </row>
    <row r="19" spans="1:27" s="441" customFormat="1">
      <c r="A19" s="449" t="s">
        <v>557</v>
      </c>
      <c r="B19" s="448" t="s">
        <v>558</v>
      </c>
      <c r="C19" s="764">
        <v>939220383.89999998</v>
      </c>
      <c r="D19" s="747">
        <v>805745832.68999994</v>
      </c>
      <c r="E19" s="747">
        <v>43377485.180000007</v>
      </c>
      <c r="F19" s="747">
        <v>271423.61999999965</v>
      </c>
      <c r="G19" s="747">
        <v>13507727.92</v>
      </c>
      <c r="H19" s="747">
        <v>72451281.080000058</v>
      </c>
      <c r="I19" s="747">
        <v>7477948.7299999986</v>
      </c>
      <c r="J19" s="747">
        <v>10377368.779999996</v>
      </c>
      <c r="K19" s="747">
        <v>0</v>
      </c>
      <c r="L19" s="747">
        <v>60603540.899999961</v>
      </c>
      <c r="M19" s="747">
        <v>6360355.1599999964</v>
      </c>
      <c r="N19" s="747">
        <v>8047375.2300000014</v>
      </c>
      <c r="O19" s="747">
        <v>6424515.0099999998</v>
      </c>
      <c r="P19" s="747">
        <v>3784875.4199999995</v>
      </c>
      <c r="Q19" s="747">
        <v>3452353.5500000003</v>
      </c>
      <c r="R19" s="747">
        <v>8884347.7099999972</v>
      </c>
      <c r="S19" s="747">
        <v>1051279.47</v>
      </c>
      <c r="T19" s="747">
        <v>419729.2300000001</v>
      </c>
      <c r="U19" s="747">
        <v>0</v>
      </c>
      <c r="V19" s="747">
        <v>0</v>
      </c>
      <c r="W19" s="747">
        <v>0</v>
      </c>
      <c r="X19" s="747">
        <v>0</v>
      </c>
      <c r="Y19" s="747">
        <v>146148.29</v>
      </c>
      <c r="Z19" s="747">
        <v>273580.94000000006</v>
      </c>
      <c r="AA19" s="762">
        <v>0</v>
      </c>
    </row>
    <row r="20" spans="1:27" s="441" customFormat="1">
      <c r="A20" s="446" t="s">
        <v>559</v>
      </c>
      <c r="B20" s="447" t="s">
        <v>560</v>
      </c>
      <c r="C20" s="763">
        <v>935949233.19000006</v>
      </c>
      <c r="D20" s="747">
        <v>802474681.98000002</v>
      </c>
      <c r="E20" s="747">
        <v>43347724.640000008</v>
      </c>
      <c r="F20" s="747">
        <v>189671.31999999983</v>
      </c>
      <c r="G20" s="747">
        <v>13507727.92</v>
      </c>
      <c r="H20" s="747">
        <v>72451281.080000058</v>
      </c>
      <c r="I20" s="747">
        <v>7477948.7299999986</v>
      </c>
      <c r="J20" s="747">
        <v>10377368.779999996</v>
      </c>
      <c r="K20" s="747">
        <v>0</v>
      </c>
      <c r="L20" s="747">
        <v>60603540.899999961</v>
      </c>
      <c r="M20" s="747">
        <v>6360355.1599999964</v>
      </c>
      <c r="N20" s="747">
        <v>8047375.2300000014</v>
      </c>
      <c r="O20" s="747">
        <v>6424515.0099999998</v>
      </c>
      <c r="P20" s="747">
        <v>3784875.4199999995</v>
      </c>
      <c r="Q20" s="747">
        <v>3452353.5500000003</v>
      </c>
      <c r="R20" s="747">
        <v>8884347.7099999972</v>
      </c>
      <c r="S20" s="747">
        <v>1051279.47</v>
      </c>
      <c r="T20" s="747">
        <v>419729.2300000001</v>
      </c>
      <c r="U20" s="747">
        <v>0</v>
      </c>
      <c r="V20" s="747">
        <v>0</v>
      </c>
      <c r="W20" s="747">
        <v>0</v>
      </c>
      <c r="X20" s="747">
        <v>0</v>
      </c>
      <c r="Y20" s="747">
        <v>146148.29</v>
      </c>
      <c r="Z20" s="747">
        <v>273580.94000000006</v>
      </c>
      <c r="AA20" s="762">
        <v>0</v>
      </c>
    </row>
    <row r="21" spans="1:27" s="441" customFormat="1">
      <c r="A21" s="445">
        <v>1.4</v>
      </c>
      <c r="B21" s="444" t="s">
        <v>649</v>
      </c>
      <c r="C21" s="765">
        <v>8852.0960000000014</v>
      </c>
      <c r="D21" s="747">
        <v>8852.0960000000014</v>
      </c>
      <c r="E21" s="747">
        <v>0</v>
      </c>
      <c r="F21" s="747">
        <v>0</v>
      </c>
      <c r="G21" s="747">
        <v>0</v>
      </c>
      <c r="H21" s="747">
        <v>0</v>
      </c>
      <c r="I21" s="747">
        <v>0</v>
      </c>
      <c r="J21" s="747">
        <v>0</v>
      </c>
      <c r="K21" s="747">
        <v>0</v>
      </c>
      <c r="L21" s="747">
        <v>0</v>
      </c>
      <c r="M21" s="747">
        <v>0</v>
      </c>
      <c r="N21" s="747">
        <v>0</v>
      </c>
      <c r="O21" s="747">
        <v>0</v>
      </c>
      <c r="P21" s="747">
        <v>0</v>
      </c>
      <c r="Q21" s="747">
        <v>0</v>
      </c>
      <c r="R21" s="747">
        <v>0</v>
      </c>
      <c r="S21" s="747">
        <v>0</v>
      </c>
      <c r="T21" s="747">
        <v>0</v>
      </c>
      <c r="U21" s="747">
        <v>0</v>
      </c>
      <c r="V21" s="747">
        <v>0</v>
      </c>
      <c r="W21" s="747">
        <v>0</v>
      </c>
      <c r="X21" s="747">
        <v>0</v>
      </c>
      <c r="Y21" s="747">
        <v>0</v>
      </c>
      <c r="Z21" s="747">
        <v>0</v>
      </c>
      <c r="AA21" s="762">
        <v>0</v>
      </c>
    </row>
    <row r="22" spans="1:27" s="441" customFormat="1" ht="12.6" thickBot="1">
      <c r="A22" s="443">
        <v>1.5</v>
      </c>
      <c r="B22" s="442" t="s">
        <v>650</v>
      </c>
      <c r="C22" s="766">
        <v>0</v>
      </c>
      <c r="D22" s="767">
        <v>0</v>
      </c>
      <c r="E22" s="767">
        <v>0</v>
      </c>
      <c r="F22" s="767">
        <v>0</v>
      </c>
      <c r="G22" s="767">
        <v>0</v>
      </c>
      <c r="H22" s="767">
        <v>0</v>
      </c>
      <c r="I22" s="767">
        <v>0</v>
      </c>
      <c r="J22" s="767">
        <v>0</v>
      </c>
      <c r="K22" s="767">
        <v>0</v>
      </c>
      <c r="L22" s="767">
        <v>0</v>
      </c>
      <c r="M22" s="767">
        <v>0</v>
      </c>
      <c r="N22" s="767">
        <v>0</v>
      </c>
      <c r="O22" s="767">
        <v>0</v>
      </c>
      <c r="P22" s="767">
        <v>0</v>
      </c>
      <c r="Q22" s="767">
        <v>0</v>
      </c>
      <c r="R22" s="767">
        <v>0</v>
      </c>
      <c r="S22" s="767">
        <v>0</v>
      </c>
      <c r="T22" s="767">
        <v>0</v>
      </c>
      <c r="U22" s="767">
        <v>0</v>
      </c>
      <c r="V22" s="767">
        <v>0</v>
      </c>
      <c r="W22" s="767">
        <v>0</v>
      </c>
      <c r="X22" s="767">
        <v>0</v>
      </c>
      <c r="Y22" s="767">
        <v>0</v>
      </c>
      <c r="Z22" s="767">
        <v>0</v>
      </c>
      <c r="AA22" s="768">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O72"/>
  <sheetViews>
    <sheetView topLeftCell="A52" zoomScale="80" zoomScaleNormal="80" workbookViewId="0">
      <selection activeCell="E36" sqref="E36"/>
    </sheetView>
  </sheetViews>
  <sheetFormatPr defaultRowHeight="14.4"/>
  <cols>
    <col min="1" max="1" width="8.88671875" style="377"/>
    <col min="2" max="2" width="69.109375" style="352" customWidth="1"/>
    <col min="3" max="3" width="13.5546875" style="627" customWidth="1"/>
    <col min="4" max="4" width="14.44140625" style="627" customWidth="1"/>
    <col min="5" max="5" width="15.109375" style="627" bestFit="1" customWidth="1"/>
    <col min="6" max="6" width="13.109375" style="627" customWidth="1"/>
    <col min="7" max="7" width="14.44140625" style="627" customWidth="1"/>
    <col min="8" max="8" width="15.109375" style="627" bestFit="1" customWidth="1"/>
    <col min="12" max="12" width="18.44140625" customWidth="1"/>
    <col min="14" max="14" width="17.5546875" customWidth="1"/>
    <col min="15" max="15" width="27.44140625" customWidth="1"/>
  </cols>
  <sheetData>
    <row r="1" spans="1:15">
      <c r="A1" s="16" t="s">
        <v>97</v>
      </c>
      <c r="B1" s="235" t="str">
        <f>Info!C2</f>
        <v>სს "ხალიკ ბანკი საქართველო"</v>
      </c>
      <c r="C1" s="625"/>
      <c r="D1" s="626"/>
      <c r="E1" s="626"/>
      <c r="F1" s="626"/>
      <c r="G1" s="626"/>
    </row>
    <row r="2" spans="1:15">
      <c r="A2" s="16" t="s">
        <v>98</v>
      </c>
      <c r="B2" s="789">
        <f>'1. key ratios'!B2</f>
        <v>46203</v>
      </c>
      <c r="C2" s="628"/>
      <c r="D2" s="629"/>
      <c r="E2" s="629"/>
      <c r="F2" s="629"/>
      <c r="G2" s="629"/>
      <c r="H2" s="630"/>
    </row>
    <row r="3" spans="1:15">
      <c r="A3" s="16"/>
      <c r="B3" s="15"/>
      <c r="C3" s="628"/>
      <c r="D3" s="629"/>
      <c r="E3" s="629"/>
      <c r="F3" s="629"/>
      <c r="G3" s="629"/>
      <c r="H3" s="630"/>
    </row>
    <row r="4" spans="1:15" ht="21" customHeight="1">
      <c r="A4" s="814" t="s">
        <v>25</v>
      </c>
      <c r="B4" s="815" t="s">
        <v>697</v>
      </c>
      <c r="C4" s="817" t="s">
        <v>103</v>
      </c>
      <c r="D4" s="817"/>
      <c r="E4" s="817"/>
      <c r="F4" s="817" t="s">
        <v>104</v>
      </c>
      <c r="G4" s="817"/>
      <c r="H4" s="818"/>
    </row>
    <row r="5" spans="1:15" ht="30.75" customHeight="1">
      <c r="A5" s="814"/>
      <c r="B5" s="816"/>
      <c r="C5" s="631" t="s">
        <v>26</v>
      </c>
      <c r="D5" s="631" t="s">
        <v>77</v>
      </c>
      <c r="E5" s="631" t="s">
        <v>66</v>
      </c>
      <c r="F5" s="631" t="s">
        <v>26</v>
      </c>
      <c r="G5" s="631" t="s">
        <v>77</v>
      </c>
      <c r="H5" s="631" t="s">
        <v>66</v>
      </c>
    </row>
    <row r="6" spans="1:15" ht="26.4" customHeight="1">
      <c r="A6" s="814"/>
      <c r="B6" s="324" t="s">
        <v>84</v>
      </c>
      <c r="C6" s="808"/>
      <c r="D6" s="809"/>
      <c r="E6" s="809"/>
      <c r="F6" s="809"/>
      <c r="G6" s="809"/>
      <c r="H6" s="810"/>
    </row>
    <row r="7" spans="1:15" ht="23.1" customHeight="1">
      <c r="A7" s="368">
        <v>1</v>
      </c>
      <c r="B7" s="325" t="s">
        <v>811</v>
      </c>
      <c r="C7" s="622">
        <f>SUM(C8:C10)</f>
        <v>39183585.140000001</v>
      </c>
      <c r="D7" s="622">
        <f>SUM(D8:D10)</f>
        <v>63229383.560000002</v>
      </c>
      <c r="E7" s="623">
        <f>C7+D7</f>
        <v>102412968.7</v>
      </c>
      <c r="F7" s="635">
        <f>SUM(F8:F10)</f>
        <v>20817763.940000001</v>
      </c>
      <c r="G7" s="635">
        <f>SUM(G8:G10)</f>
        <v>130471961.49000001</v>
      </c>
      <c r="H7" s="623">
        <f>F7+G7</f>
        <v>151289725.43000001</v>
      </c>
      <c r="K7" s="634"/>
      <c r="L7" s="634"/>
      <c r="M7" s="634"/>
      <c r="N7" s="634"/>
      <c r="O7" s="634"/>
    </row>
    <row r="8" spans="1:15">
      <c r="A8" s="368">
        <v>1.1000000000000001</v>
      </c>
      <c r="B8" s="326" t="s">
        <v>85</v>
      </c>
      <c r="C8" s="622">
        <v>5868451.7000000002</v>
      </c>
      <c r="D8" s="622">
        <v>8635132.120000001</v>
      </c>
      <c r="E8" s="623">
        <f t="shared" ref="E8:E36" si="0">C8+D8</f>
        <v>14503583.82</v>
      </c>
      <c r="F8" s="635">
        <v>6207611.75</v>
      </c>
      <c r="G8" s="635">
        <v>5623084.0999999996</v>
      </c>
      <c r="H8" s="623">
        <f t="shared" ref="H8:H36" si="1">F8+G8</f>
        <v>11830695.85</v>
      </c>
      <c r="K8" s="634"/>
      <c r="L8" s="634"/>
      <c r="M8" s="634"/>
      <c r="N8" s="634"/>
      <c r="O8" s="634"/>
    </row>
    <row r="9" spans="1:15">
      <c r="A9" s="368">
        <v>1.2</v>
      </c>
      <c r="B9" s="326" t="s">
        <v>86</v>
      </c>
      <c r="C9" s="622">
        <v>2584654.4899999998</v>
      </c>
      <c r="D9" s="622">
        <v>25832896.429999996</v>
      </c>
      <c r="E9" s="623">
        <f t="shared" si="0"/>
        <v>28417550.919999994</v>
      </c>
      <c r="F9" s="635">
        <v>2347733.7800000003</v>
      </c>
      <c r="G9" s="635">
        <v>92464043.710000008</v>
      </c>
      <c r="H9" s="623">
        <f t="shared" si="1"/>
        <v>94811777.49000001</v>
      </c>
      <c r="K9" s="634"/>
      <c r="L9" s="634"/>
      <c r="M9" s="634"/>
      <c r="N9" s="634"/>
      <c r="O9" s="634"/>
    </row>
    <row r="10" spans="1:15">
      <c r="A10" s="368">
        <v>1.3</v>
      </c>
      <c r="B10" s="326" t="s">
        <v>87</v>
      </c>
      <c r="C10" s="622">
        <v>30730478.950000003</v>
      </c>
      <c r="D10" s="622">
        <v>28761355.010000005</v>
      </c>
      <c r="E10" s="623">
        <f t="shared" si="0"/>
        <v>59491833.960000008</v>
      </c>
      <c r="F10" s="635">
        <v>12262418.41</v>
      </c>
      <c r="G10" s="635">
        <v>32384833.680000011</v>
      </c>
      <c r="H10" s="623">
        <f t="shared" si="1"/>
        <v>44647252.090000011</v>
      </c>
      <c r="K10" s="634"/>
      <c r="L10" s="634"/>
      <c r="M10" s="634"/>
      <c r="N10" s="634"/>
      <c r="O10" s="634"/>
    </row>
    <row r="11" spans="1:15">
      <c r="A11" s="368">
        <v>2</v>
      </c>
      <c r="B11" s="327" t="s">
        <v>698</v>
      </c>
      <c r="C11" s="622">
        <v>0</v>
      </c>
      <c r="D11" s="622">
        <v>0</v>
      </c>
      <c r="E11" s="623">
        <f t="shared" si="0"/>
        <v>0</v>
      </c>
      <c r="F11" s="635">
        <v>30650.23</v>
      </c>
      <c r="G11" s="635">
        <v>0</v>
      </c>
      <c r="H11" s="623">
        <f t="shared" si="1"/>
        <v>30650.23</v>
      </c>
      <c r="K11" s="634"/>
      <c r="L11" s="634"/>
      <c r="M11" s="634"/>
      <c r="N11" s="634"/>
      <c r="O11" s="634"/>
    </row>
    <row r="12" spans="1:15">
      <c r="A12" s="368">
        <v>2.1</v>
      </c>
      <c r="B12" s="328" t="s">
        <v>699</v>
      </c>
      <c r="C12" s="622">
        <v>0</v>
      </c>
      <c r="D12" s="622">
        <v>0</v>
      </c>
      <c r="E12" s="623">
        <f t="shared" si="0"/>
        <v>0</v>
      </c>
      <c r="F12" s="635">
        <v>30650.23</v>
      </c>
      <c r="G12" s="635">
        <v>0</v>
      </c>
      <c r="H12" s="623">
        <f t="shared" si="1"/>
        <v>30650.23</v>
      </c>
      <c r="K12" s="634"/>
      <c r="L12" s="634"/>
      <c r="M12" s="634"/>
      <c r="N12" s="634"/>
      <c r="O12" s="634"/>
    </row>
    <row r="13" spans="1:15" ht="26.4" customHeight="1">
      <c r="A13" s="368">
        <v>3</v>
      </c>
      <c r="B13" s="329" t="s">
        <v>700</v>
      </c>
      <c r="C13" s="622">
        <v>0</v>
      </c>
      <c r="D13" s="622">
        <v>0</v>
      </c>
      <c r="E13" s="623">
        <f t="shared" si="0"/>
        <v>0</v>
      </c>
      <c r="F13" s="635">
        <v>0</v>
      </c>
      <c r="G13" s="635">
        <v>0</v>
      </c>
      <c r="H13" s="623">
        <f t="shared" si="1"/>
        <v>0</v>
      </c>
      <c r="K13" s="634"/>
      <c r="L13" s="634"/>
      <c r="M13" s="634"/>
      <c r="N13" s="634"/>
      <c r="O13" s="634"/>
    </row>
    <row r="14" spans="1:15" ht="26.4" customHeight="1">
      <c r="A14" s="368">
        <v>4</v>
      </c>
      <c r="B14" s="330" t="s">
        <v>701</v>
      </c>
      <c r="C14" s="622">
        <v>0</v>
      </c>
      <c r="D14" s="622">
        <v>0</v>
      </c>
      <c r="E14" s="623">
        <f t="shared" si="0"/>
        <v>0</v>
      </c>
      <c r="F14" s="635">
        <v>0</v>
      </c>
      <c r="G14" s="635">
        <v>0</v>
      </c>
      <c r="H14" s="623">
        <f t="shared" si="1"/>
        <v>0</v>
      </c>
      <c r="K14" s="634"/>
      <c r="L14" s="634"/>
      <c r="M14" s="634"/>
      <c r="N14" s="634"/>
      <c r="O14" s="634"/>
    </row>
    <row r="15" spans="1:15" ht="24.6" customHeight="1">
      <c r="A15" s="368">
        <v>5</v>
      </c>
      <c r="B15" s="330" t="s">
        <v>702</v>
      </c>
      <c r="C15" s="632">
        <f>SUM(C16:C18)</f>
        <v>54000</v>
      </c>
      <c r="D15" s="632">
        <f>SUM(D16:D18)</f>
        <v>0</v>
      </c>
      <c r="E15" s="633">
        <f t="shared" si="0"/>
        <v>54000</v>
      </c>
      <c r="F15" s="636">
        <f>SUM(F16:F18)</f>
        <v>54000</v>
      </c>
      <c r="G15" s="636">
        <f>SUM(G16:G18)</f>
        <v>0</v>
      </c>
      <c r="H15" s="633">
        <f t="shared" si="1"/>
        <v>54000</v>
      </c>
      <c r="K15" s="634"/>
      <c r="L15" s="634"/>
      <c r="M15" s="634"/>
      <c r="N15" s="634"/>
      <c r="O15" s="634"/>
    </row>
    <row r="16" spans="1:15">
      <c r="A16" s="368">
        <v>5.0999999999999996</v>
      </c>
      <c r="B16" s="331" t="s">
        <v>703</v>
      </c>
      <c r="C16" s="622">
        <v>54000</v>
      </c>
      <c r="D16" s="622">
        <v>0</v>
      </c>
      <c r="E16" s="623">
        <f t="shared" si="0"/>
        <v>54000</v>
      </c>
      <c r="F16" s="635">
        <v>54000</v>
      </c>
      <c r="G16" s="635">
        <v>0</v>
      </c>
      <c r="H16" s="623">
        <f t="shared" si="1"/>
        <v>54000</v>
      </c>
      <c r="K16" s="634"/>
      <c r="L16" s="634"/>
      <c r="M16" s="634"/>
      <c r="N16" s="634"/>
      <c r="O16" s="634"/>
    </row>
    <row r="17" spans="1:15">
      <c r="A17" s="368">
        <v>5.2</v>
      </c>
      <c r="B17" s="331" t="s">
        <v>538</v>
      </c>
      <c r="C17" s="622">
        <v>0</v>
      </c>
      <c r="D17" s="622">
        <v>0</v>
      </c>
      <c r="E17" s="623">
        <f t="shared" si="0"/>
        <v>0</v>
      </c>
      <c r="F17" s="635">
        <v>0</v>
      </c>
      <c r="G17" s="635">
        <v>0</v>
      </c>
      <c r="H17" s="623">
        <f t="shared" si="1"/>
        <v>0</v>
      </c>
      <c r="K17" s="634"/>
      <c r="L17" s="634"/>
      <c r="M17" s="634"/>
      <c r="N17" s="634"/>
      <c r="O17" s="634"/>
    </row>
    <row r="18" spans="1:15">
      <c r="A18" s="368">
        <v>5.3</v>
      </c>
      <c r="B18" s="331" t="s">
        <v>704</v>
      </c>
      <c r="C18" s="622">
        <v>0</v>
      </c>
      <c r="D18" s="622">
        <v>0</v>
      </c>
      <c r="E18" s="623">
        <f t="shared" si="0"/>
        <v>0</v>
      </c>
      <c r="F18" s="635">
        <v>0</v>
      </c>
      <c r="G18" s="635">
        <v>0</v>
      </c>
      <c r="H18" s="623">
        <f t="shared" si="1"/>
        <v>0</v>
      </c>
      <c r="K18" s="634"/>
      <c r="L18" s="634"/>
      <c r="M18" s="634"/>
      <c r="N18" s="634"/>
      <c r="O18" s="634"/>
    </row>
    <row r="19" spans="1:15">
      <c r="A19" s="368">
        <v>6</v>
      </c>
      <c r="B19" s="329" t="s">
        <v>705</v>
      </c>
      <c r="C19" s="622">
        <f>SUM(C20:C21)</f>
        <v>389798923.74999976</v>
      </c>
      <c r="D19" s="622">
        <f>SUM(D20:D21)</f>
        <v>601181502.45000005</v>
      </c>
      <c r="E19" s="623">
        <f t="shared" si="0"/>
        <v>990980426.19999981</v>
      </c>
      <c r="F19" s="635">
        <f>SUM(F20:F21)</f>
        <v>334732476.33000022</v>
      </c>
      <c r="G19" s="635">
        <f>SUM(G20:G21)</f>
        <v>576280505.86000001</v>
      </c>
      <c r="H19" s="623">
        <f t="shared" si="1"/>
        <v>911012982.1900003</v>
      </c>
      <c r="K19" s="634"/>
      <c r="L19" s="634"/>
      <c r="M19" s="634"/>
      <c r="N19" s="634"/>
      <c r="O19" s="634"/>
    </row>
    <row r="20" spans="1:15">
      <c r="A20" s="368">
        <v>6.1</v>
      </c>
      <c r="B20" s="331" t="s">
        <v>538</v>
      </c>
      <c r="C20" s="622">
        <v>5924582</v>
      </c>
      <c r="D20" s="622">
        <v>0</v>
      </c>
      <c r="E20" s="623">
        <f t="shared" si="0"/>
        <v>5924582</v>
      </c>
      <c r="F20" s="635">
        <v>5924205.9499999993</v>
      </c>
      <c r="G20" s="635">
        <v>0</v>
      </c>
      <c r="H20" s="623">
        <f t="shared" si="1"/>
        <v>5924205.9499999993</v>
      </c>
      <c r="K20" s="634"/>
      <c r="L20" s="634"/>
      <c r="M20" s="634"/>
      <c r="N20" s="634"/>
      <c r="O20" s="634"/>
    </row>
    <row r="21" spans="1:15">
      <c r="A21" s="368">
        <v>6.2</v>
      </c>
      <c r="B21" s="331" t="s">
        <v>704</v>
      </c>
      <c r="C21" s="622">
        <v>383874341.74999976</v>
      </c>
      <c r="D21" s="622">
        <v>601181502.45000005</v>
      </c>
      <c r="E21" s="623">
        <f t="shared" si="0"/>
        <v>985055844.19999981</v>
      </c>
      <c r="F21" s="635">
        <v>328808270.38000023</v>
      </c>
      <c r="G21" s="635">
        <v>576280505.86000001</v>
      </c>
      <c r="H21" s="623">
        <f t="shared" si="1"/>
        <v>905088776.24000025</v>
      </c>
      <c r="K21" s="634"/>
      <c r="L21" s="634"/>
      <c r="M21" s="634"/>
      <c r="N21" s="634"/>
      <c r="O21" s="634"/>
    </row>
    <row r="22" spans="1:15">
      <c r="A22" s="368">
        <v>7</v>
      </c>
      <c r="B22" s="332" t="s">
        <v>706</v>
      </c>
      <c r="C22" s="622">
        <v>0</v>
      </c>
      <c r="D22" s="622">
        <v>0</v>
      </c>
      <c r="E22" s="623">
        <f t="shared" si="0"/>
        <v>0</v>
      </c>
      <c r="F22" s="635">
        <v>0</v>
      </c>
      <c r="G22" s="635">
        <v>0</v>
      </c>
      <c r="H22" s="623">
        <f t="shared" si="1"/>
        <v>0</v>
      </c>
      <c r="K22" s="634"/>
      <c r="L22" s="634"/>
      <c r="M22" s="634"/>
      <c r="N22" s="634"/>
      <c r="O22" s="634"/>
    </row>
    <row r="23" spans="1:15">
      <c r="A23" s="368">
        <v>8</v>
      </c>
      <c r="B23" s="333" t="s">
        <v>707</v>
      </c>
      <c r="C23" s="622">
        <v>0</v>
      </c>
      <c r="D23" s="622">
        <v>0</v>
      </c>
      <c r="E23" s="623">
        <f t="shared" si="0"/>
        <v>0</v>
      </c>
      <c r="F23" s="635">
        <v>0</v>
      </c>
      <c r="G23" s="635">
        <v>0</v>
      </c>
      <c r="H23" s="623">
        <f t="shared" si="1"/>
        <v>0</v>
      </c>
      <c r="K23" s="634"/>
      <c r="L23" s="634"/>
      <c r="M23" s="634"/>
      <c r="N23" s="634"/>
      <c r="O23" s="634"/>
    </row>
    <row r="24" spans="1:15">
      <c r="A24" s="368">
        <v>9</v>
      </c>
      <c r="B24" s="330" t="s">
        <v>708</v>
      </c>
      <c r="C24" s="622">
        <f>SUM(C25:C26)</f>
        <v>18412758.98</v>
      </c>
      <c r="D24" s="622">
        <f>SUM(D25:D26)</f>
        <v>0</v>
      </c>
      <c r="E24" s="623">
        <f t="shared" si="0"/>
        <v>18412758.98</v>
      </c>
      <c r="F24" s="635">
        <f>SUM(F25:F26)</f>
        <v>18094691.65000001</v>
      </c>
      <c r="G24" s="635">
        <f>SUM(G25:G26)</f>
        <v>0</v>
      </c>
      <c r="H24" s="623">
        <f t="shared" si="1"/>
        <v>18094691.65000001</v>
      </c>
      <c r="K24" s="634"/>
      <c r="L24" s="634"/>
      <c r="M24" s="634"/>
      <c r="N24" s="634"/>
      <c r="O24" s="634"/>
    </row>
    <row r="25" spans="1:15">
      <c r="A25" s="368">
        <v>9.1</v>
      </c>
      <c r="B25" s="334" t="s">
        <v>709</v>
      </c>
      <c r="C25" s="622">
        <v>18412758.98</v>
      </c>
      <c r="D25" s="622">
        <v>0</v>
      </c>
      <c r="E25" s="623">
        <f t="shared" si="0"/>
        <v>18412758.98</v>
      </c>
      <c r="F25" s="635">
        <v>18094691.65000001</v>
      </c>
      <c r="G25" s="635">
        <v>0</v>
      </c>
      <c r="H25" s="623">
        <f t="shared" si="1"/>
        <v>18094691.65000001</v>
      </c>
      <c r="K25" s="634"/>
      <c r="L25" s="634"/>
      <c r="M25" s="634"/>
      <c r="N25" s="634"/>
      <c r="O25" s="634"/>
    </row>
    <row r="26" spans="1:15">
      <c r="A26" s="368">
        <v>9.1999999999999993</v>
      </c>
      <c r="B26" s="334" t="s">
        <v>710</v>
      </c>
      <c r="C26" s="622">
        <v>0</v>
      </c>
      <c r="D26" s="622">
        <v>0</v>
      </c>
      <c r="E26" s="623">
        <f t="shared" si="0"/>
        <v>0</v>
      </c>
      <c r="F26" s="635">
        <v>0</v>
      </c>
      <c r="G26" s="635">
        <v>0</v>
      </c>
      <c r="H26" s="623">
        <f t="shared" si="1"/>
        <v>0</v>
      </c>
      <c r="K26" s="634"/>
      <c r="L26" s="634"/>
      <c r="M26" s="634"/>
      <c r="N26" s="634"/>
      <c r="O26" s="634"/>
    </row>
    <row r="27" spans="1:15">
      <c r="A27" s="368">
        <v>10</v>
      </c>
      <c r="B27" s="330" t="s">
        <v>36</v>
      </c>
      <c r="C27" s="622">
        <f>SUM(C28:C29)</f>
        <v>6386721.9699999969</v>
      </c>
      <c r="D27" s="622">
        <f>SUM(D28:D29)</f>
        <v>0</v>
      </c>
      <c r="E27" s="623">
        <f t="shared" si="0"/>
        <v>6386721.9699999969</v>
      </c>
      <c r="F27" s="635">
        <f>SUM(F28:F29)</f>
        <v>5944843.6899999985</v>
      </c>
      <c r="G27" s="635">
        <f>SUM(G28:G29)</f>
        <v>0</v>
      </c>
      <c r="H27" s="623">
        <f t="shared" si="1"/>
        <v>5944843.6899999985</v>
      </c>
      <c r="K27" s="634"/>
      <c r="L27" s="634"/>
      <c r="M27" s="634"/>
      <c r="N27" s="634"/>
      <c r="O27" s="634"/>
    </row>
    <row r="28" spans="1:15">
      <c r="A28" s="368">
        <v>10.1</v>
      </c>
      <c r="B28" s="334" t="s">
        <v>711</v>
      </c>
      <c r="C28" s="622">
        <v>0</v>
      </c>
      <c r="D28" s="622">
        <v>0</v>
      </c>
      <c r="E28" s="623">
        <f t="shared" si="0"/>
        <v>0</v>
      </c>
      <c r="F28" s="635">
        <v>0</v>
      </c>
      <c r="G28" s="635">
        <v>0</v>
      </c>
      <c r="H28" s="623">
        <f t="shared" si="1"/>
        <v>0</v>
      </c>
      <c r="K28" s="634"/>
      <c r="L28" s="634"/>
      <c r="M28" s="634"/>
      <c r="N28" s="634"/>
      <c r="O28" s="634"/>
    </row>
    <row r="29" spans="1:15">
      <c r="A29" s="368">
        <v>10.199999999999999</v>
      </c>
      <c r="B29" s="334" t="s">
        <v>712</v>
      </c>
      <c r="C29" s="622">
        <v>6386721.9699999969</v>
      </c>
      <c r="D29" s="622">
        <v>0</v>
      </c>
      <c r="E29" s="623">
        <f t="shared" si="0"/>
        <v>6386721.9699999969</v>
      </c>
      <c r="F29" s="635">
        <v>5944843.6899999985</v>
      </c>
      <c r="G29" s="635">
        <v>0</v>
      </c>
      <c r="H29" s="623">
        <f t="shared" si="1"/>
        <v>5944843.6899999985</v>
      </c>
      <c r="K29" s="634"/>
      <c r="L29" s="634"/>
      <c r="M29" s="634"/>
      <c r="N29" s="634"/>
      <c r="O29" s="634"/>
    </row>
    <row r="30" spans="1:15">
      <c r="A30" s="368">
        <v>11</v>
      </c>
      <c r="B30" s="330" t="s">
        <v>713</v>
      </c>
      <c r="C30" s="622">
        <f>SUM(C31:C32)</f>
        <v>1319970</v>
      </c>
      <c r="D30" s="622">
        <f>SUM(D31:D32)</f>
        <v>0</v>
      </c>
      <c r="E30" s="623">
        <f t="shared" si="0"/>
        <v>1319970</v>
      </c>
      <c r="F30" s="635">
        <f>SUM(F31:F32)</f>
        <v>2266864.2999999998</v>
      </c>
      <c r="G30" s="635">
        <f>SUM(G31:G32)</f>
        <v>0</v>
      </c>
      <c r="H30" s="623">
        <f t="shared" si="1"/>
        <v>2266864.2999999998</v>
      </c>
      <c r="K30" s="634"/>
      <c r="L30" s="634"/>
      <c r="M30" s="634"/>
      <c r="N30" s="634"/>
      <c r="O30" s="634"/>
    </row>
    <row r="31" spans="1:15">
      <c r="A31" s="368">
        <v>11.1</v>
      </c>
      <c r="B31" s="334" t="s">
        <v>714</v>
      </c>
      <c r="C31" s="622">
        <v>1319970</v>
      </c>
      <c r="D31" s="622">
        <v>0</v>
      </c>
      <c r="E31" s="623">
        <f t="shared" si="0"/>
        <v>1319970</v>
      </c>
      <c r="F31" s="635">
        <v>2266864.2999999998</v>
      </c>
      <c r="G31" s="635">
        <v>0</v>
      </c>
      <c r="H31" s="623">
        <f t="shared" si="1"/>
        <v>2266864.2999999998</v>
      </c>
      <c r="K31" s="634"/>
      <c r="L31" s="634"/>
      <c r="M31" s="634"/>
      <c r="N31" s="634"/>
      <c r="O31" s="634"/>
    </row>
    <row r="32" spans="1:15">
      <c r="A32" s="368">
        <v>11.2</v>
      </c>
      <c r="B32" s="334" t="s">
        <v>715</v>
      </c>
      <c r="C32" s="622">
        <v>0</v>
      </c>
      <c r="D32" s="622">
        <v>0</v>
      </c>
      <c r="E32" s="623">
        <f t="shared" si="0"/>
        <v>0</v>
      </c>
      <c r="F32" s="635">
        <v>0</v>
      </c>
      <c r="G32" s="635">
        <v>0</v>
      </c>
      <c r="H32" s="623">
        <f t="shared" si="1"/>
        <v>0</v>
      </c>
      <c r="K32" s="634"/>
      <c r="L32" s="634"/>
      <c r="M32" s="634"/>
      <c r="N32" s="634"/>
      <c r="O32" s="634"/>
    </row>
    <row r="33" spans="1:15">
      <c r="A33" s="368">
        <v>13</v>
      </c>
      <c r="B33" s="330" t="s">
        <v>88</v>
      </c>
      <c r="C33" s="622">
        <v>17726654.059999999</v>
      </c>
      <c r="D33" s="622">
        <v>481526.26999999955</v>
      </c>
      <c r="E33" s="623">
        <f t="shared" si="0"/>
        <v>18208180.329999998</v>
      </c>
      <c r="F33" s="635">
        <v>18508974.189999994</v>
      </c>
      <c r="G33" s="635">
        <v>5780955.5200000033</v>
      </c>
      <c r="H33" s="623">
        <f t="shared" si="1"/>
        <v>24289929.709999997</v>
      </c>
      <c r="K33" s="634"/>
      <c r="L33" s="634"/>
      <c r="M33" s="634"/>
      <c r="N33" s="634"/>
      <c r="O33" s="634"/>
    </row>
    <row r="34" spans="1:15">
      <c r="A34" s="368">
        <v>13.1</v>
      </c>
      <c r="B34" s="335" t="s">
        <v>716</v>
      </c>
      <c r="C34" s="622">
        <v>14469142.579999998</v>
      </c>
      <c r="D34" s="622">
        <v>0</v>
      </c>
      <c r="E34" s="623">
        <f t="shared" si="0"/>
        <v>14469142.579999998</v>
      </c>
      <c r="F34" s="635">
        <v>13604484.059999999</v>
      </c>
      <c r="G34" s="635">
        <v>0</v>
      </c>
      <c r="H34" s="623">
        <f t="shared" si="1"/>
        <v>13604484.059999999</v>
      </c>
      <c r="K34" s="634"/>
      <c r="L34" s="634"/>
      <c r="M34" s="634"/>
      <c r="N34" s="634"/>
      <c r="O34" s="634"/>
    </row>
    <row r="35" spans="1:15">
      <c r="A35" s="368">
        <v>13.2</v>
      </c>
      <c r="B35" s="335" t="s">
        <v>717</v>
      </c>
      <c r="C35" s="622">
        <v>0</v>
      </c>
      <c r="D35" s="622">
        <v>0</v>
      </c>
      <c r="E35" s="623">
        <f t="shared" si="0"/>
        <v>0</v>
      </c>
      <c r="F35" s="635">
        <v>0</v>
      </c>
      <c r="G35" s="635">
        <v>0</v>
      </c>
      <c r="H35" s="623">
        <f t="shared" si="1"/>
        <v>0</v>
      </c>
      <c r="K35" s="634"/>
      <c r="L35" s="634"/>
      <c r="M35" s="634"/>
      <c r="N35" s="634"/>
      <c r="O35" s="634"/>
    </row>
    <row r="36" spans="1:15">
      <c r="A36" s="368">
        <v>14</v>
      </c>
      <c r="B36" s="336" t="s">
        <v>718</v>
      </c>
      <c r="C36" s="622">
        <f>SUM(C7,C11,C13,C14,C15,C19,C22,C23,C24,C27,C30,C33)</f>
        <v>472882613.89999974</v>
      </c>
      <c r="D36" s="622">
        <f>SUM(D7,D11,D13,D14,D15,D19,D22,D23,D24,D27,D30,D33)</f>
        <v>664892412.27999997</v>
      </c>
      <c r="E36" s="623">
        <f t="shared" si="0"/>
        <v>1137775026.1799998</v>
      </c>
      <c r="F36" s="635">
        <f>SUM(F7,F11,F13,F14,F15,F19,F22,F23,F24,F27,F30,F33)</f>
        <v>400450264.33000028</v>
      </c>
      <c r="G36" s="635">
        <f>SUM(G7,G11,G13,G14,G15,G19,G22,G23,G24,G27,G30,G33)</f>
        <v>712533422.87</v>
      </c>
      <c r="H36" s="623">
        <f t="shared" si="1"/>
        <v>1112983687.2000003</v>
      </c>
      <c r="K36" s="634"/>
      <c r="L36" s="634"/>
      <c r="M36" s="634"/>
      <c r="N36" s="634"/>
      <c r="O36" s="634"/>
    </row>
    <row r="37" spans="1:15" ht="22.5" customHeight="1">
      <c r="A37" s="368"/>
      <c r="B37" s="337" t="s">
        <v>93</v>
      </c>
      <c r="C37" s="808"/>
      <c r="D37" s="809"/>
      <c r="E37" s="809"/>
      <c r="F37" s="809"/>
      <c r="G37" s="809"/>
      <c r="H37" s="810"/>
      <c r="K37" s="634"/>
      <c r="L37" s="634"/>
      <c r="M37" s="634"/>
      <c r="N37" s="634"/>
      <c r="O37" s="634"/>
    </row>
    <row r="38" spans="1:15">
      <c r="A38" s="368">
        <v>15</v>
      </c>
      <c r="B38" s="338" t="s">
        <v>719</v>
      </c>
      <c r="C38" s="635">
        <v>0</v>
      </c>
      <c r="D38" s="635">
        <v>0</v>
      </c>
      <c r="E38" s="637">
        <f>C38+D38</f>
        <v>0</v>
      </c>
      <c r="F38" s="635">
        <v>203700</v>
      </c>
      <c r="G38" s="635">
        <v>0</v>
      </c>
      <c r="H38" s="637">
        <f>F38+G38</f>
        <v>203700</v>
      </c>
      <c r="K38" s="634"/>
      <c r="L38" s="634"/>
      <c r="M38" s="634"/>
      <c r="N38" s="634"/>
      <c r="O38" s="634"/>
    </row>
    <row r="39" spans="1:15">
      <c r="A39" s="368">
        <v>15.1</v>
      </c>
      <c r="B39" s="339" t="s">
        <v>699</v>
      </c>
      <c r="C39" s="635">
        <v>0</v>
      </c>
      <c r="D39" s="635">
        <v>0</v>
      </c>
      <c r="E39" s="637">
        <f t="shared" ref="E39:E53" si="2">C39+D39</f>
        <v>0</v>
      </c>
      <c r="F39" s="635">
        <v>203700</v>
      </c>
      <c r="G39" s="635">
        <v>0</v>
      </c>
      <c r="H39" s="637">
        <f t="shared" ref="H39:H53" si="3">F39+G39</f>
        <v>203700</v>
      </c>
      <c r="K39" s="634"/>
      <c r="L39" s="634"/>
      <c r="M39" s="634"/>
      <c r="N39" s="634"/>
      <c r="O39" s="634"/>
    </row>
    <row r="40" spans="1:15" ht="24" customHeight="1">
      <c r="A40" s="368">
        <v>16</v>
      </c>
      <c r="B40" s="332" t="s">
        <v>720</v>
      </c>
      <c r="C40" s="635">
        <v>0</v>
      </c>
      <c r="D40" s="635">
        <v>0</v>
      </c>
      <c r="E40" s="637">
        <f t="shared" si="2"/>
        <v>0</v>
      </c>
      <c r="F40" s="635">
        <v>0</v>
      </c>
      <c r="G40" s="635">
        <v>0</v>
      </c>
      <c r="H40" s="637">
        <f t="shared" si="3"/>
        <v>0</v>
      </c>
      <c r="K40" s="634"/>
      <c r="L40" s="634"/>
      <c r="M40" s="634"/>
      <c r="N40" s="634"/>
      <c r="O40" s="634"/>
    </row>
    <row r="41" spans="1:15">
      <c r="A41" s="368">
        <v>17</v>
      </c>
      <c r="B41" s="332" t="s">
        <v>721</v>
      </c>
      <c r="C41" s="635">
        <f>SUM(C42:C45)</f>
        <v>183407207.43999991</v>
      </c>
      <c r="D41" s="635">
        <f>SUM(D42:D45)</f>
        <v>639382785.5200001</v>
      </c>
      <c r="E41" s="637">
        <f t="shared" si="2"/>
        <v>822789992.96000004</v>
      </c>
      <c r="F41" s="635">
        <f>SUM(F42:F45)</f>
        <v>144242329.6099999</v>
      </c>
      <c r="G41" s="635">
        <f>SUM(G42:G45)</f>
        <v>676011190.61000013</v>
      </c>
      <c r="H41" s="637">
        <f t="shared" si="3"/>
        <v>820253520.22000003</v>
      </c>
      <c r="K41" s="634"/>
      <c r="L41" s="634"/>
      <c r="M41" s="634"/>
      <c r="N41" s="634"/>
      <c r="O41" s="634"/>
    </row>
    <row r="42" spans="1:15">
      <c r="A42" s="368">
        <v>17.100000000000001</v>
      </c>
      <c r="B42" s="340" t="s">
        <v>722</v>
      </c>
      <c r="C42" s="635">
        <v>182432552.93999991</v>
      </c>
      <c r="D42" s="635">
        <v>173314786.74000004</v>
      </c>
      <c r="E42" s="637">
        <f t="shared" si="2"/>
        <v>355747339.67999995</v>
      </c>
      <c r="F42" s="635">
        <v>143246866.8499999</v>
      </c>
      <c r="G42" s="635">
        <v>138800026.44999999</v>
      </c>
      <c r="H42" s="637">
        <f t="shared" si="3"/>
        <v>282046893.29999989</v>
      </c>
      <c r="K42" s="634"/>
      <c r="L42" s="634"/>
      <c r="M42" s="634"/>
      <c r="N42" s="634"/>
      <c r="O42" s="634"/>
    </row>
    <row r="43" spans="1:15">
      <c r="A43" s="368">
        <v>17.2</v>
      </c>
      <c r="B43" s="341" t="s">
        <v>89</v>
      </c>
      <c r="C43" s="635">
        <v>0</v>
      </c>
      <c r="D43" s="635">
        <v>462240509.31000006</v>
      </c>
      <c r="E43" s="637">
        <f t="shared" si="2"/>
        <v>462240509.31000006</v>
      </c>
      <c r="F43" s="635">
        <v>0</v>
      </c>
      <c r="G43" s="635">
        <v>502459988.4800002</v>
      </c>
      <c r="H43" s="637">
        <f t="shared" si="3"/>
        <v>502459988.4800002</v>
      </c>
      <c r="K43" s="634"/>
      <c r="L43" s="634"/>
      <c r="M43" s="634"/>
      <c r="N43" s="634"/>
      <c r="O43" s="634"/>
    </row>
    <row r="44" spans="1:15">
      <c r="A44" s="368">
        <v>17.3</v>
      </c>
      <c r="B44" s="340" t="s">
        <v>723</v>
      </c>
      <c r="C44" s="635">
        <v>0</v>
      </c>
      <c r="D44" s="635">
        <v>0</v>
      </c>
      <c r="E44" s="637">
        <f t="shared" si="2"/>
        <v>0</v>
      </c>
      <c r="F44" s="635">
        <v>0</v>
      </c>
      <c r="G44" s="635">
        <v>0</v>
      </c>
      <c r="H44" s="637">
        <f t="shared" si="3"/>
        <v>0</v>
      </c>
      <c r="K44" s="634"/>
      <c r="L44" s="634"/>
      <c r="M44" s="634"/>
      <c r="N44" s="634"/>
      <c r="O44" s="634"/>
    </row>
    <row r="45" spans="1:15">
      <c r="A45" s="368">
        <v>17.399999999999999</v>
      </c>
      <c r="B45" s="340" t="s">
        <v>724</v>
      </c>
      <c r="C45" s="635">
        <v>974654.5</v>
      </c>
      <c r="D45" s="635">
        <v>3827489.4699999997</v>
      </c>
      <c r="E45" s="637">
        <f t="shared" si="2"/>
        <v>4802143.97</v>
      </c>
      <c r="F45" s="635">
        <v>995462.76</v>
      </c>
      <c r="G45" s="635">
        <v>34751175.680000007</v>
      </c>
      <c r="H45" s="637">
        <f t="shared" si="3"/>
        <v>35746638.440000005</v>
      </c>
      <c r="K45" s="634"/>
      <c r="L45" s="634"/>
      <c r="M45" s="634"/>
      <c r="N45" s="634"/>
      <c r="O45" s="634"/>
    </row>
    <row r="46" spans="1:15">
      <c r="A46" s="368">
        <v>18</v>
      </c>
      <c r="B46" s="342" t="s">
        <v>725</v>
      </c>
      <c r="C46" s="635">
        <v>1247767.5364220538</v>
      </c>
      <c r="D46" s="635">
        <v>36797.666585523169</v>
      </c>
      <c r="E46" s="637">
        <f t="shared" si="2"/>
        <v>1284565.203007577</v>
      </c>
      <c r="F46" s="635">
        <v>1123656.9777959655</v>
      </c>
      <c r="G46" s="635">
        <v>59898.741423466476</v>
      </c>
      <c r="H46" s="637">
        <f t="shared" si="3"/>
        <v>1183555.719219432</v>
      </c>
      <c r="K46" s="634"/>
      <c r="L46" s="634"/>
      <c r="M46" s="634"/>
      <c r="N46" s="634"/>
      <c r="O46" s="634"/>
    </row>
    <row r="47" spans="1:15">
      <c r="A47" s="368">
        <v>19</v>
      </c>
      <c r="B47" s="342" t="s">
        <v>726</v>
      </c>
      <c r="C47" s="635">
        <f>SUM(C48:C49)</f>
        <v>3273589.27</v>
      </c>
      <c r="D47" s="635">
        <f>SUM(D48:D49)</f>
        <v>0</v>
      </c>
      <c r="E47" s="637">
        <f t="shared" si="2"/>
        <v>3273589.27</v>
      </c>
      <c r="F47" s="635">
        <f>SUM(F48:F49)</f>
        <v>2231139.5699999998</v>
      </c>
      <c r="G47" s="635">
        <f>SUM(G48:G49)</f>
        <v>0</v>
      </c>
      <c r="H47" s="637">
        <f t="shared" si="3"/>
        <v>2231139.5699999998</v>
      </c>
      <c r="K47" s="634"/>
      <c r="L47" s="634"/>
      <c r="M47" s="634"/>
      <c r="N47" s="634"/>
      <c r="O47" s="634"/>
    </row>
    <row r="48" spans="1:15">
      <c r="A48" s="368">
        <v>19.100000000000001</v>
      </c>
      <c r="B48" s="343" t="s">
        <v>727</v>
      </c>
      <c r="C48" s="635">
        <v>2798908.7</v>
      </c>
      <c r="D48" s="635">
        <v>0</v>
      </c>
      <c r="E48" s="637">
        <f t="shared" si="2"/>
        <v>2798908.7</v>
      </c>
      <c r="F48" s="635">
        <v>1957947</v>
      </c>
      <c r="G48" s="635">
        <v>0</v>
      </c>
      <c r="H48" s="637">
        <f t="shared" si="3"/>
        <v>1957947</v>
      </c>
      <c r="K48" s="634"/>
      <c r="L48" s="634"/>
      <c r="M48" s="634"/>
      <c r="N48" s="634"/>
      <c r="O48" s="634"/>
    </row>
    <row r="49" spans="1:15">
      <c r="A49" s="368">
        <v>19.2</v>
      </c>
      <c r="B49" s="344" t="s">
        <v>728</v>
      </c>
      <c r="C49" s="635">
        <v>474680.57</v>
      </c>
      <c r="D49" s="635">
        <v>0</v>
      </c>
      <c r="E49" s="637">
        <f t="shared" si="2"/>
        <v>474680.57</v>
      </c>
      <c r="F49" s="635">
        <v>273192.57</v>
      </c>
      <c r="G49" s="635">
        <v>0</v>
      </c>
      <c r="H49" s="637">
        <f t="shared" si="3"/>
        <v>273192.57</v>
      </c>
      <c r="K49" s="634"/>
      <c r="L49" s="634"/>
      <c r="M49" s="634"/>
      <c r="N49" s="634"/>
      <c r="O49" s="634"/>
    </row>
    <row r="50" spans="1:15">
      <c r="A50" s="368">
        <v>20</v>
      </c>
      <c r="B50" s="345" t="s">
        <v>90</v>
      </c>
      <c r="C50" s="635">
        <v>0</v>
      </c>
      <c r="D50" s="635">
        <v>26518022.190000001</v>
      </c>
      <c r="E50" s="637">
        <f t="shared" si="2"/>
        <v>26518022.190000001</v>
      </c>
      <c r="F50" s="635">
        <v>0</v>
      </c>
      <c r="G50" s="635">
        <v>27303861.350000001</v>
      </c>
      <c r="H50" s="637">
        <f t="shared" si="3"/>
        <v>27303861.350000001</v>
      </c>
      <c r="K50" s="634"/>
      <c r="L50" s="634"/>
      <c r="M50" s="634"/>
      <c r="N50" s="634"/>
      <c r="O50" s="634"/>
    </row>
    <row r="51" spans="1:15">
      <c r="A51" s="368">
        <v>21</v>
      </c>
      <c r="B51" s="346" t="s">
        <v>78</v>
      </c>
      <c r="C51" s="635">
        <v>3182746.47</v>
      </c>
      <c r="D51" s="635">
        <v>0</v>
      </c>
      <c r="E51" s="637">
        <f t="shared" si="2"/>
        <v>3182746.47</v>
      </c>
      <c r="F51" s="635">
        <v>2498746.23</v>
      </c>
      <c r="G51" s="635">
        <v>0</v>
      </c>
      <c r="H51" s="637">
        <f t="shared" si="3"/>
        <v>2498746.23</v>
      </c>
      <c r="K51" s="634"/>
      <c r="L51" s="634"/>
      <c r="M51" s="634"/>
      <c r="N51" s="634"/>
      <c r="O51" s="634"/>
    </row>
    <row r="52" spans="1:15">
      <c r="A52" s="368">
        <v>21.1</v>
      </c>
      <c r="B52" s="341" t="s">
        <v>729</v>
      </c>
      <c r="C52" s="635">
        <v>0</v>
      </c>
      <c r="D52" s="635">
        <v>0</v>
      </c>
      <c r="E52" s="637">
        <f t="shared" si="2"/>
        <v>0</v>
      </c>
      <c r="F52" s="635">
        <v>0</v>
      </c>
      <c r="G52" s="635">
        <v>0</v>
      </c>
      <c r="H52" s="637">
        <f t="shared" si="3"/>
        <v>0</v>
      </c>
      <c r="K52" s="634"/>
      <c r="L52" s="634"/>
      <c r="M52" s="634"/>
      <c r="N52" s="634"/>
      <c r="O52" s="634"/>
    </row>
    <row r="53" spans="1:15">
      <c r="A53" s="368">
        <v>22</v>
      </c>
      <c r="B53" s="345" t="s">
        <v>730</v>
      </c>
      <c r="C53" s="635">
        <f>SUM(C38,C40,C41,C46,C47,C50,C51)</f>
        <v>191111310.71642196</v>
      </c>
      <c r="D53" s="635">
        <f>SUM(D38,D40,D41,D46,D47,D50,D51)</f>
        <v>665937605.37658572</v>
      </c>
      <c r="E53" s="637">
        <f t="shared" si="2"/>
        <v>857048916.09300768</v>
      </c>
      <c r="F53" s="635">
        <f>SUM(F38,F40,F41,F46,F47,F50,F51)</f>
        <v>150299572.38779584</v>
      </c>
      <c r="G53" s="635">
        <f>SUM(G38,G40,G41,G46,G47,G50,G51)</f>
        <v>703374950.70142365</v>
      </c>
      <c r="H53" s="637">
        <f t="shared" si="3"/>
        <v>853674523.08921945</v>
      </c>
      <c r="K53" s="634"/>
      <c r="L53" s="634"/>
      <c r="M53" s="634"/>
      <c r="N53" s="634"/>
      <c r="O53" s="634"/>
    </row>
    <row r="54" spans="1:15" ht="24" customHeight="1">
      <c r="A54" s="368"/>
      <c r="B54" s="347" t="s">
        <v>731</v>
      </c>
      <c r="C54" s="811"/>
      <c r="D54" s="812"/>
      <c r="E54" s="812"/>
      <c r="F54" s="812"/>
      <c r="G54" s="812"/>
      <c r="H54" s="813"/>
      <c r="K54" s="634"/>
      <c r="L54" s="634"/>
      <c r="M54" s="634"/>
      <c r="N54" s="634"/>
      <c r="O54" s="634"/>
    </row>
    <row r="55" spans="1:15">
      <c r="A55" s="368">
        <v>23</v>
      </c>
      <c r="B55" s="571" t="s">
        <v>960</v>
      </c>
      <c r="C55" s="635">
        <v>76000000</v>
      </c>
      <c r="D55" s="635">
        <v>0</v>
      </c>
      <c r="E55" s="637">
        <f>C55+D55</f>
        <v>76000000</v>
      </c>
      <c r="F55" s="635">
        <v>76000000</v>
      </c>
      <c r="G55" s="635">
        <v>0</v>
      </c>
      <c r="H55" s="637">
        <f>F55+G55</f>
        <v>76000000</v>
      </c>
      <c r="K55" s="634"/>
      <c r="L55" s="634"/>
      <c r="M55" s="634"/>
      <c r="N55" s="634"/>
      <c r="O55" s="634"/>
    </row>
    <row r="56" spans="1:15">
      <c r="A56" s="368">
        <v>24</v>
      </c>
      <c r="B56" s="345" t="s">
        <v>732</v>
      </c>
      <c r="C56" s="635">
        <v>60000000</v>
      </c>
      <c r="D56" s="635">
        <v>0</v>
      </c>
      <c r="E56" s="637">
        <f t="shared" ref="E56:E69" si="4">C56+D56</f>
        <v>60000000</v>
      </c>
      <c r="F56" s="635">
        <v>60000000</v>
      </c>
      <c r="G56" s="635">
        <v>0</v>
      </c>
      <c r="H56" s="637">
        <f t="shared" ref="H56:H69" si="5">F56+G56</f>
        <v>60000000</v>
      </c>
      <c r="K56" s="634"/>
      <c r="L56" s="634"/>
      <c r="M56" s="634"/>
      <c r="N56" s="634"/>
      <c r="O56" s="634"/>
    </row>
    <row r="57" spans="1:15">
      <c r="A57" s="368">
        <v>25</v>
      </c>
      <c r="B57" s="348" t="s">
        <v>91</v>
      </c>
      <c r="C57" s="635">
        <v>0</v>
      </c>
      <c r="D57" s="635">
        <v>0</v>
      </c>
      <c r="E57" s="637">
        <f t="shared" si="4"/>
        <v>0</v>
      </c>
      <c r="F57" s="635">
        <v>0</v>
      </c>
      <c r="G57" s="635">
        <v>0</v>
      </c>
      <c r="H57" s="637">
        <f t="shared" si="5"/>
        <v>0</v>
      </c>
      <c r="K57" s="634"/>
      <c r="L57" s="634"/>
      <c r="M57" s="634"/>
      <c r="N57" s="634"/>
      <c r="O57" s="634"/>
    </row>
    <row r="58" spans="1:15">
      <c r="A58" s="368">
        <v>26</v>
      </c>
      <c r="B58" s="342" t="s">
        <v>733</v>
      </c>
      <c r="C58" s="635">
        <v>0</v>
      </c>
      <c r="D58" s="635">
        <v>0</v>
      </c>
      <c r="E58" s="637">
        <f t="shared" si="4"/>
        <v>0</v>
      </c>
      <c r="F58" s="635">
        <v>0</v>
      </c>
      <c r="G58" s="635">
        <v>0</v>
      </c>
      <c r="H58" s="637">
        <f t="shared" si="5"/>
        <v>0</v>
      </c>
      <c r="K58" s="634"/>
      <c r="L58" s="634"/>
      <c r="M58" s="634"/>
      <c r="N58" s="634"/>
      <c r="O58" s="634"/>
    </row>
    <row r="59" spans="1:15">
      <c r="A59" s="368">
        <v>27</v>
      </c>
      <c r="B59" s="342" t="s">
        <v>734</v>
      </c>
      <c r="C59" s="635">
        <f>SUM(C60:C61)</f>
        <v>0</v>
      </c>
      <c r="D59" s="635">
        <f>SUM(D60:D61)</f>
        <v>0</v>
      </c>
      <c r="E59" s="637">
        <f t="shared" si="4"/>
        <v>0</v>
      </c>
      <c r="F59" s="635">
        <v>0</v>
      </c>
      <c r="G59" s="635">
        <v>0</v>
      </c>
      <c r="H59" s="637">
        <f t="shared" si="5"/>
        <v>0</v>
      </c>
      <c r="K59" s="634"/>
      <c r="L59" s="634"/>
      <c r="M59" s="634"/>
      <c r="N59" s="634"/>
      <c r="O59" s="634"/>
    </row>
    <row r="60" spans="1:15">
      <c r="A60" s="368">
        <v>27.1</v>
      </c>
      <c r="B60" s="349" t="s">
        <v>735</v>
      </c>
      <c r="C60" s="635">
        <v>0</v>
      </c>
      <c r="D60" s="635">
        <v>0</v>
      </c>
      <c r="E60" s="637">
        <f t="shared" si="4"/>
        <v>0</v>
      </c>
      <c r="F60" s="635">
        <v>0</v>
      </c>
      <c r="G60" s="635">
        <v>0</v>
      </c>
      <c r="H60" s="637">
        <f t="shared" si="5"/>
        <v>0</v>
      </c>
      <c r="K60" s="634"/>
      <c r="L60" s="634"/>
      <c r="M60" s="634"/>
      <c r="N60" s="634"/>
      <c r="O60" s="634"/>
    </row>
    <row r="61" spans="1:15">
      <c r="A61" s="368">
        <v>27.2</v>
      </c>
      <c r="B61" s="340" t="s">
        <v>736</v>
      </c>
      <c r="C61" s="635">
        <v>0</v>
      </c>
      <c r="D61" s="635">
        <v>0</v>
      </c>
      <c r="E61" s="637">
        <f t="shared" si="4"/>
        <v>0</v>
      </c>
      <c r="F61" s="635">
        <v>0</v>
      </c>
      <c r="G61" s="635">
        <v>0</v>
      </c>
      <c r="H61" s="637">
        <f t="shared" si="5"/>
        <v>0</v>
      </c>
      <c r="K61" s="634"/>
      <c r="L61" s="634"/>
      <c r="M61" s="634"/>
      <c r="N61" s="634"/>
      <c r="O61" s="634"/>
    </row>
    <row r="62" spans="1:15">
      <c r="A62" s="368">
        <v>28</v>
      </c>
      <c r="B62" s="346" t="s">
        <v>737</v>
      </c>
      <c r="C62" s="635">
        <v>0</v>
      </c>
      <c r="D62" s="635">
        <v>0</v>
      </c>
      <c r="E62" s="637">
        <f t="shared" si="4"/>
        <v>0</v>
      </c>
      <c r="F62" s="635">
        <v>0</v>
      </c>
      <c r="G62" s="635">
        <v>0</v>
      </c>
      <c r="H62" s="637">
        <f t="shared" si="5"/>
        <v>0</v>
      </c>
      <c r="K62" s="634"/>
      <c r="L62" s="634"/>
      <c r="M62" s="634"/>
      <c r="N62" s="634"/>
      <c r="O62" s="634"/>
    </row>
    <row r="63" spans="1:15">
      <c r="A63" s="368">
        <v>29</v>
      </c>
      <c r="B63" s="342" t="s">
        <v>738</v>
      </c>
      <c r="C63" s="635">
        <f>SUM(C64:C66)</f>
        <v>1995247.12</v>
      </c>
      <c r="D63" s="635">
        <f>SUM(D64:D66)</f>
        <v>0</v>
      </c>
      <c r="E63" s="637">
        <f t="shared" si="4"/>
        <v>1995247.12</v>
      </c>
      <c r="F63" s="635">
        <f>SUM(F64:F66)</f>
        <v>2023404.98</v>
      </c>
      <c r="G63" s="635">
        <f>SUM(G64:G66)</f>
        <v>0</v>
      </c>
      <c r="H63" s="637">
        <f t="shared" si="5"/>
        <v>2023404.98</v>
      </c>
      <c r="K63" s="634"/>
      <c r="L63" s="634"/>
      <c r="M63" s="634"/>
      <c r="N63" s="634"/>
      <c r="O63" s="634"/>
    </row>
    <row r="64" spans="1:15">
      <c r="A64" s="368">
        <v>29.1</v>
      </c>
      <c r="B64" s="331" t="s">
        <v>739</v>
      </c>
      <c r="C64" s="635">
        <v>1995247.12</v>
      </c>
      <c r="D64" s="635">
        <v>0</v>
      </c>
      <c r="E64" s="637">
        <f t="shared" si="4"/>
        <v>1995247.12</v>
      </c>
      <c r="F64" s="635">
        <v>2023404.98</v>
      </c>
      <c r="G64" s="635">
        <v>0</v>
      </c>
      <c r="H64" s="637">
        <f t="shared" si="5"/>
        <v>2023404.98</v>
      </c>
      <c r="K64" s="634"/>
      <c r="L64" s="634"/>
      <c r="M64" s="634"/>
      <c r="N64" s="634"/>
      <c r="O64" s="634"/>
    </row>
    <row r="65" spans="1:15" ht="24.9" customHeight="1">
      <c r="A65" s="368">
        <v>29.2</v>
      </c>
      <c r="B65" s="349" t="s">
        <v>740</v>
      </c>
      <c r="C65" s="635">
        <v>0</v>
      </c>
      <c r="D65" s="635">
        <v>0</v>
      </c>
      <c r="E65" s="637">
        <f t="shared" si="4"/>
        <v>0</v>
      </c>
      <c r="F65" s="635">
        <v>0</v>
      </c>
      <c r="G65" s="635">
        <v>0</v>
      </c>
      <c r="H65" s="637">
        <f t="shared" si="5"/>
        <v>0</v>
      </c>
      <c r="K65" s="634"/>
      <c r="L65" s="634"/>
      <c r="M65" s="634"/>
      <c r="N65" s="634"/>
      <c r="O65" s="634"/>
    </row>
    <row r="66" spans="1:15" ht="22.5" customHeight="1">
      <c r="A66" s="368">
        <v>29.3</v>
      </c>
      <c r="B66" s="334" t="s">
        <v>741</v>
      </c>
      <c r="C66" s="635">
        <v>0</v>
      </c>
      <c r="D66" s="635">
        <v>0</v>
      </c>
      <c r="E66" s="637">
        <f t="shared" si="4"/>
        <v>0</v>
      </c>
      <c r="F66" s="635">
        <v>0</v>
      </c>
      <c r="G66" s="635">
        <v>0</v>
      </c>
      <c r="H66" s="637">
        <f t="shared" si="5"/>
        <v>0</v>
      </c>
      <c r="K66" s="634"/>
      <c r="L66" s="634"/>
      <c r="M66" s="634"/>
      <c r="N66" s="634"/>
      <c r="O66" s="634"/>
    </row>
    <row r="67" spans="1:15">
      <c r="A67" s="368">
        <v>30</v>
      </c>
      <c r="B67" s="330" t="s">
        <v>92</v>
      </c>
      <c r="C67" s="635">
        <v>142730862.96999991</v>
      </c>
      <c r="D67" s="635">
        <v>0</v>
      </c>
      <c r="E67" s="637">
        <f t="shared" si="4"/>
        <v>142730862.96999991</v>
      </c>
      <c r="F67" s="635">
        <v>121285759.13000003</v>
      </c>
      <c r="G67" s="635">
        <v>0</v>
      </c>
      <c r="H67" s="637">
        <f t="shared" si="5"/>
        <v>121285759.13000003</v>
      </c>
      <c r="K67" s="634"/>
      <c r="L67" s="634"/>
      <c r="M67" s="634"/>
      <c r="N67" s="634"/>
      <c r="O67" s="634"/>
    </row>
    <row r="68" spans="1:15">
      <c r="A68" s="368">
        <v>31</v>
      </c>
      <c r="B68" s="350" t="s">
        <v>1004</v>
      </c>
      <c r="C68" s="635">
        <f>SUM(C55,C56,C57,C58,C59,C62,C63,C67)</f>
        <v>280726110.08999991</v>
      </c>
      <c r="D68" s="635">
        <f>SUM(D55,D56,D57,D58,D59,D62,D63,D67)</f>
        <v>0</v>
      </c>
      <c r="E68" s="637">
        <f t="shared" si="4"/>
        <v>280726110.08999991</v>
      </c>
      <c r="F68" s="635">
        <f>SUM(F55,F56,F57,F58,F59,F62,F63,F67)</f>
        <v>259309164.11000001</v>
      </c>
      <c r="G68" s="635">
        <f>SUM(G55,G56,G57,G58,G59,G62,G63,G67)</f>
        <v>0</v>
      </c>
      <c r="H68" s="637">
        <f t="shared" si="5"/>
        <v>259309164.11000001</v>
      </c>
      <c r="K68" s="634"/>
      <c r="L68" s="634"/>
      <c r="M68" s="634"/>
      <c r="N68" s="634"/>
      <c r="O68" s="634"/>
    </row>
    <row r="69" spans="1:15">
      <c r="A69" s="368">
        <v>32</v>
      </c>
      <c r="B69" s="351" t="s">
        <v>743</v>
      </c>
      <c r="C69" s="635">
        <f>SUM(C53,C68)</f>
        <v>471837420.80642188</v>
      </c>
      <c r="D69" s="635">
        <f>SUM(D53,D68)</f>
        <v>665937605.37658572</v>
      </c>
      <c r="E69" s="637">
        <f t="shared" si="4"/>
        <v>1137775026.1830077</v>
      </c>
      <c r="F69" s="635">
        <f>SUM(F53,F68)</f>
        <v>409608736.49779582</v>
      </c>
      <c r="G69" s="635">
        <f>SUM(G53,G68)</f>
        <v>703374950.70142365</v>
      </c>
      <c r="H69" s="637">
        <f t="shared" si="5"/>
        <v>1112983687.1992195</v>
      </c>
      <c r="K69" s="634"/>
      <c r="L69" s="634"/>
      <c r="M69" s="634"/>
      <c r="N69" s="634"/>
      <c r="O69" s="634"/>
    </row>
    <row r="72" spans="1:15" ht="20.399999999999999">
      <c r="B72" s="790" t="s">
        <v>1005</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L66"/>
  <sheetViews>
    <sheetView showGridLines="0" zoomScale="80" zoomScaleNormal="80" workbookViewId="0"/>
  </sheetViews>
  <sheetFormatPr defaultColWidth="9.109375" defaultRowHeight="12"/>
  <cols>
    <col min="1" max="1" width="11.88671875" style="410" bestFit="1" customWidth="1"/>
    <col min="2" max="2" width="93.44140625" style="410" customWidth="1"/>
    <col min="3" max="3" width="17.109375" style="410" customWidth="1"/>
    <col min="4" max="5" width="16.109375" style="410" customWidth="1"/>
    <col min="6" max="6" width="16.109375" style="463" customWidth="1"/>
    <col min="7" max="7" width="25.109375" style="463" customWidth="1"/>
    <col min="8" max="8" width="16.109375" style="410" customWidth="1"/>
    <col min="9" max="11" width="16.109375" style="463" customWidth="1"/>
    <col min="12" max="12" width="26.109375" style="463" customWidth="1"/>
    <col min="13" max="16384" width="9.109375" style="410"/>
  </cols>
  <sheetData>
    <row r="1" spans="1:12" ht="13.8">
      <c r="A1" s="303" t="s">
        <v>97</v>
      </c>
      <c r="B1" s="235" t="str">
        <f>Info!C2</f>
        <v>სს "ხალიკ ბანკი საქართველო"</v>
      </c>
      <c r="F1" s="410"/>
      <c r="G1" s="410"/>
      <c r="I1" s="410"/>
      <c r="J1" s="410"/>
      <c r="K1" s="410"/>
      <c r="L1" s="410"/>
    </row>
    <row r="2" spans="1:12">
      <c r="A2" s="305" t="s">
        <v>98</v>
      </c>
      <c r="B2" s="795">
        <f>'1. key ratios'!B2</f>
        <v>46203</v>
      </c>
      <c r="F2" s="410"/>
      <c r="G2" s="410"/>
      <c r="I2" s="410"/>
      <c r="J2" s="410"/>
      <c r="K2" s="410"/>
      <c r="L2" s="410"/>
    </row>
    <row r="3" spans="1:12">
      <c r="A3" s="306" t="s">
        <v>563</v>
      </c>
      <c r="F3" s="410"/>
      <c r="G3" s="410"/>
      <c r="I3" s="410"/>
      <c r="J3" s="410"/>
      <c r="K3" s="410"/>
      <c r="L3" s="410"/>
    </row>
    <row r="4" spans="1:12">
      <c r="F4" s="410"/>
      <c r="G4" s="410"/>
      <c r="I4" s="410"/>
      <c r="J4" s="410"/>
      <c r="K4" s="410"/>
      <c r="L4" s="410"/>
    </row>
    <row r="5" spans="1:12" ht="37.5" customHeight="1">
      <c r="A5" s="871" t="s">
        <v>564</v>
      </c>
      <c r="B5" s="872"/>
      <c r="C5" s="922" t="s">
        <v>565</v>
      </c>
      <c r="D5" s="923"/>
      <c r="E5" s="923"/>
      <c r="F5" s="923"/>
      <c r="G5" s="923"/>
      <c r="H5" s="924" t="s">
        <v>875</v>
      </c>
      <c r="I5" s="925"/>
      <c r="J5" s="925"/>
      <c r="K5" s="925"/>
      <c r="L5" s="926"/>
    </row>
    <row r="6" spans="1:12" ht="39.6" customHeight="1">
      <c r="A6" s="875"/>
      <c r="B6" s="876"/>
      <c r="C6" s="312"/>
      <c r="D6" s="408" t="s">
        <v>860</v>
      </c>
      <c r="E6" s="408" t="s">
        <v>859</v>
      </c>
      <c r="F6" s="408" t="s">
        <v>858</v>
      </c>
      <c r="G6" s="408" t="s">
        <v>857</v>
      </c>
      <c r="H6" s="466"/>
      <c r="I6" s="408" t="s">
        <v>860</v>
      </c>
      <c r="J6" s="408" t="s">
        <v>859</v>
      </c>
      <c r="K6" s="408" t="s">
        <v>858</v>
      </c>
      <c r="L6" s="408" t="s">
        <v>857</v>
      </c>
    </row>
    <row r="7" spans="1:12">
      <c r="A7" s="399">
        <v>1</v>
      </c>
      <c r="B7" s="414" t="s">
        <v>487</v>
      </c>
      <c r="C7" s="769">
        <v>16935504.93</v>
      </c>
      <c r="D7" s="769">
        <v>15565131.48</v>
      </c>
      <c r="E7" s="769">
        <v>240925.01</v>
      </c>
      <c r="F7" s="769">
        <v>1129448.44</v>
      </c>
      <c r="G7" s="769">
        <v>0</v>
      </c>
      <c r="H7" s="769">
        <v>395607.78</v>
      </c>
      <c r="I7" s="769">
        <v>71411.98</v>
      </c>
      <c r="J7" s="769">
        <v>35948.879999999997</v>
      </c>
      <c r="K7" s="769">
        <v>288246.92000000004</v>
      </c>
      <c r="L7" s="769">
        <v>0</v>
      </c>
    </row>
    <row r="8" spans="1:12">
      <c r="A8" s="399">
        <v>2</v>
      </c>
      <c r="B8" s="414" t="s">
        <v>488</v>
      </c>
      <c r="C8" s="769">
        <v>81021468.689999998</v>
      </c>
      <c r="D8" s="746">
        <v>76283441.349999994</v>
      </c>
      <c r="E8" s="746">
        <v>1664621.14</v>
      </c>
      <c r="F8" s="770">
        <v>3015064.2700000005</v>
      </c>
      <c r="G8" s="770">
        <v>58341.93</v>
      </c>
      <c r="H8" s="746">
        <v>1471258.56</v>
      </c>
      <c r="I8" s="770">
        <v>461285.08999999979</v>
      </c>
      <c r="J8" s="770">
        <v>100936</v>
      </c>
      <c r="K8" s="770">
        <v>893594.3600000001</v>
      </c>
      <c r="L8" s="770">
        <v>15443.11</v>
      </c>
    </row>
    <row r="9" spans="1:12">
      <c r="A9" s="399">
        <v>3</v>
      </c>
      <c r="B9" s="414" t="s">
        <v>836</v>
      </c>
      <c r="C9" s="769">
        <v>0</v>
      </c>
      <c r="D9" s="746">
        <v>0</v>
      </c>
      <c r="E9" s="746">
        <v>0</v>
      </c>
      <c r="F9" s="771">
        <v>0</v>
      </c>
      <c r="G9" s="771">
        <v>0</v>
      </c>
      <c r="H9" s="746">
        <v>0</v>
      </c>
      <c r="I9" s="771">
        <v>0</v>
      </c>
      <c r="J9" s="771">
        <v>0</v>
      </c>
      <c r="K9" s="771">
        <v>0</v>
      </c>
      <c r="L9" s="771">
        <v>0</v>
      </c>
    </row>
    <row r="10" spans="1:12">
      <c r="A10" s="399">
        <v>4</v>
      </c>
      <c r="B10" s="414" t="s">
        <v>489</v>
      </c>
      <c r="C10" s="769">
        <v>57433731.339999996</v>
      </c>
      <c r="D10" s="746">
        <v>49904962.039999999</v>
      </c>
      <c r="E10" s="746">
        <v>4354292.5</v>
      </c>
      <c r="F10" s="771">
        <v>3174476.8</v>
      </c>
      <c r="G10" s="771">
        <v>0</v>
      </c>
      <c r="H10" s="746">
        <v>600940.06999999995</v>
      </c>
      <c r="I10" s="771">
        <v>81603.73</v>
      </c>
      <c r="J10" s="771">
        <v>9857.23</v>
      </c>
      <c r="K10" s="771">
        <v>509479.11</v>
      </c>
      <c r="L10" s="771">
        <v>0</v>
      </c>
    </row>
    <row r="11" spans="1:12">
      <c r="A11" s="399">
        <v>5</v>
      </c>
      <c r="B11" s="414" t="s">
        <v>490</v>
      </c>
      <c r="C11" s="769">
        <v>166857040.53</v>
      </c>
      <c r="D11" s="746">
        <v>140303057.11000001</v>
      </c>
      <c r="E11" s="746">
        <v>13223998.73</v>
      </c>
      <c r="F11" s="771">
        <v>13208965.5</v>
      </c>
      <c r="G11" s="771">
        <v>121019.19</v>
      </c>
      <c r="H11" s="746">
        <v>1137353.45</v>
      </c>
      <c r="I11" s="771">
        <v>272070.68999999989</v>
      </c>
      <c r="J11" s="771">
        <v>98076.03</v>
      </c>
      <c r="K11" s="771">
        <v>754257.68</v>
      </c>
      <c r="L11" s="771">
        <v>12949.05</v>
      </c>
    </row>
    <row r="12" spans="1:12">
      <c r="A12" s="399">
        <v>6</v>
      </c>
      <c r="B12" s="414" t="s">
        <v>491</v>
      </c>
      <c r="C12" s="769">
        <v>42752694.100000009</v>
      </c>
      <c r="D12" s="746">
        <v>30573978.610000003</v>
      </c>
      <c r="E12" s="746">
        <v>11943347.57</v>
      </c>
      <c r="F12" s="771">
        <v>235367.91999999998</v>
      </c>
      <c r="G12" s="771">
        <v>0</v>
      </c>
      <c r="H12" s="746">
        <v>138859.41</v>
      </c>
      <c r="I12" s="771">
        <v>45315.490000000005</v>
      </c>
      <c r="J12" s="771">
        <v>10782.64</v>
      </c>
      <c r="K12" s="771">
        <v>82761.279999999999</v>
      </c>
      <c r="L12" s="771">
        <v>0</v>
      </c>
    </row>
    <row r="13" spans="1:12">
      <c r="A13" s="399">
        <v>7</v>
      </c>
      <c r="B13" s="414" t="s">
        <v>492</v>
      </c>
      <c r="C13" s="769">
        <v>5085659.07</v>
      </c>
      <c r="D13" s="746">
        <v>2273653.2200000002</v>
      </c>
      <c r="E13" s="746">
        <v>312559.51</v>
      </c>
      <c r="F13" s="771">
        <v>2499446.3400000003</v>
      </c>
      <c r="G13" s="771">
        <v>0</v>
      </c>
      <c r="H13" s="746">
        <v>55511.880000000005</v>
      </c>
      <c r="I13" s="771">
        <v>8245.0400000000009</v>
      </c>
      <c r="J13" s="771">
        <v>37653.760000000002</v>
      </c>
      <c r="K13" s="771">
        <v>9613.08</v>
      </c>
      <c r="L13" s="771">
        <v>0</v>
      </c>
    </row>
    <row r="14" spans="1:12">
      <c r="A14" s="399">
        <v>8</v>
      </c>
      <c r="B14" s="414" t="s">
        <v>493</v>
      </c>
      <c r="C14" s="769">
        <v>7808717.8900000006</v>
      </c>
      <c r="D14" s="746">
        <v>7791117.3200000003</v>
      </c>
      <c r="E14" s="746">
        <v>0</v>
      </c>
      <c r="F14" s="771">
        <v>17600.57</v>
      </c>
      <c r="G14" s="771">
        <v>0</v>
      </c>
      <c r="H14" s="746">
        <v>28245.79</v>
      </c>
      <c r="I14" s="771">
        <v>22075.530000000002</v>
      </c>
      <c r="J14" s="771">
        <v>0</v>
      </c>
      <c r="K14" s="771">
        <v>6170.26</v>
      </c>
      <c r="L14" s="771">
        <v>0</v>
      </c>
    </row>
    <row r="15" spans="1:12">
      <c r="A15" s="399">
        <v>9</v>
      </c>
      <c r="B15" s="414" t="s">
        <v>494</v>
      </c>
      <c r="C15" s="769">
        <v>7553676.6099999994</v>
      </c>
      <c r="D15" s="746">
        <v>7379915.5899999999</v>
      </c>
      <c r="E15" s="746">
        <v>158599.31</v>
      </c>
      <c r="F15" s="771">
        <v>15161.71</v>
      </c>
      <c r="G15" s="771">
        <v>0</v>
      </c>
      <c r="H15" s="746">
        <v>65818.100000000006</v>
      </c>
      <c r="I15" s="771">
        <v>41983.71</v>
      </c>
      <c r="J15" s="771">
        <v>8672.68</v>
      </c>
      <c r="K15" s="771">
        <v>15161.71</v>
      </c>
      <c r="L15" s="771">
        <v>0</v>
      </c>
    </row>
    <row r="16" spans="1:12">
      <c r="A16" s="399">
        <v>10</v>
      </c>
      <c r="B16" s="414" t="s">
        <v>495</v>
      </c>
      <c r="C16" s="769">
        <v>1785563.4</v>
      </c>
      <c r="D16" s="746">
        <v>1785563.4</v>
      </c>
      <c r="E16" s="746">
        <v>0</v>
      </c>
      <c r="F16" s="771">
        <v>0</v>
      </c>
      <c r="G16" s="771">
        <v>0</v>
      </c>
      <c r="H16" s="746">
        <v>2527.52</v>
      </c>
      <c r="I16" s="771">
        <v>2527.52</v>
      </c>
      <c r="J16" s="771">
        <v>0</v>
      </c>
      <c r="K16" s="771">
        <v>0</v>
      </c>
      <c r="L16" s="771">
        <v>0</v>
      </c>
    </row>
    <row r="17" spans="1:12">
      <c r="A17" s="399">
        <v>11</v>
      </c>
      <c r="B17" s="414" t="s">
        <v>496</v>
      </c>
      <c r="C17" s="769">
        <v>180832.78999999998</v>
      </c>
      <c r="D17" s="746">
        <v>173124.55</v>
      </c>
      <c r="E17" s="746">
        <v>0</v>
      </c>
      <c r="F17" s="771">
        <v>7708.24</v>
      </c>
      <c r="G17" s="771">
        <v>0</v>
      </c>
      <c r="H17" s="746">
        <v>8204.91</v>
      </c>
      <c r="I17" s="771">
        <v>496.67000000000007</v>
      </c>
      <c r="J17" s="771">
        <v>0</v>
      </c>
      <c r="K17" s="771">
        <v>7708.24</v>
      </c>
      <c r="L17" s="771">
        <v>0</v>
      </c>
    </row>
    <row r="18" spans="1:12">
      <c r="A18" s="399">
        <v>12</v>
      </c>
      <c r="B18" s="414" t="s">
        <v>497</v>
      </c>
      <c r="C18" s="769">
        <v>112107868.02999999</v>
      </c>
      <c r="D18" s="746">
        <v>98761904.310000002</v>
      </c>
      <c r="E18" s="746">
        <v>6273368.8200000003</v>
      </c>
      <c r="F18" s="771">
        <v>6124907.1000000006</v>
      </c>
      <c r="G18" s="771">
        <v>947687.8</v>
      </c>
      <c r="H18" s="746">
        <v>1619239.9900000002</v>
      </c>
      <c r="I18" s="771">
        <v>194276.8899999999</v>
      </c>
      <c r="J18" s="771">
        <v>29442.16</v>
      </c>
      <c r="K18" s="771">
        <v>776521.62000000034</v>
      </c>
      <c r="L18" s="771">
        <v>618999.31999999995</v>
      </c>
    </row>
    <row r="19" spans="1:12">
      <c r="A19" s="399">
        <v>13</v>
      </c>
      <c r="B19" s="414" t="s">
        <v>498</v>
      </c>
      <c r="C19" s="769">
        <v>27183571.640000001</v>
      </c>
      <c r="D19" s="746">
        <v>22346621.07</v>
      </c>
      <c r="E19" s="746">
        <v>694409.79999999993</v>
      </c>
      <c r="F19" s="771">
        <v>4142540.77</v>
      </c>
      <c r="G19" s="771">
        <v>0</v>
      </c>
      <c r="H19" s="746">
        <v>1344278.4600000004</v>
      </c>
      <c r="I19" s="771">
        <v>246548.49999999997</v>
      </c>
      <c r="J19" s="771">
        <v>61545.06</v>
      </c>
      <c r="K19" s="771">
        <v>1036184.9000000006</v>
      </c>
      <c r="L19" s="771">
        <v>0</v>
      </c>
    </row>
    <row r="20" spans="1:12">
      <c r="A20" s="399">
        <v>14</v>
      </c>
      <c r="B20" s="414" t="s">
        <v>499</v>
      </c>
      <c r="C20" s="769">
        <v>101644992.86</v>
      </c>
      <c r="D20" s="746">
        <v>64506873.719999999</v>
      </c>
      <c r="E20" s="746">
        <v>24236894.150000002</v>
      </c>
      <c r="F20" s="771">
        <v>12901224.99</v>
      </c>
      <c r="G20" s="771">
        <v>0</v>
      </c>
      <c r="H20" s="746">
        <v>1751543.2000000002</v>
      </c>
      <c r="I20" s="771">
        <v>198666.68000000005</v>
      </c>
      <c r="J20" s="771">
        <v>95934.53</v>
      </c>
      <c r="K20" s="771">
        <v>1456941.9900000002</v>
      </c>
      <c r="L20" s="771">
        <v>0</v>
      </c>
    </row>
    <row r="21" spans="1:12">
      <c r="A21" s="399">
        <v>15</v>
      </c>
      <c r="B21" s="414" t="s">
        <v>500</v>
      </c>
      <c r="C21" s="769">
        <v>31562639.920000002</v>
      </c>
      <c r="D21" s="746">
        <v>18658535.879999999</v>
      </c>
      <c r="E21" s="746">
        <v>5300431.87</v>
      </c>
      <c r="F21" s="771">
        <v>6907253.3499999996</v>
      </c>
      <c r="G21" s="771">
        <v>696418.82</v>
      </c>
      <c r="H21" s="746">
        <v>1785148.0299999998</v>
      </c>
      <c r="I21" s="771">
        <v>88367.569999999978</v>
      </c>
      <c r="J21" s="771">
        <v>73262.509999999995</v>
      </c>
      <c r="K21" s="771">
        <v>1562717.16</v>
      </c>
      <c r="L21" s="771">
        <v>60800.79</v>
      </c>
    </row>
    <row r="22" spans="1:12">
      <c r="A22" s="399">
        <v>16</v>
      </c>
      <c r="B22" s="414" t="s">
        <v>501</v>
      </c>
      <c r="C22" s="769">
        <v>550462.56000000006</v>
      </c>
      <c r="D22" s="746">
        <v>549932.77</v>
      </c>
      <c r="E22" s="746">
        <v>0</v>
      </c>
      <c r="F22" s="771">
        <v>529.79</v>
      </c>
      <c r="G22" s="771">
        <v>0</v>
      </c>
      <c r="H22" s="746">
        <v>4196.3900000000003</v>
      </c>
      <c r="I22" s="771">
        <v>3666.6000000000004</v>
      </c>
      <c r="J22" s="771">
        <v>0</v>
      </c>
      <c r="K22" s="771">
        <v>529.79</v>
      </c>
      <c r="L22" s="771">
        <v>0</v>
      </c>
    </row>
    <row r="23" spans="1:12">
      <c r="A23" s="399">
        <v>17</v>
      </c>
      <c r="B23" s="414" t="s">
        <v>502</v>
      </c>
      <c r="C23" s="769">
        <v>14744443.560000001</v>
      </c>
      <c r="D23" s="746">
        <v>14722396.970000001</v>
      </c>
      <c r="E23" s="746">
        <v>0</v>
      </c>
      <c r="F23" s="771">
        <v>22046.59</v>
      </c>
      <c r="G23" s="771">
        <v>0</v>
      </c>
      <c r="H23" s="746">
        <v>75384.680000000008</v>
      </c>
      <c r="I23" s="771">
        <v>60246.15</v>
      </c>
      <c r="J23" s="771">
        <v>0</v>
      </c>
      <c r="K23" s="771">
        <v>15138.530000000002</v>
      </c>
      <c r="L23" s="771">
        <v>0</v>
      </c>
    </row>
    <row r="24" spans="1:12">
      <c r="A24" s="399">
        <v>18</v>
      </c>
      <c r="B24" s="414" t="s">
        <v>503</v>
      </c>
      <c r="C24" s="769">
        <v>4344993.33</v>
      </c>
      <c r="D24" s="746">
        <v>4336500.83</v>
      </c>
      <c r="E24" s="746">
        <v>0</v>
      </c>
      <c r="F24" s="771">
        <v>8492.5</v>
      </c>
      <c r="G24" s="771">
        <v>0</v>
      </c>
      <c r="H24" s="746">
        <v>10315.799999999999</v>
      </c>
      <c r="I24" s="771">
        <v>1823.2999999999997</v>
      </c>
      <c r="J24" s="771">
        <v>0</v>
      </c>
      <c r="K24" s="771">
        <v>8492.5</v>
      </c>
      <c r="L24" s="771">
        <v>0</v>
      </c>
    </row>
    <row r="25" spans="1:12">
      <c r="A25" s="399">
        <v>19</v>
      </c>
      <c r="B25" s="414" t="s">
        <v>504</v>
      </c>
      <c r="C25" s="769">
        <v>1541538.7200000002</v>
      </c>
      <c r="D25" s="746">
        <v>1538023.35</v>
      </c>
      <c r="E25" s="746">
        <v>0</v>
      </c>
      <c r="F25" s="771">
        <v>3515.37</v>
      </c>
      <c r="G25" s="771">
        <v>0</v>
      </c>
      <c r="H25" s="746">
        <v>8995.0499999999993</v>
      </c>
      <c r="I25" s="771">
        <v>5479.68</v>
      </c>
      <c r="J25" s="771">
        <v>0</v>
      </c>
      <c r="K25" s="771">
        <v>3515.37</v>
      </c>
      <c r="L25" s="771">
        <v>0</v>
      </c>
    </row>
    <row r="26" spans="1:12">
      <c r="A26" s="399">
        <v>20</v>
      </c>
      <c r="B26" s="414" t="s">
        <v>505</v>
      </c>
      <c r="C26" s="769">
        <v>31560190.749999996</v>
      </c>
      <c r="D26" s="746">
        <v>27897747.969999999</v>
      </c>
      <c r="E26" s="746">
        <v>3226359.5599999996</v>
      </c>
      <c r="F26" s="771">
        <v>436083.22</v>
      </c>
      <c r="G26" s="771">
        <v>0</v>
      </c>
      <c r="H26" s="746">
        <v>236367.57</v>
      </c>
      <c r="I26" s="771">
        <v>107928.61000000002</v>
      </c>
      <c r="J26" s="771">
        <v>55292.02</v>
      </c>
      <c r="K26" s="771">
        <v>73146.94</v>
      </c>
      <c r="L26" s="771">
        <v>0</v>
      </c>
    </row>
    <row r="27" spans="1:12">
      <c r="A27" s="399">
        <v>21</v>
      </c>
      <c r="B27" s="414" t="s">
        <v>506</v>
      </c>
      <c r="C27" s="769">
        <v>439144.76</v>
      </c>
      <c r="D27" s="746">
        <v>415083.4</v>
      </c>
      <c r="E27" s="746">
        <v>0</v>
      </c>
      <c r="F27" s="771">
        <v>24061.360000000001</v>
      </c>
      <c r="G27" s="771">
        <v>0</v>
      </c>
      <c r="H27" s="746">
        <v>6609.2800000000007</v>
      </c>
      <c r="I27" s="771">
        <v>2990.4500000000003</v>
      </c>
      <c r="J27" s="771">
        <v>0</v>
      </c>
      <c r="K27" s="771">
        <v>3618.83</v>
      </c>
      <c r="L27" s="771">
        <v>0</v>
      </c>
    </row>
    <row r="28" spans="1:12">
      <c r="A28" s="399">
        <v>22</v>
      </c>
      <c r="B28" s="414" t="s">
        <v>507</v>
      </c>
      <c r="C28" s="769">
        <v>1238784.53</v>
      </c>
      <c r="D28" s="746">
        <v>923779.60000000009</v>
      </c>
      <c r="E28" s="746">
        <v>42180.38</v>
      </c>
      <c r="F28" s="771">
        <v>272824.55</v>
      </c>
      <c r="G28" s="771">
        <v>0</v>
      </c>
      <c r="H28" s="746">
        <v>68523.03</v>
      </c>
      <c r="I28" s="771">
        <v>8928.869999999999</v>
      </c>
      <c r="J28" s="771">
        <v>3141.59</v>
      </c>
      <c r="K28" s="771">
        <v>56452.57</v>
      </c>
      <c r="L28" s="771">
        <v>0</v>
      </c>
    </row>
    <row r="29" spans="1:12">
      <c r="A29" s="399">
        <v>23</v>
      </c>
      <c r="B29" s="414" t="s">
        <v>508</v>
      </c>
      <c r="C29" s="769">
        <v>183920703.98999998</v>
      </c>
      <c r="D29" s="746">
        <v>168755990.50999999</v>
      </c>
      <c r="E29" s="746">
        <v>6948525.5</v>
      </c>
      <c r="F29" s="771">
        <v>8078775.9700000007</v>
      </c>
      <c r="G29" s="771">
        <v>137412.01</v>
      </c>
      <c r="H29" s="746">
        <v>3932690.939999999</v>
      </c>
      <c r="I29" s="771">
        <v>760041.58</v>
      </c>
      <c r="J29" s="771">
        <v>460158.78000000014</v>
      </c>
      <c r="K29" s="771">
        <v>2693705.6399999992</v>
      </c>
      <c r="L29" s="771">
        <v>18784.939999999999</v>
      </c>
    </row>
    <row r="30" spans="1:12">
      <c r="A30" s="399">
        <v>24</v>
      </c>
      <c r="B30" s="414" t="s">
        <v>509</v>
      </c>
      <c r="C30" s="769">
        <v>17374977.829999998</v>
      </c>
      <c r="D30" s="746">
        <v>14113804.09</v>
      </c>
      <c r="E30" s="746">
        <v>98601.07</v>
      </c>
      <c r="F30" s="771">
        <v>3162572.67</v>
      </c>
      <c r="G30" s="771">
        <v>0</v>
      </c>
      <c r="H30" s="746">
        <v>549259.59</v>
      </c>
      <c r="I30" s="771">
        <v>122131.34999999998</v>
      </c>
      <c r="J30" s="771">
        <v>7358.84</v>
      </c>
      <c r="K30" s="771">
        <v>419769.39999999997</v>
      </c>
      <c r="L30" s="771">
        <v>0</v>
      </c>
    </row>
    <row r="31" spans="1:12">
      <c r="A31" s="399">
        <v>25</v>
      </c>
      <c r="B31" s="414" t="s">
        <v>510</v>
      </c>
      <c r="C31" s="769">
        <v>87293808.570000008</v>
      </c>
      <c r="D31" s="746">
        <v>73386414.189999998</v>
      </c>
      <c r="E31" s="746">
        <v>3863754.45</v>
      </c>
      <c r="F31" s="771">
        <v>9916957.7799999993</v>
      </c>
      <c r="G31" s="771">
        <v>126682.15</v>
      </c>
      <c r="H31" s="746">
        <v>2570286.54</v>
      </c>
      <c r="I31" s="771">
        <v>337052.98000000051</v>
      </c>
      <c r="J31" s="771">
        <v>313189.34999999998</v>
      </c>
      <c r="K31" s="771">
        <v>1900991.2199999993</v>
      </c>
      <c r="L31" s="771">
        <v>19052.989999999998</v>
      </c>
    </row>
    <row r="32" spans="1:12">
      <c r="A32" s="399">
        <v>26</v>
      </c>
      <c r="B32" s="414" t="s">
        <v>566</v>
      </c>
      <c r="C32" s="769">
        <v>0</v>
      </c>
      <c r="D32" s="746">
        <v>0</v>
      </c>
      <c r="E32" s="746">
        <v>0</v>
      </c>
      <c r="F32" s="771">
        <v>0</v>
      </c>
      <c r="G32" s="771">
        <v>0</v>
      </c>
      <c r="H32" s="746">
        <v>0</v>
      </c>
      <c r="I32" s="771">
        <v>0</v>
      </c>
      <c r="J32" s="771">
        <v>0</v>
      </c>
      <c r="K32" s="771">
        <v>0</v>
      </c>
      <c r="L32" s="771">
        <v>0</v>
      </c>
    </row>
    <row r="33" spans="1:12">
      <c r="A33" s="399">
        <v>27</v>
      </c>
      <c r="B33" s="465" t="s">
        <v>66</v>
      </c>
      <c r="C33" s="772">
        <v>1002923010.4</v>
      </c>
      <c r="D33" s="748">
        <v>842947553.33000016</v>
      </c>
      <c r="E33" s="748">
        <v>82582869.370000005</v>
      </c>
      <c r="F33" s="773">
        <v>75305025.799999997</v>
      </c>
      <c r="G33" s="773">
        <v>2087561.8999999997</v>
      </c>
      <c r="H33" s="774">
        <v>17867166.02</v>
      </c>
      <c r="I33" s="773">
        <v>3145164.6600000006</v>
      </c>
      <c r="J33" s="773">
        <v>1401252.06</v>
      </c>
      <c r="K33" s="773">
        <v>12574719.100000001</v>
      </c>
      <c r="L33" s="773">
        <v>746030.2</v>
      </c>
    </row>
    <row r="34" spans="1:12">
      <c r="A34" s="427"/>
      <c r="B34" s="427"/>
      <c r="C34" s="427"/>
      <c r="D34" s="427"/>
      <c r="E34" s="427"/>
      <c r="H34" s="427"/>
    </row>
    <row r="35" spans="1:12">
      <c r="A35" s="427"/>
      <c r="B35" s="464"/>
      <c r="C35" s="464"/>
      <c r="D35" s="464"/>
      <c r="E35" s="464"/>
      <c r="F35" s="464"/>
      <c r="G35" s="464"/>
      <c r="H35" s="464"/>
      <c r="I35" s="464"/>
      <c r="J35" s="464"/>
      <c r="K35" s="464"/>
      <c r="L35" s="464"/>
    </row>
    <row r="36" spans="1:12">
      <c r="B36" s="464"/>
      <c r="C36" s="464"/>
      <c r="D36" s="464"/>
      <c r="E36" s="464"/>
      <c r="F36" s="464"/>
      <c r="G36" s="464"/>
      <c r="H36" s="464"/>
      <c r="I36" s="464"/>
      <c r="J36" s="464"/>
      <c r="K36" s="464"/>
      <c r="L36" s="464"/>
    </row>
    <row r="37" spans="1:12">
      <c r="B37" s="464"/>
      <c r="C37" s="464"/>
      <c r="D37" s="464"/>
      <c r="E37" s="464"/>
      <c r="F37" s="464"/>
      <c r="G37" s="464"/>
      <c r="H37" s="464"/>
      <c r="I37" s="464"/>
      <c r="J37" s="464"/>
      <c r="K37" s="464"/>
      <c r="L37" s="464"/>
    </row>
    <row r="38" spans="1:12">
      <c r="B38" s="464"/>
      <c r="C38" s="464"/>
      <c r="D38" s="464"/>
      <c r="E38" s="464"/>
      <c r="F38" s="464"/>
      <c r="G38" s="464"/>
      <c r="H38" s="464"/>
      <c r="I38" s="464"/>
      <c r="J38" s="464"/>
      <c r="K38" s="464"/>
      <c r="L38" s="464"/>
    </row>
    <row r="39" spans="1:12">
      <c r="B39" s="464"/>
      <c r="C39" s="464"/>
      <c r="D39" s="464"/>
      <c r="E39" s="464"/>
      <c r="F39" s="464"/>
      <c r="G39" s="464"/>
      <c r="H39" s="464"/>
      <c r="I39" s="464"/>
      <c r="J39" s="464"/>
      <c r="K39" s="464"/>
      <c r="L39" s="464"/>
    </row>
    <row r="40" spans="1:12">
      <c r="B40" s="464"/>
      <c r="C40" s="464"/>
      <c r="D40" s="464"/>
      <c r="E40" s="464"/>
      <c r="F40" s="464"/>
      <c r="G40" s="464"/>
      <c r="H40" s="464"/>
      <c r="I40" s="464"/>
      <c r="J40" s="464"/>
      <c r="K40" s="464"/>
      <c r="L40" s="464"/>
    </row>
    <row r="41" spans="1:12">
      <c r="B41" s="464"/>
      <c r="C41" s="464"/>
      <c r="D41" s="464"/>
      <c r="E41" s="464"/>
      <c r="F41" s="464"/>
      <c r="G41" s="464"/>
      <c r="H41" s="464"/>
      <c r="I41" s="464"/>
      <c r="J41" s="464"/>
      <c r="K41" s="464"/>
      <c r="L41" s="464"/>
    </row>
    <row r="42" spans="1:12">
      <c r="B42" s="464"/>
      <c r="C42" s="464"/>
      <c r="D42" s="464"/>
      <c r="E42" s="464"/>
      <c r="F42" s="464"/>
      <c r="G42" s="464"/>
      <c r="H42" s="464"/>
      <c r="I42" s="464"/>
      <c r="J42" s="464"/>
      <c r="K42" s="464"/>
      <c r="L42" s="464"/>
    </row>
    <row r="43" spans="1:12">
      <c r="B43" s="464"/>
      <c r="C43" s="464"/>
      <c r="D43" s="464"/>
      <c r="E43" s="464"/>
      <c r="F43" s="464"/>
      <c r="G43" s="464"/>
      <c r="H43" s="464"/>
      <c r="I43" s="464"/>
      <c r="J43" s="464"/>
      <c r="K43" s="464"/>
      <c r="L43" s="464"/>
    </row>
    <row r="44" spans="1:12">
      <c r="B44" s="464"/>
      <c r="C44" s="464"/>
      <c r="D44" s="464"/>
      <c r="E44" s="464"/>
      <c r="F44" s="464"/>
      <c r="G44" s="464"/>
      <c r="H44" s="464"/>
      <c r="I44" s="464"/>
      <c r="J44" s="464"/>
      <c r="K44" s="464"/>
      <c r="L44" s="464"/>
    </row>
    <row r="45" spans="1:12">
      <c r="B45" s="464"/>
      <c r="C45" s="464"/>
      <c r="D45" s="464"/>
      <c r="E45" s="464"/>
      <c r="F45" s="464"/>
      <c r="G45" s="464"/>
      <c r="H45" s="464"/>
      <c r="I45" s="464"/>
      <c r="J45" s="464"/>
      <c r="K45" s="464"/>
      <c r="L45" s="464"/>
    </row>
    <row r="46" spans="1:12">
      <c r="B46" s="464"/>
      <c r="C46" s="464"/>
      <c r="D46" s="464"/>
      <c r="E46" s="464"/>
      <c r="F46" s="464"/>
      <c r="G46" s="464"/>
      <c r="H46" s="464"/>
      <c r="I46" s="464"/>
      <c r="J46" s="464"/>
      <c r="K46" s="464"/>
      <c r="L46" s="464"/>
    </row>
    <row r="47" spans="1:12">
      <c r="B47" s="464"/>
      <c r="C47" s="464"/>
      <c r="D47" s="464"/>
      <c r="E47" s="464"/>
      <c r="F47" s="464"/>
      <c r="G47" s="464"/>
      <c r="H47" s="464"/>
      <c r="I47" s="464"/>
      <c r="J47" s="464"/>
      <c r="K47" s="464"/>
      <c r="L47" s="464"/>
    </row>
    <row r="48" spans="1:12">
      <c r="B48" s="464"/>
      <c r="C48" s="464"/>
      <c r="D48" s="464"/>
      <c r="E48" s="464"/>
      <c r="F48" s="464"/>
      <c r="G48" s="464"/>
      <c r="H48" s="464"/>
      <c r="I48" s="464"/>
      <c r="J48" s="464"/>
      <c r="K48" s="464"/>
      <c r="L48" s="464"/>
    </row>
    <row r="49" spans="2:12">
      <c r="B49" s="464"/>
      <c r="C49" s="464"/>
      <c r="D49" s="464"/>
      <c r="E49" s="464"/>
      <c r="F49" s="464"/>
      <c r="G49" s="464"/>
      <c r="H49" s="464"/>
      <c r="I49" s="464"/>
      <c r="J49" s="464"/>
      <c r="K49" s="464"/>
      <c r="L49" s="464"/>
    </row>
    <row r="50" spans="2:12">
      <c r="B50" s="464"/>
      <c r="C50" s="464"/>
      <c r="D50" s="464"/>
      <c r="E50" s="464"/>
      <c r="F50" s="464"/>
      <c r="G50" s="464"/>
      <c r="H50" s="464"/>
      <c r="I50" s="464"/>
      <c r="J50" s="464"/>
      <c r="K50" s="464"/>
      <c r="L50" s="464"/>
    </row>
    <row r="51" spans="2:12">
      <c r="B51" s="464"/>
      <c r="C51" s="464"/>
      <c r="D51" s="464"/>
      <c r="E51" s="464"/>
      <c r="F51" s="464"/>
      <c r="G51" s="464"/>
      <c r="H51" s="464"/>
      <c r="I51" s="464"/>
      <c r="J51" s="464"/>
      <c r="K51" s="464"/>
      <c r="L51" s="464"/>
    </row>
    <row r="52" spans="2:12">
      <c r="B52" s="464"/>
      <c r="C52" s="464"/>
      <c r="D52" s="464"/>
      <c r="E52" s="464"/>
      <c r="F52" s="464"/>
      <c r="G52" s="464"/>
      <c r="H52" s="464"/>
      <c r="I52" s="464"/>
      <c r="J52" s="464"/>
      <c r="K52" s="464"/>
      <c r="L52" s="464"/>
    </row>
    <row r="53" spans="2:12">
      <c r="B53" s="464"/>
      <c r="C53" s="464"/>
      <c r="D53" s="464"/>
      <c r="E53" s="464"/>
      <c r="F53" s="464"/>
      <c r="G53" s="464"/>
      <c r="H53" s="464"/>
      <c r="I53" s="464"/>
      <c r="J53" s="464"/>
      <c r="K53" s="464"/>
      <c r="L53" s="464"/>
    </row>
    <row r="54" spans="2:12">
      <c r="B54" s="464"/>
      <c r="C54" s="464"/>
      <c r="D54" s="464"/>
      <c r="E54" s="464"/>
      <c r="F54" s="464"/>
      <c r="G54" s="464"/>
      <c r="H54" s="464"/>
      <c r="I54" s="464"/>
      <c r="J54" s="464"/>
      <c r="K54" s="464"/>
      <c r="L54" s="464"/>
    </row>
    <row r="55" spans="2:12">
      <c r="B55" s="464"/>
      <c r="C55" s="464"/>
      <c r="D55" s="464"/>
      <c r="E55" s="464"/>
      <c r="F55" s="464"/>
      <c r="G55" s="464"/>
      <c r="H55" s="464"/>
      <c r="I55" s="464"/>
      <c r="J55" s="464"/>
      <c r="K55" s="464"/>
      <c r="L55" s="464"/>
    </row>
    <row r="56" spans="2:12">
      <c r="B56" s="464"/>
      <c r="C56" s="464"/>
      <c r="D56" s="464"/>
      <c r="E56" s="464"/>
      <c r="F56" s="464"/>
      <c r="G56" s="464"/>
      <c r="H56" s="464"/>
      <c r="I56" s="464"/>
      <c r="J56" s="464"/>
      <c r="K56" s="464"/>
      <c r="L56" s="464"/>
    </row>
    <row r="57" spans="2:12">
      <c r="B57" s="464"/>
      <c r="C57" s="464"/>
      <c r="D57" s="464"/>
      <c r="E57" s="464"/>
      <c r="F57" s="464"/>
      <c r="G57" s="464"/>
      <c r="H57" s="464"/>
      <c r="I57" s="464"/>
      <c r="J57" s="464"/>
      <c r="K57" s="464"/>
      <c r="L57" s="464"/>
    </row>
    <row r="58" spans="2:12">
      <c r="B58" s="464"/>
      <c r="C58" s="464"/>
      <c r="D58" s="464"/>
      <c r="E58" s="464"/>
      <c r="F58" s="464"/>
      <c r="G58" s="464"/>
      <c r="H58" s="464"/>
      <c r="I58" s="464"/>
      <c r="J58" s="464"/>
      <c r="K58" s="464"/>
      <c r="L58" s="464"/>
    </row>
    <row r="59" spans="2:12">
      <c r="B59" s="464"/>
      <c r="C59" s="464"/>
      <c r="D59" s="464"/>
      <c r="E59" s="464"/>
      <c r="F59" s="464"/>
      <c r="G59" s="464"/>
      <c r="H59" s="464"/>
      <c r="I59" s="464"/>
      <c r="J59" s="464"/>
      <c r="K59" s="464"/>
      <c r="L59" s="464"/>
    </row>
    <row r="60" spans="2:12">
      <c r="B60" s="464"/>
      <c r="C60" s="464"/>
      <c r="D60" s="464"/>
      <c r="E60" s="464"/>
      <c r="F60" s="464"/>
      <c r="G60" s="464"/>
      <c r="H60" s="464"/>
      <c r="I60" s="464"/>
      <c r="J60" s="464"/>
      <c r="K60" s="464"/>
      <c r="L60" s="464"/>
    </row>
    <row r="61" spans="2:12">
      <c r="B61" s="464"/>
      <c r="C61" s="464"/>
      <c r="D61" s="464"/>
      <c r="E61" s="464"/>
      <c r="F61" s="464"/>
      <c r="G61" s="464"/>
      <c r="H61" s="464"/>
      <c r="I61" s="464"/>
      <c r="J61" s="464"/>
      <c r="K61" s="464"/>
      <c r="L61" s="464"/>
    </row>
    <row r="62" spans="2:12">
      <c r="B62" s="464"/>
      <c r="C62" s="464"/>
      <c r="D62" s="464"/>
      <c r="E62" s="464"/>
      <c r="F62" s="464"/>
      <c r="G62" s="464"/>
      <c r="H62" s="464"/>
      <c r="I62" s="464"/>
      <c r="J62" s="464"/>
      <c r="K62" s="464"/>
      <c r="L62" s="464"/>
    </row>
    <row r="63" spans="2:12">
      <c r="B63" s="464"/>
      <c r="C63" s="464"/>
      <c r="D63" s="464"/>
      <c r="E63" s="464"/>
      <c r="F63" s="464"/>
      <c r="G63" s="464"/>
      <c r="H63" s="464"/>
      <c r="I63" s="464"/>
      <c r="J63" s="464"/>
      <c r="K63" s="464"/>
      <c r="L63" s="464"/>
    </row>
    <row r="64" spans="2:12">
      <c r="B64" s="464"/>
      <c r="C64" s="464"/>
      <c r="D64" s="464"/>
      <c r="E64" s="464"/>
      <c r="F64" s="464"/>
      <c r="G64" s="464"/>
      <c r="H64" s="464"/>
      <c r="I64" s="464"/>
      <c r="J64" s="464"/>
      <c r="K64" s="464"/>
      <c r="L64" s="464"/>
    </row>
    <row r="65" spans="2:12">
      <c r="B65" s="464"/>
      <c r="C65" s="464"/>
      <c r="D65" s="464"/>
      <c r="E65" s="464"/>
      <c r="F65" s="464"/>
      <c r="G65" s="464"/>
      <c r="H65" s="464"/>
      <c r="I65" s="464"/>
      <c r="J65" s="464"/>
      <c r="K65" s="464"/>
      <c r="L65" s="464"/>
    </row>
    <row r="66" spans="2:12">
      <c r="B66" s="464"/>
      <c r="C66" s="464"/>
      <c r="D66" s="464"/>
      <c r="E66" s="464"/>
      <c r="F66" s="464"/>
      <c r="G66" s="464"/>
      <c r="H66" s="464"/>
      <c r="I66" s="464"/>
      <c r="J66" s="464"/>
      <c r="K66" s="464"/>
      <c r="L66" s="464"/>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9"/>
  <sheetViews>
    <sheetView showGridLines="0" zoomScale="80" zoomScaleNormal="80" workbookViewId="0"/>
  </sheetViews>
  <sheetFormatPr defaultColWidth="8.88671875" defaultRowHeight="12"/>
  <cols>
    <col min="1" max="1" width="11.88671875" style="313" bestFit="1" customWidth="1"/>
    <col min="2" max="2" width="165.109375" style="313" customWidth="1"/>
    <col min="3" max="11" width="28.109375" style="313" customWidth="1"/>
    <col min="12" max="16384" width="8.88671875" style="313"/>
  </cols>
  <sheetData>
    <row r="1" spans="1:11" s="304" customFormat="1" ht="13.8">
      <c r="A1" s="303" t="s">
        <v>97</v>
      </c>
      <c r="B1" s="235" t="str">
        <f>Info!C2</f>
        <v>სს "ხალიკ ბანკი საქართველო"</v>
      </c>
      <c r="C1" s="410"/>
      <c r="D1" s="410"/>
      <c r="E1" s="410"/>
      <c r="F1" s="410"/>
      <c r="G1" s="410"/>
      <c r="H1" s="410"/>
      <c r="I1" s="410"/>
      <c r="J1" s="410"/>
      <c r="K1" s="410"/>
    </row>
    <row r="2" spans="1:11" s="304" customFormat="1">
      <c r="A2" s="305" t="s">
        <v>98</v>
      </c>
      <c r="B2" s="795">
        <f>'1. key ratios'!B2</f>
        <v>46203</v>
      </c>
      <c r="C2" s="410"/>
      <c r="D2" s="410"/>
      <c r="E2" s="410"/>
      <c r="F2" s="410"/>
      <c r="G2" s="410"/>
      <c r="H2" s="410"/>
      <c r="I2" s="410"/>
      <c r="J2" s="410"/>
      <c r="K2" s="410"/>
    </row>
    <row r="3" spans="1:11" s="304" customFormat="1">
      <c r="A3" s="306" t="s">
        <v>567</v>
      </c>
      <c r="B3" s="410"/>
      <c r="C3" s="410"/>
      <c r="D3" s="410"/>
      <c r="E3" s="410"/>
      <c r="F3" s="410"/>
      <c r="G3" s="410"/>
      <c r="H3" s="410"/>
      <c r="I3" s="410"/>
      <c r="J3" s="410"/>
      <c r="K3" s="410"/>
    </row>
    <row r="4" spans="1:11">
      <c r="A4" s="470"/>
      <c r="B4" s="470"/>
      <c r="C4" s="469" t="s">
        <v>471</v>
      </c>
      <c r="D4" s="469" t="s">
        <v>472</v>
      </c>
      <c r="E4" s="469" t="s">
        <v>473</v>
      </c>
      <c r="F4" s="469" t="s">
        <v>474</v>
      </c>
      <c r="G4" s="469" t="s">
        <v>475</v>
      </c>
      <c r="H4" s="469" t="s">
        <v>476</v>
      </c>
      <c r="I4" s="469" t="s">
        <v>477</v>
      </c>
      <c r="J4" s="469" t="s">
        <v>478</v>
      </c>
      <c r="K4" s="469" t="s">
        <v>479</v>
      </c>
    </row>
    <row r="5" spans="1:11" ht="104.1" customHeight="1">
      <c r="A5" s="927" t="s">
        <v>874</v>
      </c>
      <c r="B5" s="928"/>
      <c r="C5" s="468" t="s">
        <v>568</v>
      </c>
      <c r="D5" s="468" t="s">
        <v>561</v>
      </c>
      <c r="E5" s="468" t="s">
        <v>562</v>
      </c>
      <c r="F5" s="468" t="s">
        <v>873</v>
      </c>
      <c r="G5" s="468" t="s">
        <v>569</v>
      </c>
      <c r="H5" s="468" t="s">
        <v>570</v>
      </c>
      <c r="I5" s="468" t="s">
        <v>571</v>
      </c>
      <c r="J5" s="468" t="s">
        <v>572</v>
      </c>
      <c r="K5" s="468" t="s">
        <v>573</v>
      </c>
    </row>
    <row r="6" spans="1:11">
      <c r="A6" s="399">
        <v>1</v>
      </c>
      <c r="B6" s="399" t="s">
        <v>574</v>
      </c>
      <c r="C6" s="746">
        <v>6782796.8999999994</v>
      </c>
      <c r="D6" s="746">
        <v>8852.0960000000014</v>
      </c>
      <c r="E6" s="746">
        <v>0</v>
      </c>
      <c r="F6" s="746">
        <v>0</v>
      </c>
      <c r="G6" s="746">
        <v>903864491.41399646</v>
      </c>
      <c r="H6" s="746">
        <v>0</v>
      </c>
      <c r="I6" s="746">
        <v>39394963.009999998</v>
      </c>
      <c r="J6" s="746">
        <v>11951984.580000002</v>
      </c>
      <c r="K6" s="746">
        <v>40919922.399999991</v>
      </c>
    </row>
    <row r="7" spans="1:11">
      <c r="A7" s="399">
        <v>2</v>
      </c>
      <c r="B7" s="400" t="s">
        <v>575</v>
      </c>
      <c r="C7" s="746">
        <v>0</v>
      </c>
      <c r="D7" s="746">
        <v>0</v>
      </c>
      <c r="E7" s="746">
        <v>0</v>
      </c>
      <c r="F7" s="746">
        <v>0</v>
      </c>
      <c r="G7" s="746">
        <v>0</v>
      </c>
      <c r="H7" s="746">
        <v>0</v>
      </c>
      <c r="I7" s="746">
        <v>0</v>
      </c>
      <c r="J7" s="746">
        <v>0</v>
      </c>
      <c r="K7" s="746">
        <v>0</v>
      </c>
    </row>
    <row r="8" spans="1:11">
      <c r="A8" s="399">
        <v>3</v>
      </c>
      <c r="B8" s="400" t="s">
        <v>539</v>
      </c>
      <c r="C8" s="746">
        <v>361250</v>
      </c>
      <c r="D8" s="746">
        <v>0</v>
      </c>
      <c r="E8" s="746">
        <v>0</v>
      </c>
      <c r="F8" s="746">
        <v>0</v>
      </c>
      <c r="G8" s="746">
        <v>11001219.060000001</v>
      </c>
      <c r="H8" s="746">
        <v>0</v>
      </c>
      <c r="I8" s="746">
        <v>0</v>
      </c>
      <c r="J8" s="746">
        <v>0</v>
      </c>
      <c r="K8" s="746">
        <v>68399376.219999999</v>
      </c>
    </row>
    <row r="9" spans="1:11">
      <c r="A9" s="399">
        <v>4</v>
      </c>
      <c r="B9" s="428" t="s">
        <v>872</v>
      </c>
      <c r="C9" s="775">
        <v>0</v>
      </c>
      <c r="D9" s="775">
        <v>0</v>
      </c>
      <c r="E9" s="775">
        <v>0</v>
      </c>
      <c r="F9" s="775">
        <v>0</v>
      </c>
      <c r="G9" s="775">
        <v>71729088.970000029</v>
      </c>
      <c r="H9" s="775">
        <v>0</v>
      </c>
      <c r="I9" s="775">
        <v>0</v>
      </c>
      <c r="J9" s="775">
        <v>1680658.71</v>
      </c>
      <c r="K9" s="775">
        <v>3982840.0199999996</v>
      </c>
    </row>
    <row r="10" spans="1:11">
      <c r="A10" s="399">
        <v>5</v>
      </c>
      <c r="B10" s="418" t="s">
        <v>871</v>
      </c>
      <c r="C10" s="775">
        <v>0</v>
      </c>
      <c r="D10" s="775">
        <v>0</v>
      </c>
      <c r="E10" s="775">
        <v>0</v>
      </c>
      <c r="F10" s="775">
        <v>0</v>
      </c>
      <c r="G10" s="775">
        <v>0</v>
      </c>
      <c r="H10" s="775">
        <v>0</v>
      </c>
      <c r="I10" s="775">
        <v>0</v>
      </c>
      <c r="J10" s="775">
        <v>0</v>
      </c>
      <c r="K10" s="775">
        <v>0</v>
      </c>
    </row>
    <row r="11" spans="1:11">
      <c r="A11" s="399">
        <v>6</v>
      </c>
      <c r="B11" s="418" t="s">
        <v>870</v>
      </c>
      <c r="C11" s="775">
        <v>0</v>
      </c>
      <c r="D11" s="775">
        <v>0</v>
      </c>
      <c r="E11" s="775">
        <v>0</v>
      </c>
      <c r="F11" s="775">
        <v>0</v>
      </c>
      <c r="G11" s="775">
        <v>0</v>
      </c>
      <c r="H11" s="775">
        <v>0</v>
      </c>
      <c r="I11" s="775">
        <v>0</v>
      </c>
      <c r="J11" s="775">
        <v>0</v>
      </c>
      <c r="K11" s="775">
        <v>0</v>
      </c>
    </row>
    <row r="13" spans="1:11" ht="13.8">
      <c r="B13" s="467"/>
      <c r="C13" s="467"/>
      <c r="D13" s="467"/>
      <c r="E13" s="467"/>
      <c r="F13" s="467"/>
      <c r="G13" s="467"/>
      <c r="H13" s="467"/>
      <c r="I13" s="467"/>
      <c r="J13" s="467"/>
      <c r="K13" s="467"/>
    </row>
    <row r="14" spans="1:11" ht="13.8">
      <c r="B14" s="467"/>
      <c r="C14" s="467"/>
      <c r="D14" s="467"/>
      <c r="E14" s="467"/>
      <c r="F14" s="467"/>
      <c r="G14" s="467"/>
      <c r="H14" s="467"/>
      <c r="I14" s="467"/>
      <c r="J14" s="467"/>
      <c r="K14" s="467"/>
    </row>
    <row r="15" spans="1:11" ht="13.8">
      <c r="B15" s="467"/>
      <c r="C15" s="467"/>
      <c r="D15" s="467"/>
      <c r="E15" s="467"/>
      <c r="F15" s="467"/>
      <c r="G15" s="467"/>
      <c r="H15" s="467"/>
      <c r="I15" s="467"/>
      <c r="J15" s="467"/>
      <c r="K15" s="467"/>
    </row>
    <row r="16" spans="1:11" ht="13.8">
      <c r="B16" s="467"/>
      <c r="C16" s="467"/>
      <c r="D16" s="467"/>
      <c r="E16" s="467"/>
      <c r="F16" s="467"/>
      <c r="G16" s="467"/>
      <c r="H16" s="467"/>
      <c r="I16" s="467"/>
      <c r="J16" s="467"/>
      <c r="K16" s="467"/>
    </row>
    <row r="17" spans="2:11" ht="13.8">
      <c r="B17" s="467"/>
      <c r="C17" s="467"/>
      <c r="D17" s="467"/>
      <c r="E17" s="467"/>
      <c r="F17" s="467"/>
      <c r="G17" s="467"/>
      <c r="H17" s="467"/>
      <c r="I17" s="467"/>
      <c r="J17" s="467"/>
      <c r="K17" s="467"/>
    </row>
    <row r="18" spans="2:11" ht="13.8">
      <c r="B18" s="467"/>
      <c r="C18" s="467"/>
      <c r="D18" s="467"/>
      <c r="E18" s="467"/>
      <c r="F18" s="467"/>
      <c r="G18" s="467"/>
      <c r="H18" s="467"/>
      <c r="I18" s="467"/>
      <c r="J18" s="467"/>
      <c r="K18" s="467"/>
    </row>
    <row r="19" spans="2:11" ht="13.8">
      <c r="B19" s="467"/>
      <c r="C19" s="467"/>
      <c r="D19" s="467"/>
      <c r="E19" s="467"/>
      <c r="F19" s="467"/>
      <c r="G19" s="467"/>
      <c r="H19" s="467"/>
      <c r="I19" s="467"/>
      <c r="J19" s="467"/>
      <c r="K19" s="467"/>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20"/>
  <sheetViews>
    <sheetView showGridLines="0" zoomScale="80" zoomScaleNormal="80" workbookViewId="0">
      <selection activeCell="K27" sqref="K27"/>
    </sheetView>
  </sheetViews>
  <sheetFormatPr defaultColWidth="8.88671875" defaultRowHeight="14.4"/>
  <cols>
    <col min="1" max="1" width="10" style="471" bestFit="1" customWidth="1"/>
    <col min="2" max="2" width="71.88671875" style="471" customWidth="1"/>
    <col min="3" max="4" width="15.5546875" style="471" bestFit="1" customWidth="1"/>
    <col min="5" max="5" width="15.33203125" style="471" bestFit="1" customWidth="1"/>
    <col min="6" max="6" width="20.109375" style="471" bestFit="1" customWidth="1"/>
    <col min="7" max="7" width="37.6640625" style="471" bestFit="1" customWidth="1"/>
    <col min="8" max="8" width="15.88671875" style="471" bestFit="1" customWidth="1"/>
    <col min="9" max="9" width="15.5546875" style="471" bestFit="1" customWidth="1"/>
    <col min="10" max="10" width="15.33203125" style="471" bestFit="1" customWidth="1"/>
    <col min="11" max="11" width="20.109375" style="471" bestFit="1" customWidth="1"/>
    <col min="12" max="12" width="37.6640625" style="471" bestFit="1" customWidth="1"/>
    <col min="13" max="13" width="13.109375" style="471" bestFit="1" customWidth="1"/>
    <col min="14" max="15" width="15.33203125" style="471" bestFit="1" customWidth="1"/>
    <col min="16" max="16" width="20.109375" style="471" bestFit="1" customWidth="1"/>
    <col min="17" max="17" width="37.6640625" style="471" bestFit="1" customWidth="1"/>
    <col min="18" max="18" width="18.109375" style="471" bestFit="1" customWidth="1"/>
    <col min="19" max="19" width="48.109375" style="471" bestFit="1" customWidth="1"/>
    <col min="20" max="20" width="46" style="471" bestFit="1" customWidth="1"/>
    <col min="21" max="21" width="48.109375" style="471" bestFit="1" customWidth="1"/>
    <col min="22" max="22" width="44.5546875" style="471" bestFit="1" customWidth="1"/>
    <col min="23" max="16384" width="8.88671875" style="471"/>
  </cols>
  <sheetData>
    <row r="1" spans="1:22">
      <c r="A1" s="303" t="s">
        <v>97</v>
      </c>
      <c r="B1" s="235" t="str">
        <f>Info!C2</f>
        <v>სს "ხალიკ ბანკი საქართველო"</v>
      </c>
    </row>
    <row r="2" spans="1:22">
      <c r="A2" s="305" t="s">
        <v>98</v>
      </c>
      <c r="B2" s="795">
        <f>'1. key ratios'!B2</f>
        <v>46203</v>
      </c>
    </row>
    <row r="3" spans="1:22">
      <c r="A3" s="306" t="s">
        <v>657</v>
      </c>
      <c r="B3" s="410"/>
    </row>
    <row r="4" spans="1:22">
      <c r="A4" s="306"/>
      <c r="B4" s="410"/>
    </row>
    <row r="5" spans="1:22" ht="24" customHeight="1">
      <c r="A5" s="929" t="s">
        <v>684</v>
      </c>
      <c r="B5" s="929"/>
      <c r="C5" s="931" t="s">
        <v>876</v>
      </c>
      <c r="D5" s="931"/>
      <c r="E5" s="931"/>
      <c r="F5" s="931"/>
      <c r="G5" s="931"/>
      <c r="H5" s="931" t="s">
        <v>565</v>
      </c>
      <c r="I5" s="931"/>
      <c r="J5" s="931"/>
      <c r="K5" s="931"/>
      <c r="L5" s="931"/>
      <c r="M5" s="931" t="s">
        <v>875</v>
      </c>
      <c r="N5" s="931"/>
      <c r="O5" s="931"/>
      <c r="P5" s="931"/>
      <c r="Q5" s="931"/>
      <c r="R5" s="930" t="s">
        <v>683</v>
      </c>
      <c r="S5" s="930" t="s">
        <v>687</v>
      </c>
      <c r="T5" s="930" t="s">
        <v>686</v>
      </c>
      <c r="U5" s="930" t="s">
        <v>915</v>
      </c>
      <c r="V5" s="930" t="s">
        <v>916</v>
      </c>
    </row>
    <row r="6" spans="1:22" ht="36" customHeight="1">
      <c r="A6" s="929"/>
      <c r="B6" s="929"/>
      <c r="C6" s="481"/>
      <c r="D6" s="408" t="s">
        <v>860</v>
      </c>
      <c r="E6" s="408" t="s">
        <v>859</v>
      </c>
      <c r="F6" s="408" t="s">
        <v>858</v>
      </c>
      <c r="G6" s="408" t="s">
        <v>857</v>
      </c>
      <c r="H6" s="481"/>
      <c r="I6" s="408" t="s">
        <v>860</v>
      </c>
      <c r="J6" s="408" t="s">
        <v>859</v>
      </c>
      <c r="K6" s="408" t="s">
        <v>858</v>
      </c>
      <c r="L6" s="408" t="s">
        <v>857</v>
      </c>
      <c r="M6" s="481"/>
      <c r="N6" s="408" t="s">
        <v>860</v>
      </c>
      <c r="O6" s="408" t="s">
        <v>859</v>
      </c>
      <c r="P6" s="408" t="s">
        <v>858</v>
      </c>
      <c r="Q6" s="408" t="s">
        <v>857</v>
      </c>
      <c r="R6" s="930"/>
      <c r="S6" s="930"/>
      <c r="T6" s="930"/>
      <c r="U6" s="930"/>
      <c r="V6" s="930"/>
    </row>
    <row r="7" spans="1:22">
      <c r="A7" s="479">
        <v>1</v>
      </c>
      <c r="B7" s="480" t="s">
        <v>658</v>
      </c>
      <c r="C7" s="775">
        <v>333725.67</v>
      </c>
      <c r="D7" s="775">
        <v>333725.67</v>
      </c>
      <c r="E7" s="775">
        <v>0</v>
      </c>
      <c r="F7" s="775">
        <v>0</v>
      </c>
      <c r="G7" s="775">
        <v>0</v>
      </c>
      <c r="H7" s="775">
        <v>331878.77</v>
      </c>
      <c r="I7" s="775">
        <v>331878.77</v>
      </c>
      <c r="J7" s="775">
        <v>0</v>
      </c>
      <c r="K7" s="775">
        <v>0</v>
      </c>
      <c r="L7" s="775">
        <v>0</v>
      </c>
      <c r="M7" s="775">
        <v>1186.5</v>
      </c>
      <c r="N7" s="775">
        <v>1186.5</v>
      </c>
      <c r="O7" s="775">
        <v>0</v>
      </c>
      <c r="P7" s="775">
        <v>0</v>
      </c>
      <c r="Q7" s="775">
        <v>0</v>
      </c>
      <c r="R7" s="775">
        <v>13</v>
      </c>
      <c r="S7" s="777">
        <v>0</v>
      </c>
      <c r="T7" s="777">
        <v>0</v>
      </c>
      <c r="U7" s="777">
        <v>0.15633898045661301</v>
      </c>
      <c r="V7" s="775">
        <v>46.858665052646401</v>
      </c>
    </row>
    <row r="8" spans="1:22">
      <c r="A8" s="479">
        <v>2</v>
      </c>
      <c r="B8" s="478" t="s">
        <v>659</v>
      </c>
      <c r="C8" s="775">
        <v>107048154.56</v>
      </c>
      <c r="D8" s="775">
        <v>93490305.920000002</v>
      </c>
      <c r="E8" s="775">
        <v>3867751.7199999997</v>
      </c>
      <c r="F8" s="775">
        <v>9609933.5600000005</v>
      </c>
      <c r="G8" s="775">
        <v>80163.360000000001</v>
      </c>
      <c r="H8" s="775">
        <v>107616848.97</v>
      </c>
      <c r="I8" s="775">
        <v>93598989.780000001</v>
      </c>
      <c r="J8" s="775">
        <v>3916249.8499999996</v>
      </c>
      <c r="K8" s="775">
        <v>10016831.439999999</v>
      </c>
      <c r="L8" s="775">
        <v>84777.9</v>
      </c>
      <c r="M8" s="775">
        <v>4478098.3699999992</v>
      </c>
      <c r="N8" s="775">
        <v>654366.03999999992</v>
      </c>
      <c r="O8" s="775">
        <v>483786.05</v>
      </c>
      <c r="P8" s="775">
        <v>3327195.68</v>
      </c>
      <c r="Q8" s="775">
        <v>12750.6</v>
      </c>
      <c r="R8" s="775">
        <v>2737</v>
      </c>
      <c r="S8" s="777">
        <v>0.13095318513047668</v>
      </c>
      <c r="T8" s="777">
        <v>0.14276696657689034</v>
      </c>
      <c r="U8" s="777">
        <v>0.122185295388431</v>
      </c>
      <c r="V8" s="775">
        <v>86.780805257256006</v>
      </c>
    </row>
    <row r="9" spans="1:22">
      <c r="A9" s="479">
        <v>3</v>
      </c>
      <c r="B9" s="478" t="s">
        <v>660</v>
      </c>
      <c r="C9" s="775">
        <v>0</v>
      </c>
      <c r="D9" s="775">
        <v>0</v>
      </c>
      <c r="E9" s="775">
        <v>0</v>
      </c>
      <c r="F9" s="775">
        <v>0</v>
      </c>
      <c r="G9" s="775">
        <v>0</v>
      </c>
      <c r="H9" s="775">
        <v>0</v>
      </c>
      <c r="I9" s="775">
        <v>0</v>
      </c>
      <c r="J9" s="775">
        <v>0</v>
      </c>
      <c r="K9" s="775">
        <v>0</v>
      </c>
      <c r="L9" s="775">
        <v>0</v>
      </c>
      <c r="M9" s="775">
        <v>0</v>
      </c>
      <c r="N9" s="775">
        <v>0</v>
      </c>
      <c r="O9" s="775">
        <v>0</v>
      </c>
      <c r="P9" s="775">
        <v>0</v>
      </c>
      <c r="Q9" s="775">
        <v>0</v>
      </c>
      <c r="R9" s="775">
        <v>0</v>
      </c>
      <c r="S9" s="777">
        <v>0</v>
      </c>
      <c r="T9" s="777">
        <v>0</v>
      </c>
      <c r="U9" s="777">
        <v>0</v>
      </c>
      <c r="V9" s="775">
        <v>0</v>
      </c>
    </row>
    <row r="10" spans="1:22">
      <c r="A10" s="479">
        <v>4</v>
      </c>
      <c r="B10" s="478" t="s">
        <v>661</v>
      </c>
      <c r="C10" s="775">
        <v>1024.8699999999999</v>
      </c>
      <c r="D10" s="775">
        <v>1024.8699999999999</v>
      </c>
      <c r="E10" s="775">
        <v>0</v>
      </c>
      <c r="F10" s="775">
        <v>0</v>
      </c>
      <c r="G10" s="775">
        <v>0</v>
      </c>
      <c r="H10" s="775">
        <v>1034.05</v>
      </c>
      <c r="I10" s="775">
        <v>1034.05</v>
      </c>
      <c r="J10" s="775">
        <v>0</v>
      </c>
      <c r="K10" s="775">
        <v>0</v>
      </c>
      <c r="L10" s="775">
        <v>0</v>
      </c>
      <c r="M10" s="775">
        <v>29.09</v>
      </c>
      <c r="N10" s="775">
        <v>29.09</v>
      </c>
      <c r="O10" s="775">
        <v>0</v>
      </c>
      <c r="P10" s="775">
        <v>0</v>
      </c>
      <c r="Q10" s="775">
        <v>0</v>
      </c>
      <c r="R10" s="775">
        <v>2</v>
      </c>
      <c r="S10" s="777">
        <v>0</v>
      </c>
      <c r="T10" s="777">
        <v>0</v>
      </c>
      <c r="U10" s="777">
        <v>0.27427429820367499</v>
      </c>
      <c r="V10" s="775">
        <v>5.7453140398294398</v>
      </c>
    </row>
    <row r="11" spans="1:22">
      <c r="A11" s="479">
        <v>5</v>
      </c>
      <c r="B11" s="478" t="s">
        <v>662</v>
      </c>
      <c r="C11" s="775">
        <v>249992.15</v>
      </c>
      <c r="D11" s="775">
        <v>222766.55</v>
      </c>
      <c r="E11" s="775">
        <v>1689.76</v>
      </c>
      <c r="F11" s="775">
        <v>25535.84</v>
      </c>
      <c r="G11" s="775">
        <v>0</v>
      </c>
      <c r="H11" s="775">
        <v>259447.53</v>
      </c>
      <c r="I11" s="775">
        <v>227502.04</v>
      </c>
      <c r="J11" s="775">
        <v>1716.68</v>
      </c>
      <c r="K11" s="775">
        <v>30228.81</v>
      </c>
      <c r="L11" s="775">
        <v>0</v>
      </c>
      <c r="M11" s="775">
        <v>38746.17</v>
      </c>
      <c r="N11" s="775">
        <v>7437.71</v>
      </c>
      <c r="O11" s="775">
        <v>1077.3</v>
      </c>
      <c r="P11" s="775">
        <v>30231.16</v>
      </c>
      <c r="Q11" s="775">
        <v>0</v>
      </c>
      <c r="R11" s="775">
        <v>368</v>
      </c>
      <c r="S11" s="777">
        <v>0.16801928770678098</v>
      </c>
      <c r="T11" s="777">
        <v>0.16805981832766101</v>
      </c>
      <c r="U11" s="777">
        <v>0.151273132776369</v>
      </c>
      <c r="V11" s="775">
        <v>4.3596772138645203</v>
      </c>
    </row>
    <row r="12" spans="1:22">
      <c r="A12" s="479">
        <v>6</v>
      </c>
      <c r="B12" s="478" t="s">
        <v>663</v>
      </c>
      <c r="C12" s="775">
        <v>1035201.63</v>
      </c>
      <c r="D12" s="775">
        <v>874070.39</v>
      </c>
      <c r="E12" s="775">
        <v>45086.47</v>
      </c>
      <c r="F12" s="775">
        <v>116044.77</v>
      </c>
      <c r="G12" s="775">
        <v>0</v>
      </c>
      <c r="H12" s="775">
        <v>1035201.63</v>
      </c>
      <c r="I12" s="775">
        <v>874070.39</v>
      </c>
      <c r="J12" s="775">
        <v>45086.47</v>
      </c>
      <c r="K12" s="775">
        <v>116044.77</v>
      </c>
      <c r="L12" s="775">
        <v>0</v>
      </c>
      <c r="M12" s="775">
        <v>167732.51</v>
      </c>
      <c r="N12" s="775">
        <v>31868.6</v>
      </c>
      <c r="O12" s="775">
        <v>30251.74</v>
      </c>
      <c r="P12" s="775">
        <v>105612.17</v>
      </c>
      <c r="Q12" s="775">
        <v>0</v>
      </c>
      <c r="R12" s="775">
        <v>664</v>
      </c>
      <c r="S12" s="777">
        <v>0.23244627537499932</v>
      </c>
      <c r="T12" s="777">
        <v>0.25832389040343767</v>
      </c>
      <c r="U12" s="777">
        <v>0.21237020782125299</v>
      </c>
      <c r="V12" s="775">
        <v>187.804724940396</v>
      </c>
    </row>
    <row r="13" spans="1:22">
      <c r="A13" s="479">
        <v>7</v>
      </c>
      <c r="B13" s="478" t="s">
        <v>664</v>
      </c>
      <c r="C13" s="775">
        <v>159009951.74000001</v>
      </c>
      <c r="D13" s="775">
        <v>139293880.04000002</v>
      </c>
      <c r="E13" s="775">
        <v>7275869.75</v>
      </c>
      <c r="F13" s="775">
        <v>12160707.92</v>
      </c>
      <c r="G13" s="775">
        <v>279494.02999999997</v>
      </c>
      <c r="H13" s="775">
        <v>159898121.20000002</v>
      </c>
      <c r="I13" s="775">
        <v>139657420.30000001</v>
      </c>
      <c r="J13" s="775">
        <v>7376274.7999999998</v>
      </c>
      <c r="K13" s="775">
        <v>12564090.649999999</v>
      </c>
      <c r="L13" s="775">
        <v>300335.45</v>
      </c>
      <c r="M13" s="775">
        <v>2307279.62</v>
      </c>
      <c r="N13" s="775">
        <v>468931.28999999992</v>
      </c>
      <c r="O13" s="775">
        <v>499422.19000000006</v>
      </c>
      <c r="P13" s="775">
        <v>1300889.76</v>
      </c>
      <c r="Q13" s="775">
        <v>38036.380000000005</v>
      </c>
      <c r="R13" s="775">
        <v>1070</v>
      </c>
      <c r="S13" s="777">
        <v>0.11649697534075866</v>
      </c>
      <c r="T13" s="777">
        <v>0.12397636549999368</v>
      </c>
      <c r="U13" s="777">
        <v>0.10632730112292001</v>
      </c>
      <c r="V13" s="775">
        <v>141.66506202556999</v>
      </c>
    </row>
    <row r="14" spans="1:22">
      <c r="A14" s="473">
        <v>7.1</v>
      </c>
      <c r="B14" s="472" t="s">
        <v>665</v>
      </c>
      <c r="C14" s="775">
        <v>124511133.15000001</v>
      </c>
      <c r="D14" s="775">
        <v>107105710.97</v>
      </c>
      <c r="E14" s="775">
        <v>6093112.2300000004</v>
      </c>
      <c r="F14" s="775">
        <v>11032815.92</v>
      </c>
      <c r="G14" s="775">
        <v>279494.02999999997</v>
      </c>
      <c r="H14" s="775">
        <v>125206257.77000001</v>
      </c>
      <c r="I14" s="775">
        <v>107371017.70000002</v>
      </c>
      <c r="J14" s="775">
        <v>6181374.3700000001</v>
      </c>
      <c r="K14" s="775">
        <v>11368314.49</v>
      </c>
      <c r="L14" s="775">
        <v>285551.21000000002</v>
      </c>
      <c r="M14" s="775">
        <v>2064695.72</v>
      </c>
      <c r="N14" s="775">
        <v>361618.54999999993</v>
      </c>
      <c r="O14" s="775">
        <v>412227.61</v>
      </c>
      <c r="P14" s="775">
        <v>1255036.73</v>
      </c>
      <c r="Q14" s="775">
        <v>35812.83</v>
      </c>
      <c r="R14" s="775">
        <v>768</v>
      </c>
      <c r="S14" s="777">
        <v>0.11609747314852466</v>
      </c>
      <c r="T14" s="777">
        <v>0.12364721640357533</v>
      </c>
      <c r="U14" s="777">
        <v>0.10608680237282</v>
      </c>
      <c r="V14" s="775">
        <v>140.697085970822</v>
      </c>
    </row>
    <row r="15" spans="1:22" ht="24">
      <c r="A15" s="473">
        <v>7.2</v>
      </c>
      <c r="B15" s="472" t="s">
        <v>666</v>
      </c>
      <c r="C15" s="775">
        <v>15532264.260000002</v>
      </c>
      <c r="D15" s="775">
        <v>15217448.080000002</v>
      </c>
      <c r="E15" s="775">
        <v>305024.01</v>
      </c>
      <c r="F15" s="775">
        <v>9792.17</v>
      </c>
      <c r="G15" s="775">
        <v>0</v>
      </c>
      <c r="H15" s="775">
        <v>15545735.139999999</v>
      </c>
      <c r="I15" s="775">
        <v>15225649.389999999</v>
      </c>
      <c r="J15" s="775">
        <v>310361.28000000003</v>
      </c>
      <c r="K15" s="775">
        <v>9724.4699999999993</v>
      </c>
      <c r="L15" s="775">
        <v>0</v>
      </c>
      <c r="M15" s="775">
        <v>67988.11</v>
      </c>
      <c r="N15" s="775">
        <v>46558.83</v>
      </c>
      <c r="O15" s="775">
        <v>20388.760000000002</v>
      </c>
      <c r="P15" s="775">
        <v>1040.52</v>
      </c>
      <c r="Q15" s="775">
        <v>0</v>
      </c>
      <c r="R15" s="775">
        <v>109</v>
      </c>
      <c r="S15" s="777">
        <v>0.11857629279488767</v>
      </c>
      <c r="T15" s="777">
        <v>0.12620475538227502</v>
      </c>
      <c r="U15" s="777">
        <v>0.10782810982769099</v>
      </c>
      <c r="V15" s="775">
        <v>145.59375114185701</v>
      </c>
    </row>
    <row r="16" spans="1:22">
      <c r="A16" s="473">
        <v>7.3</v>
      </c>
      <c r="B16" s="472" t="s">
        <v>667</v>
      </c>
      <c r="C16" s="775">
        <v>18966554.329999998</v>
      </c>
      <c r="D16" s="775">
        <v>16970720.989999998</v>
      </c>
      <c r="E16" s="775">
        <v>877733.51</v>
      </c>
      <c r="F16" s="775">
        <v>1118099.83</v>
      </c>
      <c r="G16" s="775">
        <v>0</v>
      </c>
      <c r="H16" s="775">
        <v>19146128.289999999</v>
      </c>
      <c r="I16" s="775">
        <v>17060753.210000001</v>
      </c>
      <c r="J16" s="775">
        <v>884539.14999999991</v>
      </c>
      <c r="K16" s="775">
        <v>1186051.69</v>
      </c>
      <c r="L16" s="775">
        <v>14784.24</v>
      </c>
      <c r="M16" s="775">
        <v>174595.78999999998</v>
      </c>
      <c r="N16" s="775">
        <v>60753.909999999996</v>
      </c>
      <c r="O16" s="775">
        <v>66805.819999999992</v>
      </c>
      <c r="P16" s="775">
        <v>44812.51</v>
      </c>
      <c r="Q16" s="775">
        <v>2223.5500000000002</v>
      </c>
      <c r="R16" s="775">
        <v>193</v>
      </c>
      <c r="S16" s="777">
        <v>0.118393761106847</v>
      </c>
      <c r="T16" s="777">
        <v>0.12596419922244964</v>
      </c>
      <c r="U16" s="777">
        <v>0.106677064942665</v>
      </c>
      <c r="V16" s="775">
        <v>144.80228752546401</v>
      </c>
    </row>
    <row r="17" spans="1:22">
      <c r="A17" s="479">
        <v>8</v>
      </c>
      <c r="B17" s="478" t="s">
        <v>668</v>
      </c>
      <c r="C17" s="775">
        <v>0</v>
      </c>
      <c r="D17" s="775">
        <v>0</v>
      </c>
      <c r="E17" s="775">
        <v>0</v>
      </c>
      <c r="F17" s="775">
        <v>0</v>
      </c>
      <c r="G17" s="775">
        <v>0</v>
      </c>
      <c r="H17" s="775">
        <v>0</v>
      </c>
      <c r="I17" s="775">
        <v>0</v>
      </c>
      <c r="J17" s="775">
        <v>0</v>
      </c>
      <c r="K17" s="775">
        <v>0</v>
      </c>
      <c r="L17" s="775">
        <v>0</v>
      </c>
      <c r="M17" s="775">
        <v>0</v>
      </c>
      <c r="N17" s="775">
        <v>0</v>
      </c>
      <c r="O17" s="775">
        <v>0</v>
      </c>
      <c r="P17" s="775">
        <v>0</v>
      </c>
      <c r="Q17" s="775">
        <v>0</v>
      </c>
      <c r="R17" s="775">
        <v>0</v>
      </c>
      <c r="S17" s="777">
        <v>0</v>
      </c>
      <c r="T17" s="777">
        <v>0</v>
      </c>
      <c r="U17" s="777">
        <v>0</v>
      </c>
      <c r="V17" s="775">
        <v>0</v>
      </c>
    </row>
    <row r="18" spans="1:22">
      <c r="A18" s="477">
        <v>9</v>
      </c>
      <c r="B18" s="476" t="s">
        <v>669</v>
      </c>
      <c r="C18" s="776">
        <v>0</v>
      </c>
      <c r="D18" s="776">
        <v>0</v>
      </c>
      <c r="E18" s="776">
        <v>0</v>
      </c>
      <c r="F18" s="776">
        <v>0</v>
      </c>
      <c r="G18" s="776">
        <v>0</v>
      </c>
      <c r="H18" s="776">
        <v>0</v>
      </c>
      <c r="I18" s="776">
        <v>0</v>
      </c>
      <c r="J18" s="776">
        <v>0</v>
      </c>
      <c r="K18" s="776">
        <v>0</v>
      </c>
      <c r="L18" s="776">
        <v>0</v>
      </c>
      <c r="M18" s="776">
        <v>0</v>
      </c>
      <c r="N18" s="776">
        <v>0</v>
      </c>
      <c r="O18" s="776">
        <v>0</v>
      </c>
      <c r="P18" s="776">
        <v>0</v>
      </c>
      <c r="Q18" s="776">
        <v>0</v>
      </c>
      <c r="R18" s="776">
        <v>0</v>
      </c>
      <c r="S18" s="778">
        <v>0</v>
      </c>
      <c r="T18" s="778">
        <v>0</v>
      </c>
      <c r="U18" s="778">
        <v>0</v>
      </c>
      <c r="V18" s="776">
        <v>0</v>
      </c>
    </row>
    <row r="19" spans="1:22">
      <c r="A19" s="475">
        <v>10</v>
      </c>
      <c r="B19" s="474" t="s">
        <v>685</v>
      </c>
      <c r="C19" s="775">
        <v>267678050.62</v>
      </c>
      <c r="D19" s="775">
        <v>234215773.44000003</v>
      </c>
      <c r="E19" s="775">
        <v>11190397.699999999</v>
      </c>
      <c r="F19" s="775">
        <v>21912222.09</v>
      </c>
      <c r="G19" s="775">
        <v>359657.38999999996</v>
      </c>
      <c r="H19" s="775">
        <v>269142532.14999998</v>
      </c>
      <c r="I19" s="775">
        <v>234690895.33000001</v>
      </c>
      <c r="J19" s="775">
        <v>11339327.800000001</v>
      </c>
      <c r="K19" s="775">
        <v>22727195.669999998</v>
      </c>
      <c r="L19" s="775">
        <v>385113.35</v>
      </c>
      <c r="M19" s="775">
        <v>6993072.2599999988</v>
      </c>
      <c r="N19" s="775">
        <v>1163819.2299999997</v>
      </c>
      <c r="O19" s="775">
        <v>1014537.28</v>
      </c>
      <c r="P19" s="775">
        <v>4763928.7700000005</v>
      </c>
      <c r="Q19" s="775">
        <v>50786.98</v>
      </c>
      <c r="R19" s="775">
        <v>4854</v>
      </c>
      <c r="S19" s="777">
        <v>0.12904232476139901</v>
      </c>
      <c r="T19" s="777">
        <v>0.13914438890408135</v>
      </c>
      <c r="U19" s="777">
        <v>0.11318420708468899</v>
      </c>
      <c r="V19" s="775">
        <v>119.647573365909</v>
      </c>
    </row>
    <row r="20" spans="1:22" ht="24">
      <c r="A20" s="473">
        <v>10.1</v>
      </c>
      <c r="B20" s="472" t="s">
        <v>688</v>
      </c>
      <c r="C20" s="775">
        <v>0</v>
      </c>
      <c r="D20" s="775">
        <v>0</v>
      </c>
      <c r="E20" s="775">
        <v>0</v>
      </c>
      <c r="F20" s="775">
        <v>0</v>
      </c>
      <c r="G20" s="775">
        <v>0</v>
      </c>
      <c r="H20" s="775">
        <v>0</v>
      </c>
      <c r="I20" s="775">
        <v>0</v>
      </c>
      <c r="J20" s="775">
        <v>0</v>
      </c>
      <c r="K20" s="775">
        <v>0</v>
      </c>
      <c r="L20" s="775">
        <v>0</v>
      </c>
      <c r="M20" s="775">
        <v>0</v>
      </c>
      <c r="N20" s="775">
        <v>0</v>
      </c>
      <c r="O20" s="775">
        <v>0</v>
      </c>
      <c r="P20" s="775">
        <v>0</v>
      </c>
      <c r="Q20" s="775">
        <v>0</v>
      </c>
      <c r="R20" s="775">
        <v>0</v>
      </c>
      <c r="S20" s="777">
        <v>0</v>
      </c>
      <c r="T20" s="777">
        <v>0</v>
      </c>
      <c r="U20" s="777">
        <v>0</v>
      </c>
      <c r="V20" s="775">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B1" zoomScale="110" zoomScaleNormal="110" workbookViewId="0">
      <selection activeCell="B2" sqref="B2:C2"/>
    </sheetView>
  </sheetViews>
  <sheetFormatPr defaultColWidth="43.5546875" defaultRowHeight="12"/>
  <cols>
    <col min="1" max="1" width="8" style="136" customWidth="1"/>
    <col min="2" max="2" width="66.109375" style="137" customWidth="1"/>
    <col min="3" max="3" width="131.44140625" style="138" customWidth="1"/>
    <col min="4" max="5" width="10.109375" style="129" customWidth="1"/>
    <col min="6" max="6" width="67.5546875" style="129" customWidth="1"/>
    <col min="7" max="16384" width="43.5546875" style="129"/>
  </cols>
  <sheetData>
    <row r="1" spans="1:3" ht="13.2" thickTop="1" thickBot="1">
      <c r="A1" s="932" t="s">
        <v>176</v>
      </c>
      <c r="B1" s="933"/>
      <c r="C1" s="934"/>
    </row>
    <row r="2" spans="1:3" ht="26.25" customHeight="1">
      <c r="A2" s="314"/>
      <c r="B2" s="935" t="s">
        <v>177</v>
      </c>
      <c r="C2" s="935"/>
    </row>
    <row r="3" spans="1:3" s="134" customFormat="1" ht="11.25" customHeight="1">
      <c r="A3" s="133"/>
      <c r="B3" s="935" t="s">
        <v>251</v>
      </c>
      <c r="C3" s="935"/>
    </row>
    <row r="4" spans="1:3" ht="12" customHeight="1" thickBot="1">
      <c r="A4" s="936" t="s">
        <v>255</v>
      </c>
      <c r="B4" s="937"/>
      <c r="C4" s="938"/>
    </row>
    <row r="5" spans="1:3" ht="12.6" thickTop="1">
      <c r="A5" s="130"/>
      <c r="B5" s="939" t="s">
        <v>178</v>
      </c>
      <c r="C5" s="940"/>
    </row>
    <row r="6" spans="1:3">
      <c r="A6" s="314"/>
      <c r="B6" s="941" t="s">
        <v>252</v>
      </c>
      <c r="C6" s="942"/>
    </row>
    <row r="7" spans="1:3">
      <c r="A7" s="314"/>
      <c r="B7" s="941" t="s">
        <v>179</v>
      </c>
      <c r="C7" s="942"/>
    </row>
    <row r="8" spans="1:3">
      <c r="A8" s="314"/>
      <c r="B8" s="941" t="s">
        <v>253</v>
      </c>
      <c r="C8" s="942"/>
    </row>
    <row r="9" spans="1:3">
      <c r="A9" s="314"/>
      <c r="B9" s="947" t="s">
        <v>254</v>
      </c>
      <c r="C9" s="948"/>
    </row>
    <row r="10" spans="1:3">
      <c r="A10" s="314"/>
      <c r="B10" s="945" t="s">
        <v>180</v>
      </c>
      <c r="C10" s="946" t="s">
        <v>180</v>
      </c>
    </row>
    <row r="11" spans="1:3">
      <c r="A11" s="314"/>
      <c r="B11" s="945" t="s">
        <v>181</v>
      </c>
      <c r="C11" s="946" t="s">
        <v>181</v>
      </c>
    </row>
    <row r="12" spans="1:3">
      <c r="A12" s="314"/>
      <c r="B12" s="945" t="s">
        <v>182</v>
      </c>
      <c r="C12" s="946" t="s">
        <v>182</v>
      </c>
    </row>
    <row r="13" spans="1:3">
      <c r="A13" s="314"/>
      <c r="B13" s="945" t="s">
        <v>183</v>
      </c>
      <c r="C13" s="946" t="s">
        <v>183</v>
      </c>
    </row>
    <row r="14" spans="1:3">
      <c r="A14" s="314"/>
      <c r="B14" s="945" t="s">
        <v>184</v>
      </c>
      <c r="C14" s="946" t="s">
        <v>184</v>
      </c>
    </row>
    <row r="15" spans="1:3" ht="21.75" customHeight="1">
      <c r="A15" s="314"/>
      <c r="B15" s="945" t="s">
        <v>185</v>
      </c>
      <c r="C15" s="946" t="s">
        <v>185</v>
      </c>
    </row>
    <row r="16" spans="1:3">
      <c r="A16" s="314"/>
      <c r="B16" s="945" t="s">
        <v>186</v>
      </c>
      <c r="C16" s="946" t="s">
        <v>187</v>
      </c>
    </row>
    <row r="17" spans="1:6">
      <c r="A17" s="314"/>
      <c r="B17" s="945" t="s">
        <v>188</v>
      </c>
      <c r="C17" s="946" t="s">
        <v>189</v>
      </c>
    </row>
    <row r="18" spans="1:6">
      <c r="A18" s="314"/>
      <c r="B18" s="945" t="s">
        <v>190</v>
      </c>
      <c r="C18" s="946" t="s">
        <v>191</v>
      </c>
    </row>
    <row r="19" spans="1:6">
      <c r="A19" s="567"/>
      <c r="B19" s="943" t="s">
        <v>192</v>
      </c>
      <c r="C19" s="944" t="s">
        <v>192</v>
      </c>
    </row>
    <row r="20" spans="1:6">
      <c r="A20" s="567"/>
      <c r="B20" s="943" t="s">
        <v>918</v>
      </c>
      <c r="C20" s="944" t="s">
        <v>193</v>
      </c>
    </row>
    <row r="21" spans="1:6">
      <c r="A21" s="314"/>
      <c r="B21" s="943" t="s">
        <v>961</v>
      </c>
      <c r="C21" s="944" t="s">
        <v>194</v>
      </c>
    </row>
    <row r="22" spans="1:6" ht="23.25" customHeight="1">
      <c r="A22" s="314"/>
      <c r="B22" s="945" t="s">
        <v>195</v>
      </c>
      <c r="C22" s="946" t="s">
        <v>196</v>
      </c>
      <c r="F22" s="530"/>
    </row>
    <row r="23" spans="1:6">
      <c r="A23" s="314"/>
      <c r="B23" s="945" t="s">
        <v>197</v>
      </c>
      <c r="C23" s="946" t="s">
        <v>197</v>
      </c>
    </row>
    <row r="24" spans="1:6">
      <c r="A24" s="314"/>
      <c r="B24" s="945" t="s">
        <v>198</v>
      </c>
      <c r="C24" s="946" t="s">
        <v>199</v>
      </c>
    </row>
    <row r="25" spans="1:6" ht="12.6" thickBot="1">
      <c r="A25" s="131"/>
      <c r="B25" s="954" t="s">
        <v>200</v>
      </c>
      <c r="C25" s="955"/>
    </row>
    <row r="26" spans="1:6" ht="13.2" thickTop="1" thickBot="1">
      <c r="A26" s="936" t="s">
        <v>812</v>
      </c>
      <c r="B26" s="937"/>
      <c r="C26" s="938"/>
    </row>
    <row r="27" spans="1:6" ht="13.2" thickTop="1" thickBot="1">
      <c r="A27" s="132"/>
      <c r="B27" s="956" t="s">
        <v>813</v>
      </c>
      <c r="C27" s="957"/>
    </row>
    <row r="28" spans="1:6" ht="13.2" thickTop="1" thickBot="1">
      <c r="A28" s="936" t="s">
        <v>256</v>
      </c>
      <c r="B28" s="937"/>
      <c r="C28" s="938"/>
    </row>
    <row r="29" spans="1:6" ht="12.6" thickTop="1">
      <c r="A29" s="130"/>
      <c r="B29" s="958" t="s">
        <v>816</v>
      </c>
      <c r="C29" s="959" t="s">
        <v>201</v>
      </c>
    </row>
    <row r="30" spans="1:6">
      <c r="A30" s="314"/>
      <c r="B30" s="949" t="s">
        <v>205</v>
      </c>
      <c r="C30" s="950" t="s">
        <v>202</v>
      </c>
    </row>
    <row r="31" spans="1:6">
      <c r="A31" s="314"/>
      <c r="B31" s="949" t="s">
        <v>814</v>
      </c>
      <c r="C31" s="950" t="s">
        <v>203</v>
      </c>
    </row>
    <row r="32" spans="1:6">
      <c r="A32" s="314"/>
      <c r="B32" s="949" t="s">
        <v>815</v>
      </c>
      <c r="C32" s="950" t="s">
        <v>204</v>
      </c>
    </row>
    <row r="33" spans="1:3">
      <c r="A33" s="314"/>
      <c r="B33" s="949" t="s">
        <v>208</v>
      </c>
      <c r="C33" s="950" t="s">
        <v>209</v>
      </c>
    </row>
    <row r="34" spans="1:3">
      <c r="A34" s="314"/>
      <c r="B34" s="949" t="s">
        <v>817</v>
      </c>
      <c r="C34" s="950" t="s">
        <v>206</v>
      </c>
    </row>
    <row r="35" spans="1:3">
      <c r="A35" s="314"/>
      <c r="B35" s="949" t="s">
        <v>818</v>
      </c>
      <c r="C35" s="950" t="s">
        <v>207</v>
      </c>
    </row>
    <row r="36" spans="1:3">
      <c r="A36" s="314"/>
      <c r="B36" s="951" t="s">
        <v>819</v>
      </c>
      <c r="C36" s="952"/>
    </row>
    <row r="37" spans="1:3" ht="24.75" customHeight="1">
      <c r="A37" s="314"/>
      <c r="B37" s="949" t="s">
        <v>820</v>
      </c>
      <c r="C37" s="950" t="s">
        <v>210</v>
      </c>
    </row>
    <row r="38" spans="1:3" ht="23.25" customHeight="1">
      <c r="A38" s="314"/>
      <c r="B38" s="949" t="s">
        <v>821</v>
      </c>
      <c r="C38" s="950" t="s">
        <v>211</v>
      </c>
    </row>
    <row r="39" spans="1:3" ht="23.25" customHeight="1">
      <c r="A39" s="379"/>
      <c r="B39" s="951" t="s">
        <v>822</v>
      </c>
      <c r="C39" s="953"/>
    </row>
    <row r="40" spans="1:3" ht="12" customHeight="1">
      <c r="A40" s="314"/>
      <c r="B40" s="949" t="s">
        <v>823</v>
      </c>
      <c r="C40" s="950"/>
    </row>
    <row r="41" spans="1:3" ht="12.6" thickBot="1">
      <c r="A41" s="936" t="s">
        <v>257</v>
      </c>
      <c r="B41" s="937"/>
      <c r="C41" s="938"/>
    </row>
    <row r="42" spans="1:3" ht="12.6" thickTop="1">
      <c r="A42" s="130"/>
      <c r="B42" s="939" t="s">
        <v>287</v>
      </c>
      <c r="C42" s="940" t="s">
        <v>212</v>
      </c>
    </row>
    <row r="43" spans="1:3">
      <c r="A43" s="314"/>
      <c r="B43" s="941" t="s">
        <v>286</v>
      </c>
      <c r="C43" s="942"/>
    </row>
    <row r="44" spans="1:3" ht="23.25" customHeight="1" thickBot="1">
      <c r="A44" s="131"/>
      <c r="B44" s="960" t="s">
        <v>213</v>
      </c>
      <c r="C44" s="961" t="s">
        <v>214</v>
      </c>
    </row>
    <row r="45" spans="1:3" ht="11.25" customHeight="1" thickTop="1" thickBot="1">
      <c r="A45" s="936" t="s">
        <v>258</v>
      </c>
      <c r="B45" s="937"/>
      <c r="C45" s="938"/>
    </row>
    <row r="46" spans="1:3" ht="26.25" customHeight="1" thickTop="1">
      <c r="A46" s="314"/>
      <c r="B46" s="941" t="s">
        <v>259</v>
      </c>
      <c r="C46" s="942"/>
    </row>
    <row r="47" spans="1:3" ht="12.6" thickBot="1">
      <c r="A47" s="936" t="s">
        <v>260</v>
      </c>
      <c r="B47" s="937"/>
      <c r="C47" s="938"/>
    </row>
    <row r="48" spans="1:3" ht="12.6" thickTop="1">
      <c r="A48" s="130"/>
      <c r="B48" s="939" t="s">
        <v>215</v>
      </c>
      <c r="C48" s="940" t="s">
        <v>215</v>
      </c>
    </row>
    <row r="49" spans="1:3" ht="11.25" customHeight="1">
      <c r="A49" s="314"/>
      <c r="B49" s="941" t="s">
        <v>216</v>
      </c>
      <c r="C49" s="942" t="s">
        <v>216</v>
      </c>
    </row>
    <row r="50" spans="1:3">
      <c r="A50" s="314"/>
      <c r="B50" s="941" t="s">
        <v>217</v>
      </c>
      <c r="C50" s="942" t="s">
        <v>217</v>
      </c>
    </row>
    <row r="51" spans="1:3" ht="11.25" customHeight="1">
      <c r="A51" s="314"/>
      <c r="B51" s="941" t="s">
        <v>825</v>
      </c>
      <c r="C51" s="942" t="s">
        <v>218</v>
      </c>
    </row>
    <row r="52" spans="1:3" ht="33.6" customHeight="1">
      <c r="A52" s="314"/>
      <c r="B52" s="941" t="s">
        <v>219</v>
      </c>
      <c r="C52" s="942" t="s">
        <v>219</v>
      </c>
    </row>
    <row r="53" spans="1:3" ht="11.25" customHeight="1">
      <c r="A53" s="314"/>
      <c r="B53" s="941" t="s">
        <v>307</v>
      </c>
      <c r="C53" s="942" t="s">
        <v>220</v>
      </c>
    </row>
    <row r="54" spans="1:3" ht="11.25" customHeight="1" thickBot="1">
      <c r="A54" s="936" t="s">
        <v>261</v>
      </c>
      <c r="B54" s="937"/>
      <c r="C54" s="938"/>
    </row>
    <row r="55" spans="1:3" ht="12.6" thickTop="1">
      <c r="A55" s="130"/>
      <c r="B55" s="939" t="s">
        <v>215</v>
      </c>
      <c r="C55" s="940" t="s">
        <v>215</v>
      </c>
    </row>
    <row r="56" spans="1:3">
      <c r="A56" s="314"/>
      <c r="B56" s="941" t="s">
        <v>221</v>
      </c>
      <c r="C56" s="942" t="s">
        <v>221</v>
      </c>
    </row>
    <row r="57" spans="1:3">
      <c r="A57" s="314"/>
      <c r="B57" s="941" t="s">
        <v>264</v>
      </c>
      <c r="C57" s="942" t="s">
        <v>222</v>
      </c>
    </row>
    <row r="58" spans="1:3">
      <c r="A58" s="314"/>
      <c r="B58" s="941" t="s">
        <v>223</v>
      </c>
      <c r="C58" s="942" t="s">
        <v>223</v>
      </c>
    </row>
    <row r="59" spans="1:3">
      <c r="A59" s="314"/>
      <c r="B59" s="941" t="s">
        <v>224</v>
      </c>
      <c r="C59" s="942" t="s">
        <v>224</v>
      </c>
    </row>
    <row r="60" spans="1:3">
      <c r="A60" s="314"/>
      <c r="B60" s="941" t="s">
        <v>225</v>
      </c>
      <c r="C60" s="942" t="s">
        <v>225</v>
      </c>
    </row>
    <row r="61" spans="1:3">
      <c r="A61" s="314"/>
      <c r="B61" s="941" t="s">
        <v>265</v>
      </c>
      <c r="C61" s="942" t="s">
        <v>226</v>
      </c>
    </row>
    <row r="62" spans="1:3" ht="12" customHeight="1">
      <c r="A62" s="314"/>
      <c r="B62" s="966" t="s">
        <v>998</v>
      </c>
      <c r="C62" s="967" t="s">
        <v>227</v>
      </c>
    </row>
    <row r="63" spans="1:3" ht="22.5" customHeight="1" thickBot="1">
      <c r="A63" s="131"/>
      <c r="B63" s="960" t="s">
        <v>228</v>
      </c>
      <c r="C63" s="961" t="s">
        <v>228</v>
      </c>
    </row>
    <row r="64" spans="1:3" ht="11.25" customHeight="1" thickTop="1">
      <c r="A64" s="968" t="s">
        <v>262</v>
      </c>
      <c r="B64" s="969"/>
      <c r="C64" s="970"/>
    </row>
    <row r="65" spans="1:3" ht="12.6" thickBot="1">
      <c r="A65" s="131"/>
      <c r="B65" s="960" t="s">
        <v>229</v>
      </c>
      <c r="C65" s="961" t="s">
        <v>229</v>
      </c>
    </row>
    <row r="66" spans="1:3" ht="11.25" customHeight="1" thickTop="1">
      <c r="A66" s="968" t="s">
        <v>951</v>
      </c>
      <c r="B66" s="969"/>
      <c r="C66" s="970"/>
    </row>
    <row r="67" spans="1:3" ht="12.6" thickBot="1">
      <c r="A67" s="131"/>
      <c r="B67" s="960" t="s">
        <v>950</v>
      </c>
      <c r="C67" s="961"/>
    </row>
    <row r="68" spans="1:3" ht="11.25" customHeight="1" thickTop="1" thickBot="1">
      <c r="A68" s="936" t="s">
        <v>263</v>
      </c>
      <c r="B68" s="937"/>
      <c r="C68" s="938"/>
    </row>
    <row r="69" spans="1:3" ht="12.6" thickTop="1">
      <c r="A69" s="130"/>
      <c r="B69" s="939" t="s">
        <v>230</v>
      </c>
      <c r="C69" s="940" t="s">
        <v>230</v>
      </c>
    </row>
    <row r="70" spans="1:3">
      <c r="A70" s="314"/>
      <c r="B70" s="941" t="s">
        <v>827</v>
      </c>
      <c r="C70" s="942" t="s">
        <v>231</v>
      </c>
    </row>
    <row r="71" spans="1:3">
      <c r="A71" s="314"/>
      <c r="B71" s="941" t="s">
        <v>232</v>
      </c>
      <c r="C71" s="942" t="s">
        <v>232</v>
      </c>
    </row>
    <row r="72" spans="1:3" ht="54.9" customHeight="1">
      <c r="A72" s="314"/>
      <c r="B72" s="962" t="s">
        <v>962</v>
      </c>
      <c r="C72" s="963" t="s">
        <v>233</v>
      </c>
    </row>
    <row r="73" spans="1:3" ht="33.75" customHeight="1">
      <c r="A73" s="314"/>
      <c r="B73" s="964" t="s">
        <v>266</v>
      </c>
      <c r="C73" s="965" t="s">
        <v>234</v>
      </c>
    </row>
    <row r="74" spans="1:3" ht="15.75" customHeight="1">
      <c r="A74" s="314"/>
      <c r="B74" s="964" t="s">
        <v>828</v>
      </c>
      <c r="C74" s="965" t="s">
        <v>235</v>
      </c>
    </row>
    <row r="75" spans="1:3">
      <c r="A75" s="314"/>
      <c r="B75" s="941" t="s">
        <v>236</v>
      </c>
      <c r="C75" s="942" t="s">
        <v>236</v>
      </c>
    </row>
    <row r="76" spans="1:3" ht="12.6" thickBot="1">
      <c r="A76" s="131"/>
      <c r="B76" s="960" t="s">
        <v>237</v>
      </c>
      <c r="C76" s="961" t="s">
        <v>237</v>
      </c>
    </row>
    <row r="77" spans="1:3" ht="12.6" thickTop="1">
      <c r="A77" s="968" t="s">
        <v>290</v>
      </c>
      <c r="B77" s="969"/>
      <c r="C77" s="970"/>
    </row>
    <row r="78" spans="1:3">
      <c r="A78" s="314"/>
      <c r="B78" s="941" t="s">
        <v>229</v>
      </c>
      <c r="C78" s="942"/>
    </row>
    <row r="79" spans="1:3">
      <c r="A79" s="314"/>
      <c r="B79" s="941" t="s">
        <v>288</v>
      </c>
      <c r="C79" s="942"/>
    </row>
    <row r="80" spans="1:3">
      <c r="A80" s="314"/>
      <c r="B80" s="941" t="s">
        <v>289</v>
      </c>
      <c r="C80" s="942"/>
    </row>
    <row r="81" spans="1:3">
      <c r="A81" s="968" t="s">
        <v>291</v>
      </c>
      <c r="B81" s="969"/>
      <c r="C81" s="970"/>
    </row>
    <row r="82" spans="1:3">
      <c r="A82" s="314"/>
      <c r="B82" s="941" t="s">
        <v>229</v>
      </c>
      <c r="C82" s="942"/>
    </row>
    <row r="83" spans="1:3">
      <c r="A83" s="314"/>
      <c r="B83" s="941" t="s">
        <v>292</v>
      </c>
      <c r="C83" s="942"/>
    </row>
    <row r="84" spans="1:3" ht="79.5" customHeight="1">
      <c r="A84" s="314"/>
      <c r="B84" s="941" t="s">
        <v>306</v>
      </c>
      <c r="C84" s="942"/>
    </row>
    <row r="85" spans="1:3" ht="53.25" customHeight="1">
      <c r="A85" s="314"/>
      <c r="B85" s="941" t="s">
        <v>305</v>
      </c>
      <c r="C85" s="942"/>
    </row>
    <row r="86" spans="1:3">
      <c r="A86" s="314"/>
      <c r="B86" s="941" t="s">
        <v>293</v>
      </c>
      <c r="C86" s="942"/>
    </row>
    <row r="87" spans="1:3">
      <c r="A87" s="314"/>
      <c r="B87" s="941" t="s">
        <v>294</v>
      </c>
      <c r="C87" s="942"/>
    </row>
    <row r="88" spans="1:3">
      <c r="A88" s="314"/>
      <c r="B88" s="941" t="s">
        <v>295</v>
      </c>
      <c r="C88" s="942"/>
    </row>
    <row r="89" spans="1:3">
      <c r="A89" s="968" t="s">
        <v>296</v>
      </c>
      <c r="B89" s="969"/>
      <c r="C89" s="970"/>
    </row>
    <row r="90" spans="1:3">
      <c r="A90" s="314"/>
      <c r="B90" s="941" t="s">
        <v>229</v>
      </c>
      <c r="C90" s="942"/>
    </row>
    <row r="91" spans="1:3">
      <c r="A91" s="314"/>
      <c r="B91" s="941" t="s">
        <v>298</v>
      </c>
      <c r="C91" s="942"/>
    </row>
    <row r="92" spans="1:3" ht="12" customHeight="1">
      <c r="A92" s="314"/>
      <c r="B92" s="941" t="s">
        <v>299</v>
      </c>
      <c r="C92" s="942"/>
    </row>
    <row r="93" spans="1:3">
      <c r="A93" s="314"/>
      <c r="B93" s="941" t="s">
        <v>300</v>
      </c>
      <c r="C93" s="942"/>
    </row>
    <row r="94" spans="1:3" ht="24.75" customHeight="1">
      <c r="A94" s="314"/>
      <c r="B94" s="949" t="s">
        <v>336</v>
      </c>
      <c r="C94" s="950"/>
    </row>
    <row r="95" spans="1:3" ht="24" customHeight="1">
      <c r="A95" s="314"/>
      <c r="B95" s="949" t="s">
        <v>337</v>
      </c>
      <c r="C95" s="950"/>
    </row>
    <row r="96" spans="1:3" ht="13.5" customHeight="1">
      <c r="A96" s="314"/>
      <c r="B96" s="949" t="s">
        <v>301</v>
      </c>
      <c r="C96" s="950"/>
    </row>
    <row r="97" spans="1:3" ht="11.25" customHeight="1" thickBot="1">
      <c r="A97" s="971" t="s">
        <v>332</v>
      </c>
      <c r="B97" s="972"/>
      <c r="C97" s="973"/>
    </row>
    <row r="98" spans="1:3" ht="13.2" thickTop="1" thickBot="1">
      <c r="A98" s="980" t="s">
        <v>238</v>
      </c>
      <c r="B98" s="980"/>
      <c r="C98" s="980"/>
    </row>
    <row r="99" spans="1:3">
      <c r="A99" s="181">
        <v>2</v>
      </c>
      <c r="B99" s="300" t="s">
        <v>312</v>
      </c>
      <c r="C99" s="300" t="s">
        <v>333</v>
      </c>
    </row>
    <row r="100" spans="1:3">
      <c r="A100" s="135">
        <v>3</v>
      </c>
      <c r="B100" s="301" t="s">
        <v>313</v>
      </c>
      <c r="C100" s="302" t="s">
        <v>334</v>
      </c>
    </row>
    <row r="101" spans="1:3">
      <c r="A101" s="135">
        <v>4</v>
      </c>
      <c r="B101" s="301" t="s">
        <v>314</v>
      </c>
      <c r="C101" s="302" t="s">
        <v>338</v>
      </c>
    </row>
    <row r="102" spans="1:3" ht="11.25" customHeight="1">
      <c r="A102" s="135">
        <v>5</v>
      </c>
      <c r="B102" s="301" t="s">
        <v>315</v>
      </c>
      <c r="C102" s="302" t="s">
        <v>335</v>
      </c>
    </row>
    <row r="103" spans="1:3" ht="12" customHeight="1">
      <c r="A103" s="135">
        <v>6</v>
      </c>
      <c r="B103" s="301" t="s">
        <v>330</v>
      </c>
      <c r="C103" s="302" t="s">
        <v>316</v>
      </c>
    </row>
    <row r="104" spans="1:3" ht="12" customHeight="1">
      <c r="A104" s="135">
        <v>7</v>
      </c>
      <c r="B104" s="301" t="s">
        <v>317</v>
      </c>
      <c r="C104" s="302" t="s">
        <v>331</v>
      </c>
    </row>
    <row r="105" spans="1:3">
      <c r="A105" s="135">
        <v>8</v>
      </c>
      <c r="B105" s="301" t="s">
        <v>322</v>
      </c>
      <c r="C105" s="302" t="s">
        <v>342</v>
      </c>
    </row>
    <row r="106" spans="1:3" ht="11.25" customHeight="1">
      <c r="A106" s="968" t="s">
        <v>302</v>
      </c>
      <c r="B106" s="969"/>
      <c r="C106" s="970"/>
    </row>
    <row r="107" spans="1:3" ht="12" customHeight="1">
      <c r="A107" s="314"/>
      <c r="B107" s="966" t="s">
        <v>999</v>
      </c>
      <c r="C107" s="967"/>
    </row>
    <row r="108" spans="1:3">
      <c r="A108" s="968" t="s">
        <v>458</v>
      </c>
      <c r="B108" s="969"/>
      <c r="C108" s="970"/>
    </row>
    <row r="109" spans="1:3" ht="12" customHeight="1">
      <c r="A109" s="314"/>
      <c r="B109" s="941" t="s">
        <v>460</v>
      </c>
      <c r="C109" s="942"/>
    </row>
    <row r="110" spans="1:3">
      <c r="A110" s="314"/>
      <c r="B110" s="941" t="s">
        <v>461</v>
      </c>
      <c r="C110" s="942"/>
    </row>
    <row r="111" spans="1:3">
      <c r="A111" s="314"/>
      <c r="B111" s="941" t="s">
        <v>459</v>
      </c>
      <c r="C111" s="942"/>
    </row>
    <row r="112" spans="1:3">
      <c r="A112" s="974" t="s">
        <v>692</v>
      </c>
      <c r="B112" s="974"/>
      <c r="C112" s="974"/>
    </row>
    <row r="113" spans="1:3">
      <c r="A113" s="975" t="s">
        <v>176</v>
      </c>
      <c r="B113" s="975"/>
      <c r="C113" s="975"/>
    </row>
    <row r="114" spans="1:3">
      <c r="A114" s="513">
        <v>1</v>
      </c>
      <c r="B114" s="976" t="s">
        <v>576</v>
      </c>
      <c r="C114" s="977"/>
    </row>
    <row r="115" spans="1:3">
      <c r="A115" s="513">
        <v>2</v>
      </c>
      <c r="B115" s="978" t="s">
        <v>577</v>
      </c>
      <c r="C115" s="979"/>
    </row>
    <row r="116" spans="1:3">
      <c r="A116" s="513">
        <v>3</v>
      </c>
      <c r="B116" s="976" t="s">
        <v>902</v>
      </c>
      <c r="C116" s="977"/>
    </row>
    <row r="117" spans="1:3">
      <c r="A117" s="513">
        <v>4</v>
      </c>
      <c r="B117" s="976" t="s">
        <v>901</v>
      </c>
      <c r="C117" s="977"/>
    </row>
    <row r="118" spans="1:3">
      <c r="A118" s="513">
        <v>5</v>
      </c>
      <c r="B118" s="517" t="s">
        <v>900</v>
      </c>
      <c r="C118" s="516"/>
    </row>
    <row r="119" spans="1:3">
      <c r="A119" s="513">
        <v>6</v>
      </c>
      <c r="B119" s="991" t="s">
        <v>968</v>
      </c>
      <c r="C119" s="992"/>
    </row>
    <row r="120" spans="1:3" ht="48.6" customHeight="1">
      <c r="A120" s="513">
        <v>7</v>
      </c>
      <c r="B120" s="991" t="s">
        <v>969</v>
      </c>
      <c r="C120" s="992"/>
    </row>
    <row r="121" spans="1:3">
      <c r="A121" s="488">
        <v>8</v>
      </c>
      <c r="B121" s="485" t="s">
        <v>603</v>
      </c>
      <c r="C121" s="510" t="s">
        <v>899</v>
      </c>
    </row>
    <row r="122" spans="1:3" ht="24">
      <c r="A122" s="513">
        <v>9.01</v>
      </c>
      <c r="B122" s="485" t="s">
        <v>487</v>
      </c>
      <c r="C122" s="497" t="s">
        <v>652</v>
      </c>
    </row>
    <row r="123" spans="1:3" ht="36">
      <c r="A123" s="513">
        <v>9.02</v>
      </c>
      <c r="B123" s="485" t="s">
        <v>488</v>
      </c>
      <c r="C123" s="497" t="s">
        <v>655</v>
      </c>
    </row>
    <row r="124" spans="1:3">
      <c r="A124" s="513">
        <v>9.0299999999999994</v>
      </c>
      <c r="B124" s="500" t="s">
        <v>836</v>
      </c>
      <c r="C124" s="500" t="s">
        <v>578</v>
      </c>
    </row>
    <row r="125" spans="1:3">
      <c r="A125" s="513">
        <v>9.0399999999999991</v>
      </c>
      <c r="B125" s="485" t="s">
        <v>489</v>
      </c>
      <c r="C125" s="500" t="s">
        <v>579</v>
      </c>
    </row>
    <row r="126" spans="1:3">
      <c r="A126" s="513">
        <v>9.0500000000000007</v>
      </c>
      <c r="B126" s="485" t="s">
        <v>490</v>
      </c>
      <c r="C126" s="500" t="s">
        <v>580</v>
      </c>
    </row>
    <row r="127" spans="1:3" ht="24">
      <c r="A127" s="513">
        <v>9.06</v>
      </c>
      <c r="B127" s="485" t="s">
        <v>491</v>
      </c>
      <c r="C127" s="500" t="s">
        <v>581</v>
      </c>
    </row>
    <row r="128" spans="1:3">
      <c r="A128" s="513">
        <v>9.07</v>
      </c>
      <c r="B128" s="515" t="s">
        <v>492</v>
      </c>
      <c r="C128" s="500" t="s">
        <v>582</v>
      </c>
    </row>
    <row r="129" spans="1:3" ht="24">
      <c r="A129" s="513">
        <v>9.08</v>
      </c>
      <c r="B129" s="485" t="s">
        <v>493</v>
      </c>
      <c r="C129" s="500" t="s">
        <v>583</v>
      </c>
    </row>
    <row r="130" spans="1:3" ht="24">
      <c r="A130" s="513">
        <v>9.09</v>
      </c>
      <c r="B130" s="485" t="s">
        <v>494</v>
      </c>
      <c r="C130" s="500" t="s">
        <v>584</v>
      </c>
    </row>
    <row r="131" spans="1:3">
      <c r="A131" s="514">
        <v>9.1</v>
      </c>
      <c r="B131" s="485" t="s">
        <v>495</v>
      </c>
      <c r="C131" s="500" t="s">
        <v>585</v>
      </c>
    </row>
    <row r="132" spans="1:3">
      <c r="A132" s="513">
        <v>9.11</v>
      </c>
      <c r="B132" s="485" t="s">
        <v>496</v>
      </c>
      <c r="C132" s="500" t="s">
        <v>586</v>
      </c>
    </row>
    <row r="133" spans="1:3">
      <c r="A133" s="513">
        <v>9.1199999999999992</v>
      </c>
      <c r="B133" s="485" t="s">
        <v>497</v>
      </c>
      <c r="C133" s="500" t="s">
        <v>587</v>
      </c>
    </row>
    <row r="134" spans="1:3">
      <c r="A134" s="513">
        <v>9.1300000000000008</v>
      </c>
      <c r="B134" s="485" t="s">
        <v>498</v>
      </c>
      <c r="C134" s="500" t="s">
        <v>588</v>
      </c>
    </row>
    <row r="135" spans="1:3">
      <c r="A135" s="513">
        <v>9.14</v>
      </c>
      <c r="B135" s="485" t="s">
        <v>499</v>
      </c>
      <c r="C135" s="500" t="s">
        <v>589</v>
      </c>
    </row>
    <row r="136" spans="1:3">
      <c r="A136" s="513">
        <v>9.15</v>
      </c>
      <c r="B136" s="485" t="s">
        <v>500</v>
      </c>
      <c r="C136" s="500" t="s">
        <v>590</v>
      </c>
    </row>
    <row r="137" spans="1:3">
      <c r="A137" s="513">
        <v>9.16</v>
      </c>
      <c r="B137" s="485" t="s">
        <v>501</v>
      </c>
      <c r="C137" s="500" t="s">
        <v>591</v>
      </c>
    </row>
    <row r="138" spans="1:3">
      <c r="A138" s="513">
        <v>9.17</v>
      </c>
      <c r="B138" s="500" t="s">
        <v>502</v>
      </c>
      <c r="C138" s="500" t="s">
        <v>592</v>
      </c>
    </row>
    <row r="139" spans="1:3" ht="24">
      <c r="A139" s="513">
        <v>9.18</v>
      </c>
      <c r="B139" s="485" t="s">
        <v>503</v>
      </c>
      <c r="C139" s="500" t="s">
        <v>593</v>
      </c>
    </row>
    <row r="140" spans="1:3">
      <c r="A140" s="513">
        <v>9.19</v>
      </c>
      <c r="B140" s="485" t="s">
        <v>504</v>
      </c>
      <c r="C140" s="500" t="s">
        <v>594</v>
      </c>
    </row>
    <row r="141" spans="1:3">
      <c r="A141" s="514">
        <v>9.1999999999999993</v>
      </c>
      <c r="B141" s="485" t="s">
        <v>505</v>
      </c>
      <c r="C141" s="500" t="s">
        <v>595</v>
      </c>
    </row>
    <row r="142" spans="1:3">
      <c r="A142" s="513">
        <v>9.2100000000000009</v>
      </c>
      <c r="B142" s="485" t="s">
        <v>506</v>
      </c>
      <c r="C142" s="500" t="s">
        <v>596</v>
      </c>
    </row>
    <row r="143" spans="1:3">
      <c r="A143" s="513">
        <v>9.2200000000000006</v>
      </c>
      <c r="B143" s="485" t="s">
        <v>507</v>
      </c>
      <c r="C143" s="500" t="s">
        <v>597</v>
      </c>
    </row>
    <row r="144" spans="1:3" ht="24">
      <c r="A144" s="513">
        <v>9.23</v>
      </c>
      <c r="B144" s="485" t="s">
        <v>508</v>
      </c>
      <c r="C144" s="500" t="s">
        <v>598</v>
      </c>
    </row>
    <row r="145" spans="1:3" ht="24">
      <c r="A145" s="513">
        <v>9.24</v>
      </c>
      <c r="B145" s="485" t="s">
        <v>509</v>
      </c>
      <c r="C145" s="500" t="s">
        <v>599</v>
      </c>
    </row>
    <row r="146" spans="1:3">
      <c r="A146" s="513">
        <v>9.2500000000000107</v>
      </c>
      <c r="B146" s="485" t="s">
        <v>510</v>
      </c>
      <c r="C146" s="500" t="s">
        <v>600</v>
      </c>
    </row>
    <row r="147" spans="1:3" ht="24">
      <c r="A147" s="513">
        <v>9.2600000000000193</v>
      </c>
      <c r="B147" s="485" t="s">
        <v>601</v>
      </c>
      <c r="C147" s="512" t="s">
        <v>602</v>
      </c>
    </row>
    <row r="148" spans="1:3" s="315" customFormat="1" ht="24">
      <c r="A148" s="513">
        <v>9.2700000000000298</v>
      </c>
      <c r="B148" s="485" t="s">
        <v>88</v>
      </c>
      <c r="C148" s="512" t="s">
        <v>653</v>
      </c>
    </row>
    <row r="149" spans="1:3" s="315" customFormat="1">
      <c r="A149" s="489"/>
      <c r="B149" s="982" t="s">
        <v>604</v>
      </c>
      <c r="C149" s="983"/>
    </row>
    <row r="150" spans="1:3" s="315" customFormat="1">
      <c r="A150" s="488">
        <v>1</v>
      </c>
      <c r="B150" s="984" t="s">
        <v>898</v>
      </c>
      <c r="C150" s="985"/>
    </row>
    <row r="151" spans="1:3" s="315" customFormat="1">
      <c r="A151" s="488">
        <v>2</v>
      </c>
      <c r="B151" s="984" t="s">
        <v>654</v>
      </c>
      <c r="C151" s="985"/>
    </row>
    <row r="152" spans="1:3" s="315" customFormat="1">
      <c r="A152" s="488">
        <v>3</v>
      </c>
      <c r="B152" s="984" t="s">
        <v>651</v>
      </c>
      <c r="C152" s="985"/>
    </row>
    <row r="153" spans="1:3" s="315" customFormat="1">
      <c r="A153" s="489"/>
      <c r="B153" s="982" t="s">
        <v>605</v>
      </c>
      <c r="C153" s="983"/>
    </row>
    <row r="154" spans="1:3" s="315" customFormat="1">
      <c r="A154" s="488">
        <v>1</v>
      </c>
      <c r="B154" s="993" t="s">
        <v>897</v>
      </c>
      <c r="C154" s="994"/>
    </row>
    <row r="155" spans="1:3" s="315" customFormat="1">
      <c r="A155" s="488">
        <v>2</v>
      </c>
      <c r="B155" s="485" t="s">
        <v>834</v>
      </c>
      <c r="C155" s="568" t="s">
        <v>963</v>
      </c>
    </row>
    <row r="156" spans="1:3" ht="24">
      <c r="A156" s="488">
        <v>3</v>
      </c>
      <c r="B156" s="485" t="s">
        <v>833</v>
      </c>
      <c r="C156" s="510" t="s">
        <v>896</v>
      </c>
    </row>
    <row r="157" spans="1:3">
      <c r="A157" s="488">
        <v>4</v>
      </c>
      <c r="B157" s="485" t="s">
        <v>480</v>
      </c>
      <c r="C157" s="485" t="s">
        <v>914</v>
      </c>
    </row>
    <row r="158" spans="1:3" ht="24.9" customHeight="1">
      <c r="A158" s="489"/>
      <c r="B158" s="982" t="s">
        <v>606</v>
      </c>
      <c r="C158" s="983"/>
    </row>
    <row r="159" spans="1:3" ht="36">
      <c r="A159" s="488"/>
      <c r="B159" s="485" t="s">
        <v>885</v>
      </c>
      <c r="C159" s="569" t="s">
        <v>964</v>
      </c>
    </row>
    <row r="160" spans="1:3">
      <c r="A160" s="489"/>
      <c r="B160" s="982" t="s">
        <v>607</v>
      </c>
      <c r="C160" s="983"/>
    </row>
    <row r="161" spans="1:3" ht="39" customHeight="1">
      <c r="A161" s="489"/>
      <c r="B161" s="966" t="s">
        <v>895</v>
      </c>
      <c r="C161" s="967"/>
    </row>
    <row r="162" spans="1:3">
      <c r="A162" s="489" t="s">
        <v>608</v>
      </c>
      <c r="B162" s="511" t="s">
        <v>518</v>
      </c>
      <c r="C162" s="502" t="s">
        <v>609</v>
      </c>
    </row>
    <row r="163" spans="1:3">
      <c r="A163" s="489" t="s">
        <v>357</v>
      </c>
      <c r="B163" s="508" t="s">
        <v>519</v>
      </c>
      <c r="C163" s="510" t="s">
        <v>894</v>
      </c>
    </row>
    <row r="164" spans="1:3" ht="24">
      <c r="A164" s="489" t="s">
        <v>364</v>
      </c>
      <c r="B164" s="502" t="s">
        <v>520</v>
      </c>
      <c r="C164" s="510" t="s">
        <v>610</v>
      </c>
    </row>
    <row r="165" spans="1:3">
      <c r="A165" s="489" t="s">
        <v>611</v>
      </c>
      <c r="B165" s="508" t="s">
        <v>521</v>
      </c>
      <c r="C165" s="509" t="s">
        <v>612</v>
      </c>
    </row>
    <row r="166" spans="1:3" ht="24">
      <c r="A166" s="489" t="s">
        <v>613</v>
      </c>
      <c r="B166" s="508" t="s">
        <v>849</v>
      </c>
      <c r="C166" s="507" t="s">
        <v>893</v>
      </c>
    </row>
    <row r="167" spans="1:3" ht="24">
      <c r="A167" s="489" t="s">
        <v>365</v>
      </c>
      <c r="B167" s="508" t="s">
        <v>522</v>
      </c>
      <c r="C167" s="507" t="s">
        <v>615</v>
      </c>
    </row>
    <row r="168" spans="1:3" ht="24">
      <c r="A168" s="489" t="s">
        <v>614</v>
      </c>
      <c r="B168" s="505" t="s">
        <v>525</v>
      </c>
      <c r="C168" s="506" t="s">
        <v>622</v>
      </c>
    </row>
    <row r="169" spans="1:3" ht="24">
      <c r="A169" s="489" t="s">
        <v>616</v>
      </c>
      <c r="B169" s="505" t="s">
        <v>523</v>
      </c>
      <c r="C169" s="507" t="s">
        <v>618</v>
      </c>
    </row>
    <row r="170" spans="1:3" ht="26.4" customHeight="1">
      <c r="A170" s="489" t="s">
        <v>617</v>
      </c>
      <c r="B170" s="505" t="s">
        <v>524</v>
      </c>
      <c r="C170" s="506" t="s">
        <v>620</v>
      </c>
    </row>
    <row r="171" spans="1:3" ht="24">
      <c r="A171" s="489" t="s">
        <v>619</v>
      </c>
      <c r="B171" s="483" t="s">
        <v>526</v>
      </c>
      <c r="C171" s="506" t="s">
        <v>624</v>
      </c>
    </row>
    <row r="172" spans="1:3" ht="24">
      <c r="A172" s="489" t="s">
        <v>621</v>
      </c>
      <c r="B172" s="505" t="s">
        <v>527</v>
      </c>
      <c r="C172" s="504" t="s">
        <v>625</v>
      </c>
    </row>
    <row r="173" spans="1:3">
      <c r="A173" s="489" t="s">
        <v>623</v>
      </c>
      <c r="B173" s="503" t="s">
        <v>528</v>
      </c>
      <c r="C173" s="502" t="s">
        <v>626</v>
      </c>
    </row>
    <row r="174" spans="1:3" ht="24">
      <c r="A174" s="489"/>
      <c r="B174" s="501" t="s">
        <v>892</v>
      </c>
      <c r="C174" s="500" t="s">
        <v>627</v>
      </c>
    </row>
    <row r="175" spans="1:3" ht="24">
      <c r="A175" s="489"/>
      <c r="B175" s="501" t="s">
        <v>891</v>
      </c>
      <c r="C175" s="500" t="s">
        <v>628</v>
      </c>
    </row>
    <row r="176" spans="1:3" ht="24">
      <c r="A176" s="489"/>
      <c r="B176" s="501" t="s">
        <v>890</v>
      </c>
      <c r="C176" s="500" t="s">
        <v>629</v>
      </c>
    </row>
    <row r="177" spans="1:3">
      <c r="A177" s="489"/>
      <c r="B177" s="982" t="s">
        <v>630</v>
      </c>
      <c r="C177" s="983"/>
    </row>
    <row r="178" spans="1:3">
      <c r="A178" s="489"/>
      <c r="B178" s="984" t="s">
        <v>889</v>
      </c>
      <c r="C178" s="985"/>
    </row>
    <row r="179" spans="1:3">
      <c r="A179" s="488">
        <v>1</v>
      </c>
      <c r="B179" s="500" t="s">
        <v>532</v>
      </c>
      <c r="C179" s="500" t="s">
        <v>532</v>
      </c>
    </row>
    <row r="180" spans="1:3" ht="24">
      <c r="A180" s="488">
        <v>2</v>
      </c>
      <c r="B180" s="500" t="s">
        <v>631</v>
      </c>
      <c r="C180" s="500" t="s">
        <v>632</v>
      </c>
    </row>
    <row r="181" spans="1:3">
      <c r="A181" s="488">
        <v>3</v>
      </c>
      <c r="B181" s="500" t="s">
        <v>534</v>
      </c>
      <c r="C181" s="500" t="s">
        <v>633</v>
      </c>
    </row>
    <row r="182" spans="1:3" ht="24">
      <c r="A182" s="488">
        <v>4</v>
      </c>
      <c r="B182" s="500" t="s">
        <v>535</v>
      </c>
      <c r="C182" s="500" t="s">
        <v>634</v>
      </c>
    </row>
    <row r="183" spans="1:3" ht="24">
      <c r="A183" s="488">
        <v>5</v>
      </c>
      <c r="B183" s="500" t="s">
        <v>536</v>
      </c>
      <c r="C183" s="500" t="s">
        <v>656</v>
      </c>
    </row>
    <row r="184" spans="1:3" ht="48">
      <c r="A184" s="488">
        <v>6</v>
      </c>
      <c r="B184" s="500" t="s">
        <v>537</v>
      </c>
      <c r="C184" s="500" t="s">
        <v>635</v>
      </c>
    </row>
    <row r="185" spans="1:3">
      <c r="A185" s="489"/>
      <c r="B185" s="982" t="s">
        <v>636</v>
      </c>
      <c r="C185" s="983"/>
    </row>
    <row r="186" spans="1:3">
      <c r="A186" s="489"/>
      <c r="B186" s="986" t="s">
        <v>888</v>
      </c>
      <c r="C186" s="987"/>
    </row>
    <row r="187" spans="1:3" ht="24">
      <c r="A187" s="489">
        <v>1.1000000000000001</v>
      </c>
      <c r="B187" s="499" t="s">
        <v>542</v>
      </c>
      <c r="C187" s="497" t="s">
        <v>637</v>
      </c>
    </row>
    <row r="188" spans="1:3" ht="50.1" customHeight="1">
      <c r="A188" s="489" t="s">
        <v>146</v>
      </c>
      <c r="B188" s="484" t="s">
        <v>543</v>
      </c>
      <c r="C188" s="497" t="s">
        <v>638</v>
      </c>
    </row>
    <row r="189" spans="1:3">
      <c r="A189" s="489" t="s">
        <v>544</v>
      </c>
      <c r="B189" s="498" t="s">
        <v>545</v>
      </c>
      <c r="C189" s="988" t="s">
        <v>887</v>
      </c>
    </row>
    <row r="190" spans="1:3">
      <c r="A190" s="489" t="s">
        <v>546</v>
      </c>
      <c r="B190" s="498" t="s">
        <v>547</v>
      </c>
      <c r="C190" s="988"/>
    </row>
    <row r="191" spans="1:3">
      <c r="A191" s="489" t="s">
        <v>548</v>
      </c>
      <c r="B191" s="498" t="s">
        <v>549</v>
      </c>
      <c r="C191" s="988"/>
    </row>
    <row r="192" spans="1:3">
      <c r="A192" s="489" t="s">
        <v>550</v>
      </c>
      <c r="B192" s="498" t="s">
        <v>551</v>
      </c>
      <c r="C192" s="988"/>
    </row>
    <row r="193" spans="1:4" ht="25.5" customHeight="1">
      <c r="A193" s="489">
        <v>1.2</v>
      </c>
      <c r="B193" s="496" t="s">
        <v>863</v>
      </c>
      <c r="C193" s="570" t="s">
        <v>965</v>
      </c>
    </row>
    <row r="194" spans="1:4" ht="24">
      <c r="A194" s="489" t="s">
        <v>553</v>
      </c>
      <c r="B194" s="491" t="s">
        <v>554</v>
      </c>
      <c r="C194" s="494" t="s">
        <v>639</v>
      </c>
    </row>
    <row r="195" spans="1:4" ht="24">
      <c r="A195" s="489" t="s">
        <v>555</v>
      </c>
      <c r="B195" s="495" t="s">
        <v>556</v>
      </c>
      <c r="C195" s="494" t="s">
        <v>640</v>
      </c>
    </row>
    <row r="196" spans="1:4" ht="26.1" customHeight="1">
      <c r="A196" s="489" t="s">
        <v>557</v>
      </c>
      <c r="B196" s="493" t="s">
        <v>558</v>
      </c>
      <c r="C196" s="482" t="s">
        <v>641</v>
      </c>
    </row>
    <row r="197" spans="1:4" ht="24">
      <c r="A197" s="489" t="s">
        <v>559</v>
      </c>
      <c r="B197" s="492" t="s">
        <v>560</v>
      </c>
      <c r="C197" s="482" t="s">
        <v>642</v>
      </c>
      <c r="D197" s="316"/>
    </row>
    <row r="198" spans="1:4" ht="12.6">
      <c r="A198" s="489">
        <v>1.4</v>
      </c>
      <c r="B198" s="491" t="s">
        <v>649</v>
      </c>
      <c r="C198" s="490" t="s">
        <v>643</v>
      </c>
      <c r="D198" s="317"/>
    </row>
    <row r="199" spans="1:4" ht="12.6">
      <c r="A199" s="489">
        <v>1.5</v>
      </c>
      <c r="B199" s="491" t="s">
        <v>650</v>
      </c>
      <c r="C199" s="490" t="s">
        <v>643</v>
      </c>
      <c r="D199" s="318"/>
    </row>
    <row r="200" spans="1:4" ht="12.6">
      <c r="A200" s="489"/>
      <c r="B200" s="974" t="s">
        <v>644</v>
      </c>
      <c r="C200" s="974"/>
      <c r="D200" s="318"/>
    </row>
    <row r="201" spans="1:4" ht="12.6">
      <c r="A201" s="489"/>
      <c r="B201" s="986" t="s">
        <v>886</v>
      </c>
      <c r="C201" s="986"/>
      <c r="D201" s="318"/>
    </row>
    <row r="202" spans="1:4" ht="12.6">
      <c r="A202" s="488"/>
      <c r="B202" s="485" t="s">
        <v>885</v>
      </c>
      <c r="C202" s="569" t="s">
        <v>963</v>
      </c>
      <c r="D202" s="318"/>
    </row>
    <row r="203" spans="1:4" ht="12.6">
      <c r="A203" s="489"/>
      <c r="B203" s="974" t="s">
        <v>645</v>
      </c>
      <c r="C203" s="974"/>
      <c r="D203" s="319"/>
    </row>
    <row r="204" spans="1:4" ht="12.6">
      <c r="A204" s="488"/>
      <c r="B204" s="989" t="s">
        <v>884</v>
      </c>
      <c r="C204" s="989"/>
      <c r="D204" s="320"/>
    </row>
    <row r="205" spans="1:4" ht="12.6">
      <c r="B205" s="974" t="s">
        <v>682</v>
      </c>
      <c r="C205" s="974"/>
      <c r="D205" s="321"/>
    </row>
    <row r="206" spans="1:4" ht="24">
      <c r="A206" s="484">
        <v>1</v>
      </c>
      <c r="B206" s="485" t="s">
        <v>658</v>
      </c>
      <c r="C206" s="482" t="s">
        <v>670</v>
      </c>
      <c r="D206" s="320"/>
    </row>
    <row r="207" spans="1:4" ht="18" customHeight="1">
      <c r="A207" s="484">
        <v>2</v>
      </c>
      <c r="B207" s="485" t="s">
        <v>659</v>
      </c>
      <c r="C207" s="482" t="s">
        <v>671</v>
      </c>
      <c r="D207" s="321"/>
    </row>
    <row r="208" spans="1:4" ht="24">
      <c r="A208" s="484">
        <v>3</v>
      </c>
      <c r="B208" s="485" t="s">
        <v>660</v>
      </c>
      <c r="C208" s="485" t="s">
        <v>672</v>
      </c>
      <c r="D208" s="322"/>
    </row>
    <row r="209" spans="1:4" ht="12.6">
      <c r="A209" s="484">
        <v>4</v>
      </c>
      <c r="B209" s="485" t="s">
        <v>661</v>
      </c>
      <c r="C209" s="485" t="s">
        <v>673</v>
      </c>
      <c r="D209" s="322"/>
    </row>
    <row r="210" spans="1:4" ht="24">
      <c r="A210" s="484">
        <v>5</v>
      </c>
      <c r="B210" s="485" t="s">
        <v>662</v>
      </c>
      <c r="C210" s="485" t="s">
        <v>674</v>
      </c>
    </row>
    <row r="211" spans="1:4" ht="24.6" customHeight="1">
      <c r="A211" s="484">
        <v>6</v>
      </c>
      <c r="B211" s="485" t="s">
        <v>663</v>
      </c>
      <c r="C211" s="485" t="s">
        <v>675</v>
      </c>
    </row>
    <row r="212" spans="1:4" ht="24">
      <c r="A212" s="484">
        <v>7</v>
      </c>
      <c r="B212" s="485" t="s">
        <v>664</v>
      </c>
      <c r="C212" s="485" t="s">
        <v>676</v>
      </c>
    </row>
    <row r="213" spans="1:4">
      <c r="A213" s="484">
        <v>7.1</v>
      </c>
      <c r="B213" s="487" t="s">
        <v>665</v>
      </c>
      <c r="C213" s="485" t="s">
        <v>677</v>
      </c>
    </row>
    <row r="214" spans="1:4">
      <c r="A214" s="484">
        <v>7.2</v>
      </c>
      <c r="B214" s="487" t="s">
        <v>666</v>
      </c>
      <c r="C214" s="485" t="s">
        <v>678</v>
      </c>
    </row>
    <row r="215" spans="1:4">
      <c r="A215" s="484">
        <v>7.3</v>
      </c>
      <c r="B215" s="486" t="s">
        <v>667</v>
      </c>
      <c r="C215" s="485" t="s">
        <v>679</v>
      </c>
    </row>
    <row r="216" spans="1:4" ht="39.6" customHeight="1">
      <c r="A216" s="484">
        <v>8</v>
      </c>
      <c r="B216" s="485" t="s">
        <v>668</v>
      </c>
      <c r="C216" s="482" t="s">
        <v>680</v>
      </c>
    </row>
    <row r="217" spans="1:4">
      <c r="A217" s="484">
        <v>9</v>
      </c>
      <c r="B217" s="485" t="s">
        <v>669</v>
      </c>
      <c r="C217" s="482" t="s">
        <v>681</v>
      </c>
    </row>
    <row r="218" spans="1:4" ht="24">
      <c r="A218" s="526">
        <v>10.1</v>
      </c>
      <c r="B218" s="527" t="s">
        <v>689</v>
      </c>
      <c r="C218" s="518" t="s">
        <v>690</v>
      </c>
    </row>
    <row r="219" spans="1:4">
      <c r="A219" s="990"/>
      <c r="B219" s="528" t="s">
        <v>876</v>
      </c>
      <c r="C219" s="482" t="s">
        <v>883</v>
      </c>
    </row>
    <row r="220" spans="1:4">
      <c r="A220" s="990"/>
      <c r="B220" s="483" t="s">
        <v>541</v>
      </c>
      <c r="C220" s="482" t="s">
        <v>882</v>
      </c>
    </row>
    <row r="221" spans="1:4">
      <c r="A221" s="990"/>
      <c r="B221" s="483" t="s">
        <v>875</v>
      </c>
      <c r="C221" s="570" t="s">
        <v>966</v>
      </c>
    </row>
    <row r="222" spans="1:4">
      <c r="A222" s="990"/>
      <c r="B222" s="483" t="s">
        <v>683</v>
      </c>
      <c r="C222" s="482" t="s">
        <v>881</v>
      </c>
    </row>
    <row r="223" spans="1:4" ht="24">
      <c r="A223" s="990"/>
      <c r="B223" s="483" t="s">
        <v>687</v>
      </c>
      <c r="C223" s="497" t="s">
        <v>880</v>
      </c>
    </row>
    <row r="224" spans="1:4" ht="36">
      <c r="A224" s="990"/>
      <c r="B224" s="483" t="s">
        <v>686</v>
      </c>
      <c r="C224" s="482" t="s">
        <v>879</v>
      </c>
    </row>
    <row r="225" spans="1:3">
      <c r="A225" s="990"/>
      <c r="B225" s="483" t="s">
        <v>915</v>
      </c>
      <c r="C225" s="482" t="s">
        <v>878</v>
      </c>
    </row>
    <row r="226" spans="1:3" ht="24">
      <c r="A226" s="990"/>
      <c r="B226" s="483" t="s">
        <v>916</v>
      </c>
      <c r="C226" s="482" t="s">
        <v>877</v>
      </c>
    </row>
    <row r="227" spans="1:3" ht="12.6">
      <c r="A227" s="519"/>
      <c r="B227" s="520"/>
      <c r="C227" s="521"/>
    </row>
    <row r="228" spans="1:3" ht="12.6">
      <c r="A228" s="519"/>
      <c r="B228" s="521"/>
      <c r="C228" s="522"/>
    </row>
    <row r="229" spans="1:3" ht="12.6">
      <c r="A229" s="519"/>
      <c r="B229" s="521"/>
      <c r="C229" s="522"/>
    </row>
    <row r="230" spans="1:3" ht="12.6">
      <c r="A230" s="519"/>
      <c r="B230" s="523"/>
      <c r="C230" s="522"/>
    </row>
    <row r="231" spans="1:3">
      <c r="A231" s="981"/>
      <c r="B231" s="524"/>
      <c r="C231" s="522"/>
    </row>
    <row r="232" spans="1:3">
      <c r="A232" s="981"/>
      <c r="B232" s="524"/>
      <c r="C232" s="522"/>
    </row>
    <row r="233" spans="1:3">
      <c r="A233" s="981"/>
      <c r="B233" s="524"/>
      <c r="C233" s="522"/>
    </row>
    <row r="234" spans="1:3">
      <c r="A234" s="981"/>
      <c r="B234" s="524"/>
      <c r="C234" s="525"/>
    </row>
    <row r="235" spans="1:3" ht="40.5" customHeight="1">
      <c r="A235" s="981"/>
      <c r="B235" s="524"/>
      <c r="C235" s="522"/>
    </row>
    <row r="236" spans="1:3" ht="24" customHeight="1">
      <c r="A236" s="981"/>
      <c r="B236" s="524"/>
      <c r="C236" s="522"/>
    </row>
    <row r="237" spans="1:3">
      <c r="A237" s="981"/>
      <c r="B237" s="524"/>
      <c r="C237" s="522"/>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27">
    <cfRule type="duplicateValues" dxfId="7" priority="5"/>
    <cfRule type="duplicateValues" dxfId="6" priority="6"/>
  </conditionalFormatting>
  <conditionalFormatting sqref="B227">
    <cfRule type="duplicateValues" dxfId="5" priority="7"/>
  </conditionalFormatting>
  <conditionalFormatting sqref="B227">
    <cfRule type="duplicateValues" dxfId="4" priority="8"/>
  </conditionalFormatting>
  <conditionalFormatting sqref="B215">
    <cfRule type="duplicateValues" dxfId="3" priority="1"/>
    <cfRule type="duplicateValues" dxfId="2" priority="2"/>
  </conditionalFormatting>
  <conditionalFormatting sqref="B215">
    <cfRule type="duplicateValues" dxfId="1" priority="3"/>
  </conditionalFormatting>
  <conditionalFormatting sqref="B215">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H45"/>
  <sheetViews>
    <sheetView topLeftCell="A34" zoomScale="80" zoomScaleNormal="80" workbookViewId="0">
      <selection activeCell="E45" sqref="E45"/>
    </sheetView>
  </sheetViews>
  <sheetFormatPr defaultRowHeight="14.4"/>
  <cols>
    <col min="2" max="2" width="66.5546875" customWidth="1"/>
    <col min="3" max="8" width="17.88671875" customWidth="1"/>
    <col min="14" max="14" width="16.33203125" customWidth="1"/>
    <col min="16" max="16" width="24.33203125" customWidth="1"/>
  </cols>
  <sheetData>
    <row r="1" spans="1:8">
      <c r="A1" s="16" t="s">
        <v>97</v>
      </c>
      <c r="B1" s="235" t="str">
        <f>Info!C2</f>
        <v>სს "ხალიკ ბანკი საქართველო"</v>
      </c>
      <c r="C1" s="15"/>
      <c r="D1" s="178"/>
      <c r="E1" s="178"/>
      <c r="F1" s="178"/>
      <c r="G1" s="178"/>
    </row>
    <row r="2" spans="1:8">
      <c r="A2" s="16" t="s">
        <v>98</v>
      </c>
      <c r="B2" s="789">
        <f>'1. key ratios'!B2</f>
        <v>46203</v>
      </c>
      <c r="C2" s="27"/>
      <c r="D2" s="17"/>
      <c r="E2" s="17"/>
      <c r="F2" s="17"/>
      <c r="G2" s="17"/>
      <c r="H2" s="1"/>
    </row>
    <row r="3" spans="1:8">
      <c r="A3" s="16"/>
      <c r="B3" s="15"/>
      <c r="C3" s="27"/>
      <c r="D3" s="17"/>
      <c r="E3" s="17"/>
      <c r="F3" s="17"/>
      <c r="G3" s="17"/>
      <c r="H3" s="1"/>
    </row>
    <row r="4" spans="1:8">
      <c r="A4" s="823" t="s">
        <v>25</v>
      </c>
      <c r="B4" s="819" t="s">
        <v>155</v>
      </c>
      <c r="C4" s="821" t="s">
        <v>103</v>
      </c>
      <c r="D4" s="821"/>
      <c r="E4" s="821"/>
      <c r="F4" s="821" t="s">
        <v>104</v>
      </c>
      <c r="G4" s="821"/>
      <c r="H4" s="822"/>
    </row>
    <row r="5" spans="1:8" ht="15.6" customHeight="1">
      <c r="A5" s="824"/>
      <c r="B5" s="820"/>
      <c r="C5" s="353" t="s">
        <v>26</v>
      </c>
      <c r="D5" s="353" t="s">
        <v>77</v>
      </c>
      <c r="E5" s="353" t="s">
        <v>66</v>
      </c>
      <c r="F5" s="353" t="s">
        <v>26</v>
      </c>
      <c r="G5" s="353" t="s">
        <v>77</v>
      </c>
      <c r="H5" s="353" t="s">
        <v>66</v>
      </c>
    </row>
    <row r="6" spans="1:8">
      <c r="A6" s="380">
        <v>1</v>
      </c>
      <c r="B6" s="354" t="s">
        <v>744</v>
      </c>
      <c r="C6" s="638">
        <f>SUM(C7:C12)</f>
        <v>25641251.549999945</v>
      </c>
      <c r="D6" s="638">
        <f>SUM(D7:D12)</f>
        <v>25427430.939999975</v>
      </c>
      <c r="E6" s="639">
        <f>C6+D6</f>
        <v>51068682.48999992</v>
      </c>
      <c r="F6" s="638">
        <f>SUM(F7:F12)</f>
        <v>19208229.910000023</v>
      </c>
      <c r="G6" s="638">
        <f>SUM(G7:G12)</f>
        <v>23412304.489999991</v>
      </c>
      <c r="H6" s="639">
        <f>F6+G6</f>
        <v>42620534.400000013</v>
      </c>
    </row>
    <row r="7" spans="1:8">
      <c r="A7" s="380">
        <v>1.1000000000000001</v>
      </c>
      <c r="B7" s="355" t="s">
        <v>698</v>
      </c>
      <c r="C7" s="638">
        <v>0</v>
      </c>
      <c r="D7" s="638">
        <v>0</v>
      </c>
      <c r="E7" s="639">
        <f t="shared" ref="E7:E45" si="0">C7+D7</f>
        <v>0</v>
      </c>
      <c r="F7" s="638">
        <v>0</v>
      </c>
      <c r="G7" s="638">
        <v>0</v>
      </c>
      <c r="H7" s="639">
        <f t="shared" ref="H7:H44" si="1">F7+G7</f>
        <v>0</v>
      </c>
    </row>
    <row r="8" spans="1:8" ht="20.399999999999999">
      <c r="A8" s="380">
        <v>1.2</v>
      </c>
      <c r="B8" s="355" t="s">
        <v>745</v>
      </c>
      <c r="C8" s="638">
        <v>0</v>
      </c>
      <c r="D8" s="638">
        <v>0</v>
      </c>
      <c r="E8" s="639">
        <f t="shared" si="0"/>
        <v>0</v>
      </c>
      <c r="F8" s="638">
        <v>0</v>
      </c>
      <c r="G8" s="638">
        <v>0</v>
      </c>
      <c r="H8" s="639">
        <f t="shared" si="1"/>
        <v>0</v>
      </c>
    </row>
    <row r="9" spans="1:8" ht="21.6" customHeight="1">
      <c r="A9" s="380">
        <v>1.3</v>
      </c>
      <c r="B9" s="349" t="s">
        <v>746</v>
      </c>
      <c r="C9" s="638">
        <v>0</v>
      </c>
      <c r="D9" s="638">
        <v>0</v>
      </c>
      <c r="E9" s="639">
        <f t="shared" si="0"/>
        <v>0</v>
      </c>
      <c r="F9" s="638">
        <v>0</v>
      </c>
      <c r="G9" s="638">
        <v>0</v>
      </c>
      <c r="H9" s="639">
        <f t="shared" si="1"/>
        <v>0</v>
      </c>
    </row>
    <row r="10" spans="1:8" ht="20.399999999999999">
      <c r="A10" s="380">
        <v>1.4</v>
      </c>
      <c r="B10" s="349" t="s">
        <v>702</v>
      </c>
      <c r="C10" s="638">
        <v>0</v>
      </c>
      <c r="D10" s="638">
        <v>0</v>
      </c>
      <c r="E10" s="639">
        <f t="shared" si="0"/>
        <v>0</v>
      </c>
      <c r="F10" s="638">
        <v>0</v>
      </c>
      <c r="G10" s="638">
        <v>0</v>
      </c>
      <c r="H10" s="639">
        <f t="shared" si="1"/>
        <v>0</v>
      </c>
    </row>
    <row r="11" spans="1:8">
      <c r="A11" s="380">
        <v>1.5</v>
      </c>
      <c r="B11" s="349" t="s">
        <v>705</v>
      </c>
      <c r="C11" s="638">
        <v>25641251.549999945</v>
      </c>
      <c r="D11" s="638">
        <v>25427430.939999975</v>
      </c>
      <c r="E11" s="639">
        <f t="shared" si="0"/>
        <v>51068682.48999992</v>
      </c>
      <c r="F11" s="638">
        <v>19208229.910000023</v>
      </c>
      <c r="G11" s="638">
        <v>23412304.489999991</v>
      </c>
      <c r="H11" s="639">
        <f t="shared" si="1"/>
        <v>42620534.400000013</v>
      </c>
    </row>
    <row r="12" spans="1:8">
      <c r="A12" s="380">
        <v>1.6</v>
      </c>
      <c r="B12" s="356" t="s">
        <v>88</v>
      </c>
      <c r="C12" s="638">
        <v>0</v>
      </c>
      <c r="D12" s="638">
        <v>0</v>
      </c>
      <c r="E12" s="639">
        <f t="shared" si="0"/>
        <v>0</v>
      </c>
      <c r="F12" s="638">
        <v>0</v>
      </c>
      <c r="G12" s="638">
        <v>0</v>
      </c>
      <c r="H12" s="639">
        <f t="shared" si="1"/>
        <v>0</v>
      </c>
    </row>
    <row r="13" spans="1:8">
      <c r="A13" s="380">
        <v>2</v>
      </c>
      <c r="B13" s="357" t="s">
        <v>747</v>
      </c>
      <c r="C13" s="638">
        <f>SUM(C14:C17)</f>
        <v>-7690902.46</v>
      </c>
      <c r="D13" s="638">
        <f>SUM(D14:D17)</f>
        <v>-13743564.419999998</v>
      </c>
      <c r="E13" s="639">
        <f t="shared" si="0"/>
        <v>-21434466.879999999</v>
      </c>
      <c r="F13" s="638">
        <f>SUM(F14:F17)</f>
        <v>-5216151.7700000005</v>
      </c>
      <c r="G13" s="638">
        <f>SUM(G14:G17)</f>
        <v>-14030092.650000002</v>
      </c>
      <c r="H13" s="639">
        <f t="shared" si="1"/>
        <v>-19246244.420000002</v>
      </c>
    </row>
    <row r="14" spans="1:8">
      <c r="A14" s="380">
        <v>2.1</v>
      </c>
      <c r="B14" s="349" t="s">
        <v>748</v>
      </c>
      <c r="C14" s="638">
        <v>0</v>
      </c>
      <c r="D14" s="638">
        <v>0</v>
      </c>
      <c r="E14" s="639">
        <f t="shared" si="0"/>
        <v>0</v>
      </c>
      <c r="F14" s="638">
        <v>0</v>
      </c>
      <c r="G14" s="638">
        <v>0</v>
      </c>
      <c r="H14" s="639">
        <f t="shared" si="1"/>
        <v>0</v>
      </c>
    </row>
    <row r="15" spans="1:8" ht="24.6" customHeight="1">
      <c r="A15" s="380">
        <v>2.2000000000000002</v>
      </c>
      <c r="B15" s="349" t="s">
        <v>749</v>
      </c>
      <c r="C15" s="638">
        <v>0</v>
      </c>
      <c r="D15" s="638">
        <v>0</v>
      </c>
      <c r="E15" s="639">
        <f t="shared" si="0"/>
        <v>0</v>
      </c>
      <c r="F15" s="638">
        <v>0</v>
      </c>
      <c r="G15" s="638">
        <v>0</v>
      </c>
      <c r="H15" s="639">
        <f t="shared" si="1"/>
        <v>0</v>
      </c>
    </row>
    <row r="16" spans="1:8" ht="20.399999999999999" customHeight="1">
      <c r="A16" s="380">
        <v>2.2999999999999998</v>
      </c>
      <c r="B16" s="349" t="s">
        <v>750</v>
      </c>
      <c r="C16" s="638">
        <v>-7690902.46</v>
      </c>
      <c r="D16" s="638">
        <v>-13743564.419999998</v>
      </c>
      <c r="E16" s="639">
        <f t="shared" si="0"/>
        <v>-21434466.879999999</v>
      </c>
      <c r="F16" s="638">
        <v>-5216151.7700000005</v>
      </c>
      <c r="G16" s="638">
        <v>-14030092.650000002</v>
      </c>
      <c r="H16" s="639">
        <f t="shared" si="1"/>
        <v>-19246244.420000002</v>
      </c>
    </row>
    <row r="17" spans="1:8">
      <c r="A17" s="380">
        <v>2.4</v>
      </c>
      <c r="B17" s="349" t="s">
        <v>751</v>
      </c>
      <c r="C17" s="638">
        <v>0</v>
      </c>
      <c r="D17" s="638">
        <v>0</v>
      </c>
      <c r="E17" s="639">
        <f t="shared" si="0"/>
        <v>0</v>
      </c>
      <c r="F17" s="638">
        <v>0</v>
      </c>
      <c r="G17" s="638">
        <v>0</v>
      </c>
      <c r="H17" s="639">
        <f t="shared" si="1"/>
        <v>0</v>
      </c>
    </row>
    <row r="18" spans="1:8">
      <c r="A18" s="380">
        <v>3</v>
      </c>
      <c r="B18" s="357" t="s">
        <v>752</v>
      </c>
      <c r="C18" s="638">
        <v>0</v>
      </c>
      <c r="D18" s="638">
        <v>0</v>
      </c>
      <c r="E18" s="639">
        <f t="shared" si="0"/>
        <v>0</v>
      </c>
      <c r="F18" s="638">
        <v>0</v>
      </c>
      <c r="G18" s="638">
        <v>0</v>
      </c>
      <c r="H18" s="639">
        <f t="shared" si="1"/>
        <v>0</v>
      </c>
    </row>
    <row r="19" spans="1:8">
      <c r="A19" s="380">
        <v>4</v>
      </c>
      <c r="B19" s="357" t="s">
        <v>753</v>
      </c>
      <c r="C19" s="638">
        <v>792368.43999999971</v>
      </c>
      <c r="D19" s="638">
        <v>571048.0700000003</v>
      </c>
      <c r="E19" s="639">
        <f t="shared" si="0"/>
        <v>1363416.51</v>
      </c>
      <c r="F19" s="638">
        <v>955865.63000000059</v>
      </c>
      <c r="G19" s="638">
        <v>662826.30999999959</v>
      </c>
      <c r="H19" s="639">
        <f t="shared" si="1"/>
        <v>1618691.9400000002</v>
      </c>
    </row>
    <row r="20" spans="1:8">
      <c r="A20" s="380">
        <v>5</v>
      </c>
      <c r="B20" s="357" t="s">
        <v>754</v>
      </c>
      <c r="C20" s="638">
        <v>-328746.61000000016</v>
      </c>
      <c r="D20" s="638">
        <v>-978120.89000000013</v>
      </c>
      <c r="E20" s="639">
        <f t="shared" si="0"/>
        <v>-1306867.5000000002</v>
      </c>
      <c r="F20" s="638">
        <v>-448530.6999999999</v>
      </c>
      <c r="G20" s="638">
        <v>-1096530.93</v>
      </c>
      <c r="H20" s="639">
        <f t="shared" si="1"/>
        <v>-1545061.63</v>
      </c>
    </row>
    <row r="21" spans="1:8" ht="38.4" customHeight="1">
      <c r="A21" s="380">
        <v>6</v>
      </c>
      <c r="B21" s="357" t="s">
        <v>755</v>
      </c>
      <c r="C21" s="638">
        <v>3240.3000000000029</v>
      </c>
      <c r="D21" s="638">
        <v>32042.36</v>
      </c>
      <c r="E21" s="639">
        <f t="shared" si="0"/>
        <v>35282.660000000003</v>
      </c>
      <c r="F21" s="638">
        <v>24960.280000000002</v>
      </c>
      <c r="G21" s="638">
        <v>14074.819999999996</v>
      </c>
      <c r="H21" s="639">
        <f t="shared" si="1"/>
        <v>39035.1</v>
      </c>
    </row>
    <row r="22" spans="1:8" ht="27.6" customHeight="1">
      <c r="A22" s="380">
        <v>7</v>
      </c>
      <c r="B22" s="357" t="s">
        <v>756</v>
      </c>
      <c r="C22" s="638">
        <v>32131.22</v>
      </c>
      <c r="D22" s="638">
        <v>0</v>
      </c>
      <c r="E22" s="639">
        <f t="shared" si="0"/>
        <v>32131.22</v>
      </c>
      <c r="F22" s="638">
        <v>4921.0500000000466</v>
      </c>
      <c r="G22" s="638">
        <v>0</v>
      </c>
      <c r="H22" s="639">
        <f t="shared" si="1"/>
        <v>4921.0500000000466</v>
      </c>
    </row>
    <row r="23" spans="1:8" ht="36.9" customHeight="1">
      <c r="A23" s="380">
        <v>8</v>
      </c>
      <c r="B23" s="358" t="s">
        <v>757</v>
      </c>
      <c r="C23" s="638">
        <v>0</v>
      </c>
      <c r="D23" s="638">
        <v>0</v>
      </c>
      <c r="E23" s="639">
        <f t="shared" si="0"/>
        <v>0</v>
      </c>
      <c r="F23" s="638">
        <v>0</v>
      </c>
      <c r="G23" s="638">
        <v>0</v>
      </c>
      <c r="H23" s="639">
        <f t="shared" si="1"/>
        <v>0</v>
      </c>
    </row>
    <row r="24" spans="1:8" ht="34.5" customHeight="1">
      <c r="A24" s="380">
        <v>9</v>
      </c>
      <c r="B24" s="358" t="s">
        <v>758</v>
      </c>
      <c r="C24" s="638">
        <v>0</v>
      </c>
      <c r="D24" s="638">
        <v>0</v>
      </c>
      <c r="E24" s="639">
        <f t="shared" si="0"/>
        <v>0</v>
      </c>
      <c r="F24" s="638">
        <v>0</v>
      </c>
      <c r="G24" s="638">
        <v>0</v>
      </c>
      <c r="H24" s="639">
        <f t="shared" si="1"/>
        <v>0</v>
      </c>
    </row>
    <row r="25" spans="1:8">
      <c r="A25" s="380">
        <v>10</v>
      </c>
      <c r="B25" s="357" t="s">
        <v>759</v>
      </c>
      <c r="C25" s="638">
        <v>1137546.5699999998</v>
      </c>
      <c r="D25" s="638">
        <v>0</v>
      </c>
      <c r="E25" s="639">
        <f t="shared" si="0"/>
        <v>1137546.5699999998</v>
      </c>
      <c r="F25" s="638">
        <v>1470319.3400000008</v>
      </c>
      <c r="G25" s="638">
        <v>0</v>
      </c>
      <c r="H25" s="639">
        <f t="shared" si="1"/>
        <v>1470319.3400000008</v>
      </c>
    </row>
    <row r="26" spans="1:8" ht="27" customHeight="1">
      <c r="A26" s="380">
        <v>11</v>
      </c>
      <c r="B26" s="359" t="s">
        <v>760</v>
      </c>
      <c r="C26" s="638">
        <v>111029.64</v>
      </c>
      <c r="D26" s="638">
        <v>0</v>
      </c>
      <c r="E26" s="639">
        <f t="shared" si="0"/>
        <v>111029.64</v>
      </c>
      <c r="F26" s="638">
        <v>21353.82</v>
      </c>
      <c r="G26" s="638">
        <v>0</v>
      </c>
      <c r="H26" s="639">
        <f t="shared" si="1"/>
        <v>21353.82</v>
      </c>
    </row>
    <row r="27" spans="1:8">
      <c r="A27" s="380">
        <v>12</v>
      </c>
      <c r="B27" s="357" t="s">
        <v>761</v>
      </c>
      <c r="C27" s="638">
        <v>227422.06</v>
      </c>
      <c r="D27" s="638">
        <v>0</v>
      </c>
      <c r="E27" s="639">
        <f t="shared" si="0"/>
        <v>227422.06</v>
      </c>
      <c r="F27" s="638">
        <v>41067.14</v>
      </c>
      <c r="G27" s="638">
        <v>0</v>
      </c>
      <c r="H27" s="639">
        <f t="shared" si="1"/>
        <v>41067.14</v>
      </c>
    </row>
    <row r="28" spans="1:8">
      <c r="A28" s="380">
        <v>13</v>
      </c>
      <c r="B28" s="360" t="s">
        <v>762</v>
      </c>
      <c r="C28" s="638">
        <v>-2558237.87</v>
      </c>
      <c r="D28" s="638">
        <v>-165783.90999999997</v>
      </c>
      <c r="E28" s="639">
        <f t="shared" si="0"/>
        <v>-2724021.7800000003</v>
      </c>
      <c r="F28" s="638">
        <v>-2210148.8200000003</v>
      </c>
      <c r="G28" s="638">
        <v>-266480.28000000003</v>
      </c>
      <c r="H28" s="639">
        <f t="shared" si="1"/>
        <v>-2476629.1000000006</v>
      </c>
    </row>
    <row r="29" spans="1:8">
      <c r="A29" s="380">
        <v>14</v>
      </c>
      <c r="B29" s="361" t="s">
        <v>763</v>
      </c>
      <c r="C29" s="638">
        <f>SUM(C30:C31)</f>
        <v>-10401820.34</v>
      </c>
      <c r="D29" s="638">
        <f>SUM(D30:D31)</f>
        <v>0</v>
      </c>
      <c r="E29" s="639">
        <f t="shared" si="0"/>
        <v>-10401820.34</v>
      </c>
      <c r="F29" s="638">
        <f>SUM(F30:F31)</f>
        <v>-9261461.3599999975</v>
      </c>
      <c r="G29" s="638">
        <f>SUM(G30:G31)</f>
        <v>0</v>
      </c>
      <c r="H29" s="639">
        <f t="shared" si="1"/>
        <v>-9261461.3599999975</v>
      </c>
    </row>
    <row r="30" spans="1:8">
      <c r="A30" s="380">
        <v>14.1</v>
      </c>
      <c r="B30" s="334" t="s">
        <v>764</v>
      </c>
      <c r="C30" s="638">
        <v>-9353843.1799999997</v>
      </c>
      <c r="D30" s="638">
        <v>0</v>
      </c>
      <c r="E30" s="639">
        <f t="shared" si="0"/>
        <v>-9353843.1799999997</v>
      </c>
      <c r="F30" s="638">
        <v>-8169517.6599999983</v>
      </c>
      <c r="G30" s="638">
        <v>0</v>
      </c>
      <c r="H30" s="639">
        <f t="shared" si="1"/>
        <v>-8169517.6599999983</v>
      </c>
    </row>
    <row r="31" spans="1:8">
      <c r="A31" s="380">
        <v>14.2</v>
      </c>
      <c r="B31" s="334" t="s">
        <v>765</v>
      </c>
      <c r="C31" s="638">
        <v>-1047977.1599999999</v>
      </c>
      <c r="D31" s="638">
        <v>0</v>
      </c>
      <c r="E31" s="639">
        <f t="shared" si="0"/>
        <v>-1047977.1599999999</v>
      </c>
      <c r="F31" s="638">
        <v>-1091943.7</v>
      </c>
      <c r="G31" s="638">
        <v>0</v>
      </c>
      <c r="H31" s="639">
        <f t="shared" si="1"/>
        <v>-1091943.7</v>
      </c>
    </row>
    <row r="32" spans="1:8">
      <c r="A32" s="380">
        <v>15</v>
      </c>
      <c r="B32" s="362" t="s">
        <v>766</v>
      </c>
      <c r="C32" s="638">
        <v>-1636442.6899999997</v>
      </c>
      <c r="D32" s="638">
        <v>0</v>
      </c>
      <c r="E32" s="639">
        <f t="shared" si="0"/>
        <v>-1636442.6899999997</v>
      </c>
      <c r="F32" s="638">
        <v>-1519424.0299999996</v>
      </c>
      <c r="G32" s="638">
        <v>0</v>
      </c>
      <c r="H32" s="639">
        <f t="shared" si="1"/>
        <v>-1519424.0299999996</v>
      </c>
    </row>
    <row r="33" spans="1:8" ht="22.5" customHeight="1">
      <c r="A33" s="380">
        <v>16</v>
      </c>
      <c r="B33" s="330" t="s">
        <v>767</v>
      </c>
      <c r="C33" s="638">
        <v>0</v>
      </c>
      <c r="D33" s="638">
        <v>0</v>
      </c>
      <c r="E33" s="639">
        <f t="shared" si="0"/>
        <v>0</v>
      </c>
      <c r="F33" s="638">
        <v>0</v>
      </c>
      <c r="G33" s="638">
        <v>0</v>
      </c>
      <c r="H33" s="639">
        <f t="shared" si="1"/>
        <v>0</v>
      </c>
    </row>
    <row r="34" spans="1:8">
      <c r="A34" s="380">
        <v>17</v>
      </c>
      <c r="B34" s="357" t="s">
        <v>768</v>
      </c>
      <c r="C34" s="638">
        <f>SUM(C35:C36)</f>
        <v>-586478.11000000022</v>
      </c>
      <c r="D34" s="638">
        <f>SUM(D35:D36)</f>
        <v>2769.4500000000016</v>
      </c>
      <c r="E34" s="639">
        <f t="shared" si="0"/>
        <v>-583708.66000000027</v>
      </c>
      <c r="F34" s="638">
        <f>SUM(F35:F36)</f>
        <v>-486583.03</v>
      </c>
      <c r="G34" s="638">
        <f>SUM(G35:G36)</f>
        <v>44862.399999999987</v>
      </c>
      <c r="H34" s="639">
        <f t="shared" si="1"/>
        <v>-441720.63000000006</v>
      </c>
    </row>
    <row r="35" spans="1:8">
      <c r="A35" s="380">
        <v>17.100000000000001</v>
      </c>
      <c r="B35" s="363" t="s">
        <v>769</v>
      </c>
      <c r="C35" s="638">
        <v>-2970.3600000000615</v>
      </c>
      <c r="D35" s="638">
        <v>-6426.8199999999988</v>
      </c>
      <c r="E35" s="639">
        <f t="shared" si="0"/>
        <v>-9397.1800000000603</v>
      </c>
      <c r="F35" s="638">
        <v>1302.7800000000034</v>
      </c>
      <c r="G35" s="638">
        <v>41676.189999999988</v>
      </c>
      <c r="H35" s="639">
        <f t="shared" si="1"/>
        <v>42978.969999999994</v>
      </c>
    </row>
    <row r="36" spans="1:8">
      <c r="A36" s="380">
        <v>17.2</v>
      </c>
      <c r="B36" s="334" t="s">
        <v>770</v>
      </c>
      <c r="C36" s="638">
        <v>-583507.75000000012</v>
      </c>
      <c r="D36" s="638">
        <v>9196.27</v>
      </c>
      <c r="E36" s="639">
        <f t="shared" si="0"/>
        <v>-574311.4800000001</v>
      </c>
      <c r="F36" s="638">
        <v>-487885.81000000006</v>
      </c>
      <c r="G36" s="638">
        <v>3186.2099999999987</v>
      </c>
      <c r="H36" s="639">
        <f t="shared" si="1"/>
        <v>-484699.60000000003</v>
      </c>
    </row>
    <row r="37" spans="1:8" ht="41.4" customHeight="1">
      <c r="A37" s="380">
        <v>18</v>
      </c>
      <c r="B37" s="364" t="s">
        <v>771</v>
      </c>
      <c r="C37" s="638">
        <f>SUM(C38:C39)</f>
        <v>-898975.72</v>
      </c>
      <c r="D37" s="638">
        <f>SUM(D38:D39)</f>
        <v>165233.32999999996</v>
      </c>
      <c r="E37" s="639">
        <f t="shared" si="0"/>
        <v>-733742.39</v>
      </c>
      <c r="F37" s="638">
        <f>SUM(F38:F39)</f>
        <v>-671549.46000000089</v>
      </c>
      <c r="G37" s="640">
        <f>SUM(G38:G39)</f>
        <v>-519036.91999999969</v>
      </c>
      <c r="H37" s="639">
        <f t="shared" si="1"/>
        <v>-1190586.3800000006</v>
      </c>
    </row>
    <row r="38" spans="1:8" ht="20.399999999999999">
      <c r="A38" s="380">
        <v>18.100000000000001</v>
      </c>
      <c r="B38" s="349" t="s">
        <v>772</v>
      </c>
      <c r="C38" s="638">
        <v>0</v>
      </c>
      <c r="D38" s="638">
        <v>0</v>
      </c>
      <c r="E38" s="639">
        <f t="shared" si="0"/>
        <v>0</v>
      </c>
      <c r="F38" s="638">
        <v>0</v>
      </c>
      <c r="G38" s="638">
        <v>0</v>
      </c>
      <c r="H38" s="639">
        <f t="shared" si="1"/>
        <v>0</v>
      </c>
    </row>
    <row r="39" spans="1:8">
      <c r="A39" s="380">
        <v>18.2</v>
      </c>
      <c r="B39" s="349" t="s">
        <v>773</v>
      </c>
      <c r="C39" s="638">
        <v>-898975.72</v>
      </c>
      <c r="D39" s="638">
        <v>165233.32999999996</v>
      </c>
      <c r="E39" s="639">
        <f t="shared" si="0"/>
        <v>-733742.39</v>
      </c>
      <c r="F39" s="638">
        <v>-671549.46000000089</v>
      </c>
      <c r="G39" s="638">
        <v>-519036.91999999969</v>
      </c>
      <c r="H39" s="639">
        <f t="shared" si="1"/>
        <v>-1190586.3800000006</v>
      </c>
    </row>
    <row r="40" spans="1:8" ht="24.6" customHeight="1">
      <c r="A40" s="380">
        <v>19</v>
      </c>
      <c r="B40" s="364" t="s">
        <v>774</v>
      </c>
      <c r="C40" s="638">
        <v>0</v>
      </c>
      <c r="D40" s="638">
        <v>0</v>
      </c>
      <c r="E40" s="639">
        <f t="shared" si="0"/>
        <v>0</v>
      </c>
      <c r="F40" s="638">
        <v>0</v>
      </c>
      <c r="G40" s="638">
        <v>0</v>
      </c>
      <c r="H40" s="639">
        <f t="shared" si="1"/>
        <v>0</v>
      </c>
    </row>
    <row r="41" spans="1:8" ht="24.9" customHeight="1">
      <c r="A41" s="380">
        <v>20</v>
      </c>
      <c r="B41" s="364" t="s">
        <v>775</v>
      </c>
      <c r="C41" s="638">
        <v>0</v>
      </c>
      <c r="D41" s="638">
        <v>0</v>
      </c>
      <c r="E41" s="639">
        <f t="shared" si="0"/>
        <v>0</v>
      </c>
      <c r="F41" s="638">
        <v>0</v>
      </c>
      <c r="G41" s="638">
        <v>0</v>
      </c>
      <c r="H41" s="639">
        <f t="shared" si="1"/>
        <v>0</v>
      </c>
    </row>
    <row r="42" spans="1:8" ht="33" customHeight="1">
      <c r="A42" s="380">
        <v>21</v>
      </c>
      <c r="B42" s="365" t="s">
        <v>776</v>
      </c>
      <c r="C42" s="638">
        <v>0</v>
      </c>
      <c r="D42" s="638">
        <v>0</v>
      </c>
      <c r="E42" s="639">
        <f t="shared" si="0"/>
        <v>0</v>
      </c>
      <c r="F42" s="638">
        <v>0</v>
      </c>
      <c r="G42" s="638">
        <v>0</v>
      </c>
      <c r="H42" s="639">
        <f t="shared" si="1"/>
        <v>0</v>
      </c>
    </row>
    <row r="43" spans="1:8">
      <c r="A43" s="380">
        <v>22</v>
      </c>
      <c r="B43" s="366" t="s">
        <v>777</v>
      </c>
      <c r="C43" s="638">
        <f>SUM(C6,C13,C18,C19,C20,C21,C22,C23,C24,C25,C26,C27,C28,C29,C32,C33,C34,C37,C40,C41,C42)</f>
        <v>3843385.9799999446</v>
      </c>
      <c r="D43" s="638">
        <f>SUM(D6,D13,D18,D19,D20,D21,D22,D23,D24,D25,D26,D27,D28,D29,D32,D33,D34,D37,D40,D41,D42)</f>
        <v>11311054.929999975</v>
      </c>
      <c r="E43" s="639">
        <f t="shared" si="0"/>
        <v>15154440.90999992</v>
      </c>
      <c r="F43" s="638">
        <f>SUM(F6,F13,F18,F19,F20,F21,F22,F23,F24,F25,F26,F27,F28,F29,F32,F33,F34,F37,F40,F41,F42)</f>
        <v>1912868.000000027</v>
      </c>
      <c r="G43" s="638">
        <f>SUM(G6,G13,G18,G19,G20,G21,G22,G23,G24,G25,G26,G27,G28,G29,G32,G33,G34,G37,G40,G41,G42)</f>
        <v>8221927.239999989</v>
      </c>
      <c r="H43" s="639">
        <f t="shared" si="1"/>
        <v>10134795.240000017</v>
      </c>
    </row>
    <row r="44" spans="1:8">
      <c r="A44" s="380">
        <v>23</v>
      </c>
      <c r="B44" s="366" t="s">
        <v>778</v>
      </c>
      <c r="C44" s="638">
        <v>-2927617</v>
      </c>
      <c r="D44" s="638">
        <v>0</v>
      </c>
      <c r="E44" s="639">
        <f t="shared" si="0"/>
        <v>-2927617</v>
      </c>
      <c r="F44" s="638">
        <v>-1896929.24</v>
      </c>
      <c r="G44" s="638">
        <v>0</v>
      </c>
      <c r="H44" s="639">
        <f t="shared" si="1"/>
        <v>-1896929.24</v>
      </c>
    </row>
    <row r="45" spans="1:8">
      <c r="A45" s="380">
        <v>24</v>
      </c>
      <c r="B45" s="366" t="s">
        <v>779</v>
      </c>
      <c r="C45" s="638">
        <f>C43+C44</f>
        <v>915768.97999994457</v>
      </c>
      <c r="D45" s="638">
        <f>D43+D44</f>
        <v>11311054.929999975</v>
      </c>
      <c r="E45" s="639">
        <f t="shared" si="0"/>
        <v>12226823.90999992</v>
      </c>
      <c r="F45" s="638">
        <v>15938.760000027018</v>
      </c>
      <c r="G45" s="638">
        <v>8221927.239999989</v>
      </c>
      <c r="H45" s="639">
        <f t="shared" ref="H45" si="2">F45+G45</f>
        <v>8237866.0000000158</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P47"/>
  <sheetViews>
    <sheetView zoomScale="80" zoomScaleNormal="80" workbookViewId="0"/>
  </sheetViews>
  <sheetFormatPr defaultRowHeight="14.4"/>
  <cols>
    <col min="1" max="1" width="10.44140625" style="377" customWidth="1"/>
    <col min="2" max="2" width="87.5546875" bestFit="1" customWidth="1"/>
    <col min="3" max="3" width="12.33203125" bestFit="1" customWidth="1"/>
    <col min="4" max="5" width="15.109375" bestFit="1" customWidth="1"/>
    <col min="6" max="6" width="12.33203125" bestFit="1" customWidth="1"/>
    <col min="7" max="8" width="15.109375" bestFit="1" customWidth="1"/>
    <col min="14" max="14" width="13" style="627" bestFit="1" customWidth="1"/>
    <col min="15" max="16" width="14.88671875" style="627" bestFit="1" customWidth="1"/>
  </cols>
  <sheetData>
    <row r="1" spans="1:13">
      <c r="A1" s="16" t="s">
        <v>97</v>
      </c>
      <c r="B1" s="235" t="str">
        <f>Info!C2</f>
        <v>სს "ხალიკ ბანკი საქართველო"</v>
      </c>
      <c r="C1" s="15"/>
      <c r="D1" s="178"/>
      <c r="E1" s="178"/>
      <c r="F1" s="178"/>
      <c r="G1" s="178"/>
    </row>
    <row r="2" spans="1:13">
      <c r="A2" s="16" t="s">
        <v>98</v>
      </c>
      <c r="B2" s="789">
        <f>'1. key ratios'!B2</f>
        <v>46203</v>
      </c>
      <c r="C2" s="27"/>
      <c r="D2" s="17"/>
      <c r="E2" s="17"/>
      <c r="F2" s="17"/>
      <c r="G2" s="17"/>
      <c r="H2" s="1"/>
    </row>
    <row r="3" spans="1:13">
      <c r="A3" s="16"/>
      <c r="B3" s="15"/>
      <c r="C3" s="27"/>
      <c r="D3" s="17"/>
      <c r="E3" s="17"/>
      <c r="F3" s="17"/>
      <c r="G3" s="17"/>
      <c r="H3" s="1"/>
    </row>
    <row r="4" spans="1:13">
      <c r="A4" s="814" t="s">
        <v>25</v>
      </c>
      <c r="B4" s="825" t="s">
        <v>140</v>
      </c>
      <c r="C4" s="826" t="s">
        <v>103</v>
      </c>
      <c r="D4" s="826"/>
      <c r="E4" s="826"/>
      <c r="F4" s="826" t="s">
        <v>104</v>
      </c>
      <c r="G4" s="826"/>
      <c r="H4" s="827"/>
    </row>
    <row r="5" spans="1:13">
      <c r="A5" s="814"/>
      <c r="B5" s="825"/>
      <c r="C5" s="353" t="s">
        <v>26</v>
      </c>
      <c r="D5" s="353" t="s">
        <v>77</v>
      </c>
      <c r="E5" s="353" t="s">
        <v>66</v>
      </c>
      <c r="F5" s="353" t="s">
        <v>26</v>
      </c>
      <c r="G5" s="353" t="s">
        <v>77</v>
      </c>
      <c r="H5" s="367" t="s">
        <v>66</v>
      </c>
    </row>
    <row r="6" spans="1:13" ht="24" customHeight="1">
      <c r="A6" s="368">
        <v>1</v>
      </c>
      <c r="B6" s="369" t="s">
        <v>780</v>
      </c>
      <c r="C6" s="641">
        <v>0</v>
      </c>
      <c r="D6" s="641">
        <v>0</v>
      </c>
      <c r="E6" s="642">
        <f t="shared" ref="E6:E43" si="0">C6+D6</f>
        <v>0</v>
      </c>
      <c r="F6" s="641">
        <v>0</v>
      </c>
      <c r="G6" s="641">
        <v>0</v>
      </c>
      <c r="H6" s="643">
        <f t="shared" ref="H6:H37" si="1">F6+G6</f>
        <v>0</v>
      </c>
      <c r="K6" s="634"/>
      <c r="L6" s="634"/>
      <c r="M6" s="634"/>
    </row>
    <row r="7" spans="1:13" ht="24" customHeight="1">
      <c r="A7" s="368">
        <v>2</v>
      </c>
      <c r="B7" s="369" t="s">
        <v>166</v>
      </c>
      <c r="C7" s="641">
        <v>0</v>
      </c>
      <c r="D7" s="641">
        <v>0</v>
      </c>
      <c r="E7" s="642">
        <f t="shared" si="0"/>
        <v>0</v>
      </c>
      <c r="F7" s="641">
        <v>0</v>
      </c>
      <c r="G7" s="641">
        <v>0</v>
      </c>
      <c r="H7" s="643">
        <f t="shared" si="1"/>
        <v>0</v>
      </c>
      <c r="K7" s="634"/>
      <c r="L7" s="634"/>
      <c r="M7" s="634"/>
    </row>
    <row r="8" spans="1:13" ht="24" customHeight="1">
      <c r="A8" s="368">
        <v>3</v>
      </c>
      <c r="B8" s="369" t="s">
        <v>168</v>
      </c>
      <c r="C8" s="641">
        <f>C9+C10</f>
        <v>6488340.2300000004</v>
      </c>
      <c r="D8" s="641">
        <f>D9+D10</f>
        <v>629509628.97000003</v>
      </c>
      <c r="E8" s="642">
        <f t="shared" si="0"/>
        <v>635997969.20000005</v>
      </c>
      <c r="F8" s="641">
        <f>F9+F10</f>
        <v>3114343.79</v>
      </c>
      <c r="G8" s="641">
        <f>G9+G10</f>
        <v>564591314.38</v>
      </c>
      <c r="H8" s="643">
        <f t="shared" si="1"/>
        <v>567705658.16999996</v>
      </c>
      <c r="K8" s="634"/>
      <c r="L8" s="634"/>
      <c r="M8" s="634"/>
    </row>
    <row r="9" spans="1:13" ht="24" customHeight="1">
      <c r="A9" s="368">
        <v>3.1</v>
      </c>
      <c r="B9" s="370" t="s">
        <v>781</v>
      </c>
      <c r="C9" s="641">
        <v>6488340.2300000004</v>
      </c>
      <c r="D9" s="641">
        <v>629509628.97000003</v>
      </c>
      <c r="E9" s="642">
        <f t="shared" si="0"/>
        <v>635997969.20000005</v>
      </c>
      <c r="F9" s="641">
        <v>3114343.79</v>
      </c>
      <c r="G9" s="641">
        <v>564591314.38</v>
      </c>
      <c r="H9" s="643">
        <f t="shared" si="1"/>
        <v>567705658.16999996</v>
      </c>
      <c r="K9" s="634"/>
      <c r="L9" s="634"/>
      <c r="M9" s="634"/>
    </row>
    <row r="10" spans="1:13" ht="24" customHeight="1">
      <c r="A10" s="368">
        <v>3.2</v>
      </c>
      <c r="B10" s="370" t="s">
        <v>782</v>
      </c>
      <c r="C10" s="641">
        <v>0</v>
      </c>
      <c r="D10" s="641">
        <v>0</v>
      </c>
      <c r="E10" s="642">
        <f t="shared" si="0"/>
        <v>0</v>
      </c>
      <c r="F10" s="641">
        <v>0</v>
      </c>
      <c r="G10" s="641">
        <v>0</v>
      </c>
      <c r="H10" s="643">
        <f t="shared" si="1"/>
        <v>0</v>
      </c>
      <c r="K10" s="634"/>
      <c r="L10" s="634"/>
      <c r="M10" s="634"/>
    </row>
    <row r="11" spans="1:13" ht="24" customHeight="1">
      <c r="A11" s="368">
        <v>4</v>
      </c>
      <c r="B11" s="369" t="s">
        <v>167</v>
      </c>
      <c r="C11" s="641">
        <f>C12+C13</f>
        <v>0</v>
      </c>
      <c r="D11" s="641">
        <f>D12+D13</f>
        <v>0</v>
      </c>
      <c r="E11" s="642">
        <f t="shared" si="0"/>
        <v>0</v>
      </c>
      <c r="F11" s="641">
        <f>F12+F13</f>
        <v>0</v>
      </c>
      <c r="G11" s="641">
        <f>G12+G13</f>
        <v>0</v>
      </c>
      <c r="H11" s="643">
        <f t="shared" si="1"/>
        <v>0</v>
      </c>
      <c r="K11" s="634"/>
      <c r="L11" s="634"/>
      <c r="M11" s="634"/>
    </row>
    <row r="12" spans="1:13" ht="24" customHeight="1">
      <c r="A12" s="368">
        <v>4.0999999999999996</v>
      </c>
      <c r="B12" s="370" t="s">
        <v>783</v>
      </c>
      <c r="C12" s="641">
        <v>0</v>
      </c>
      <c r="D12" s="641">
        <v>0</v>
      </c>
      <c r="E12" s="642">
        <f t="shared" si="0"/>
        <v>0</v>
      </c>
      <c r="F12" s="641">
        <v>0</v>
      </c>
      <c r="G12" s="641">
        <v>0</v>
      </c>
      <c r="H12" s="643">
        <f t="shared" si="1"/>
        <v>0</v>
      </c>
      <c r="K12" s="634"/>
      <c r="L12" s="634"/>
      <c r="M12" s="634"/>
    </row>
    <row r="13" spans="1:13" ht="24" customHeight="1">
      <c r="A13" s="368">
        <v>4.2</v>
      </c>
      <c r="B13" s="370" t="s">
        <v>784</v>
      </c>
      <c r="C13" s="641">
        <v>0</v>
      </c>
      <c r="D13" s="641">
        <v>0</v>
      </c>
      <c r="E13" s="642">
        <f t="shared" si="0"/>
        <v>0</v>
      </c>
      <c r="F13" s="641">
        <v>0</v>
      </c>
      <c r="G13" s="641">
        <v>0</v>
      </c>
      <c r="H13" s="643">
        <f t="shared" si="1"/>
        <v>0</v>
      </c>
      <c r="K13" s="634"/>
      <c r="L13" s="634"/>
      <c r="M13" s="634"/>
    </row>
    <row r="14" spans="1:13" ht="24" customHeight="1">
      <c r="A14" s="368">
        <v>5</v>
      </c>
      <c r="B14" s="371" t="s">
        <v>785</v>
      </c>
      <c r="C14" s="641">
        <f>C15+C16+C17+C23+C24+C25+C26</f>
        <v>46299148</v>
      </c>
      <c r="D14" s="641">
        <f>D15+D16+D17+D23+D24+D25+D26</f>
        <v>4708089956.54</v>
      </c>
      <c r="E14" s="642">
        <f t="shared" si="0"/>
        <v>4754389104.54</v>
      </c>
      <c r="F14" s="641">
        <f>F15+F16+F17+F23+F24+F25+F26</f>
        <v>49195490</v>
      </c>
      <c r="G14" s="641">
        <f>G15+G16+G17+G23+G24+G25+G26</f>
        <v>1912169765.5400002</v>
      </c>
      <c r="H14" s="643">
        <f t="shared" si="1"/>
        <v>1961365255.5400002</v>
      </c>
      <c r="K14" s="634"/>
      <c r="L14" s="634"/>
      <c r="M14" s="634"/>
    </row>
    <row r="15" spans="1:13" ht="24" customHeight="1">
      <c r="A15" s="368">
        <v>5.0999999999999996</v>
      </c>
      <c r="B15" s="372" t="s">
        <v>786</v>
      </c>
      <c r="C15" s="641">
        <v>5900544</v>
      </c>
      <c r="D15" s="641">
        <v>4305672.54</v>
      </c>
      <c r="E15" s="642">
        <f t="shared" si="0"/>
        <v>10206216.539999999</v>
      </c>
      <c r="F15" s="641">
        <v>6643920</v>
      </c>
      <c r="G15" s="641">
        <v>13807905.41</v>
      </c>
      <c r="H15" s="643">
        <f t="shared" si="1"/>
        <v>20451825.41</v>
      </c>
      <c r="K15" s="634"/>
      <c r="L15" s="634"/>
      <c r="M15" s="634"/>
    </row>
    <row r="16" spans="1:13" ht="24" customHeight="1">
      <c r="A16" s="368">
        <v>5.2</v>
      </c>
      <c r="B16" s="372" t="s">
        <v>787</v>
      </c>
      <c r="C16" s="641">
        <v>0</v>
      </c>
      <c r="D16" s="641">
        <v>0</v>
      </c>
      <c r="E16" s="642">
        <f t="shared" si="0"/>
        <v>0</v>
      </c>
      <c r="F16" s="641">
        <v>0</v>
      </c>
      <c r="G16" s="641">
        <v>0</v>
      </c>
      <c r="H16" s="643">
        <f t="shared" si="1"/>
        <v>0</v>
      </c>
      <c r="K16" s="634"/>
      <c r="L16" s="634"/>
      <c r="M16" s="634"/>
    </row>
    <row r="17" spans="1:13" ht="24" customHeight="1">
      <c r="A17" s="368">
        <v>5.3</v>
      </c>
      <c r="B17" s="372" t="s">
        <v>788</v>
      </c>
      <c r="C17" s="641">
        <f>C18+C19+C20+C21+C22</f>
        <v>39640137</v>
      </c>
      <c r="D17" s="641">
        <f>D18+D19+D20+D21+D22</f>
        <v>4368342108.1499996</v>
      </c>
      <c r="E17" s="642">
        <f t="shared" si="0"/>
        <v>4407982245.1499996</v>
      </c>
      <c r="F17" s="641">
        <f>F18+F19+F20+F21+F22</f>
        <v>42551570</v>
      </c>
      <c r="G17" s="641">
        <f>G18+G19+G20+G21+G22</f>
        <v>1746441614.6400001</v>
      </c>
      <c r="H17" s="643">
        <f t="shared" si="1"/>
        <v>1788993184.6400001</v>
      </c>
      <c r="K17" s="634"/>
      <c r="L17" s="634"/>
      <c r="M17" s="634"/>
    </row>
    <row r="18" spans="1:13" ht="24" customHeight="1">
      <c r="A18" s="368" t="s">
        <v>169</v>
      </c>
      <c r="B18" s="373" t="s">
        <v>789</v>
      </c>
      <c r="C18" s="641">
        <v>1640137</v>
      </c>
      <c r="D18" s="641">
        <v>587369557.04999995</v>
      </c>
      <c r="E18" s="642">
        <f t="shared" si="0"/>
        <v>589009694.04999995</v>
      </c>
      <c r="F18" s="641">
        <v>3518859</v>
      </c>
      <c r="G18" s="641">
        <v>507465587.74000001</v>
      </c>
      <c r="H18" s="643">
        <f t="shared" si="1"/>
        <v>510984446.74000001</v>
      </c>
      <c r="K18" s="634"/>
      <c r="L18" s="634"/>
      <c r="M18" s="634"/>
    </row>
    <row r="19" spans="1:13" ht="24" customHeight="1">
      <c r="A19" s="368" t="s">
        <v>170</v>
      </c>
      <c r="B19" s="374" t="s">
        <v>790</v>
      </c>
      <c r="C19" s="641">
        <v>0</v>
      </c>
      <c r="D19" s="641">
        <v>473478292.18000001</v>
      </c>
      <c r="E19" s="642">
        <f t="shared" si="0"/>
        <v>473478292.18000001</v>
      </c>
      <c r="F19" s="641">
        <v>0</v>
      </c>
      <c r="G19" s="641">
        <v>449523962.13</v>
      </c>
      <c r="H19" s="643">
        <f t="shared" si="1"/>
        <v>449523962.13</v>
      </c>
      <c r="K19" s="634"/>
      <c r="L19" s="634"/>
      <c r="M19" s="634"/>
    </row>
    <row r="20" spans="1:13" ht="24" customHeight="1">
      <c r="A20" s="368" t="s">
        <v>171</v>
      </c>
      <c r="B20" s="374" t="s">
        <v>791</v>
      </c>
      <c r="C20" s="641">
        <v>0</v>
      </c>
      <c r="D20" s="641">
        <v>1355142.22</v>
      </c>
      <c r="E20" s="642">
        <f t="shared" si="0"/>
        <v>1355142.22</v>
      </c>
      <c r="F20" s="641">
        <v>0</v>
      </c>
      <c r="G20" s="641">
        <v>3141698.72</v>
      </c>
      <c r="H20" s="643">
        <f t="shared" si="1"/>
        <v>3141698.72</v>
      </c>
      <c r="K20" s="634"/>
      <c r="L20" s="634"/>
      <c r="M20" s="634"/>
    </row>
    <row r="21" spans="1:13" ht="24" customHeight="1">
      <c r="A21" s="368" t="s">
        <v>172</v>
      </c>
      <c r="B21" s="374" t="s">
        <v>792</v>
      </c>
      <c r="C21" s="641">
        <v>0</v>
      </c>
      <c r="D21" s="641">
        <v>7678649.8899999997</v>
      </c>
      <c r="E21" s="642">
        <f t="shared" si="0"/>
        <v>7678649.8899999997</v>
      </c>
      <c r="F21" s="641">
        <v>1032711</v>
      </c>
      <c r="G21" s="641">
        <v>280532020.25</v>
      </c>
      <c r="H21" s="643">
        <f t="shared" si="1"/>
        <v>281564731.25</v>
      </c>
      <c r="K21" s="634"/>
      <c r="L21" s="634"/>
      <c r="M21" s="634"/>
    </row>
    <row r="22" spans="1:13" ht="24" customHeight="1">
      <c r="A22" s="368" t="s">
        <v>173</v>
      </c>
      <c r="B22" s="374" t="s">
        <v>510</v>
      </c>
      <c r="C22" s="641">
        <v>38000000</v>
      </c>
      <c r="D22" s="641">
        <v>3298460466.8099999</v>
      </c>
      <c r="E22" s="642">
        <f t="shared" si="0"/>
        <v>3336460466.8099999</v>
      </c>
      <c r="F22" s="641">
        <v>38000000</v>
      </c>
      <c r="G22" s="641">
        <v>505778345.80000001</v>
      </c>
      <c r="H22" s="643">
        <f t="shared" si="1"/>
        <v>543778345.79999995</v>
      </c>
      <c r="K22" s="634"/>
      <c r="L22" s="634"/>
      <c r="M22" s="634"/>
    </row>
    <row r="23" spans="1:13" ht="24" customHeight="1">
      <c r="A23" s="368">
        <v>5.4</v>
      </c>
      <c r="B23" s="372" t="s">
        <v>793</v>
      </c>
      <c r="C23" s="641">
        <v>758467</v>
      </c>
      <c r="D23" s="641">
        <v>335442175.85000002</v>
      </c>
      <c r="E23" s="642">
        <f t="shared" si="0"/>
        <v>336200642.85000002</v>
      </c>
      <c r="F23" s="641">
        <v>0</v>
      </c>
      <c r="G23" s="641">
        <v>151920245.49000001</v>
      </c>
      <c r="H23" s="643">
        <f t="shared" si="1"/>
        <v>151920245.49000001</v>
      </c>
      <c r="K23" s="634"/>
      <c r="L23" s="634"/>
      <c r="M23" s="634"/>
    </row>
    <row r="24" spans="1:13" ht="24" customHeight="1">
      <c r="A24" s="368">
        <v>5.5</v>
      </c>
      <c r="B24" s="372" t="s">
        <v>794</v>
      </c>
      <c r="C24" s="641">
        <v>0</v>
      </c>
      <c r="D24" s="641">
        <v>0</v>
      </c>
      <c r="E24" s="642">
        <f t="shared" si="0"/>
        <v>0</v>
      </c>
      <c r="F24" s="641">
        <v>0</v>
      </c>
      <c r="G24" s="641">
        <v>0</v>
      </c>
      <c r="H24" s="643">
        <f t="shared" si="1"/>
        <v>0</v>
      </c>
      <c r="K24" s="634"/>
      <c r="L24" s="634"/>
      <c r="M24" s="634"/>
    </row>
    <row r="25" spans="1:13" ht="24" customHeight="1">
      <c r="A25" s="368">
        <v>5.6</v>
      </c>
      <c r="B25" s="372" t="s">
        <v>795</v>
      </c>
      <c r="C25" s="641">
        <v>0</v>
      </c>
      <c r="D25" s="641">
        <v>0</v>
      </c>
      <c r="E25" s="642">
        <f t="shared" si="0"/>
        <v>0</v>
      </c>
      <c r="F25" s="641">
        <v>0</v>
      </c>
      <c r="G25" s="641">
        <v>0</v>
      </c>
      <c r="H25" s="643">
        <f t="shared" si="1"/>
        <v>0</v>
      </c>
      <c r="K25" s="634"/>
      <c r="L25" s="634"/>
      <c r="M25" s="634"/>
    </row>
    <row r="26" spans="1:13" ht="24" customHeight="1">
      <c r="A26" s="368">
        <v>5.7</v>
      </c>
      <c r="B26" s="372" t="s">
        <v>510</v>
      </c>
      <c r="C26" s="641">
        <v>0</v>
      </c>
      <c r="D26" s="641">
        <v>0</v>
      </c>
      <c r="E26" s="642">
        <f t="shared" si="0"/>
        <v>0</v>
      </c>
      <c r="F26" s="641">
        <v>0</v>
      </c>
      <c r="G26" s="641">
        <v>0</v>
      </c>
      <c r="H26" s="643">
        <f t="shared" si="1"/>
        <v>0</v>
      </c>
      <c r="K26" s="634"/>
      <c r="L26" s="634"/>
      <c r="M26" s="634"/>
    </row>
    <row r="27" spans="1:13" ht="24" customHeight="1">
      <c r="A27" s="368">
        <v>6</v>
      </c>
      <c r="B27" s="371" t="s">
        <v>796</v>
      </c>
      <c r="C27" s="641">
        <v>22855873.43</v>
      </c>
      <c r="D27" s="641">
        <v>39989219.270000003</v>
      </c>
      <c r="E27" s="642">
        <f t="shared" si="0"/>
        <v>62845092.700000003</v>
      </c>
      <c r="F27" s="641">
        <v>11601886.140000002</v>
      </c>
      <c r="G27" s="641">
        <v>43877079.800000012</v>
      </c>
      <c r="H27" s="643">
        <f t="shared" si="1"/>
        <v>55478965.940000013</v>
      </c>
      <c r="K27" s="634"/>
      <c r="L27" s="634"/>
      <c r="M27" s="634"/>
    </row>
    <row r="28" spans="1:13" ht="24" customHeight="1">
      <c r="A28" s="368">
        <v>7</v>
      </c>
      <c r="B28" s="371" t="s">
        <v>797</v>
      </c>
      <c r="C28" s="641">
        <v>16343672.633577945</v>
      </c>
      <c r="D28" s="641">
        <v>484632.07341447659</v>
      </c>
      <c r="E28" s="642">
        <f t="shared" si="0"/>
        <v>16828304.706992421</v>
      </c>
      <c r="F28" s="641">
        <v>19155862.722204033</v>
      </c>
      <c r="G28" s="641">
        <v>4829984.3685765378</v>
      </c>
      <c r="H28" s="643">
        <f t="shared" si="1"/>
        <v>23985847.090780571</v>
      </c>
      <c r="K28" s="634"/>
      <c r="L28" s="634"/>
      <c r="M28" s="634"/>
    </row>
    <row r="29" spans="1:13" ht="24" customHeight="1">
      <c r="A29" s="368">
        <v>8</v>
      </c>
      <c r="B29" s="371" t="s">
        <v>798</v>
      </c>
      <c r="C29" s="641">
        <v>0</v>
      </c>
      <c r="D29" s="641">
        <v>0</v>
      </c>
      <c r="E29" s="642">
        <f t="shared" si="0"/>
        <v>0</v>
      </c>
      <c r="F29" s="641">
        <v>0</v>
      </c>
      <c r="G29" s="641">
        <v>0</v>
      </c>
      <c r="H29" s="643">
        <f t="shared" si="1"/>
        <v>0</v>
      </c>
      <c r="K29" s="634"/>
      <c r="L29" s="634"/>
      <c r="M29" s="634"/>
    </row>
    <row r="30" spans="1:13" ht="24" customHeight="1">
      <c r="A30" s="368">
        <v>9</v>
      </c>
      <c r="B30" s="369" t="s">
        <v>174</v>
      </c>
      <c r="C30" s="641">
        <f>C31+C32+C33+C34+C35+C36+C37</f>
        <v>0</v>
      </c>
      <c r="D30" s="641">
        <f>D31+D32+D33+D34+D35+D36+D37</f>
        <v>0</v>
      </c>
      <c r="E30" s="642">
        <f t="shared" si="0"/>
        <v>0</v>
      </c>
      <c r="F30" s="641">
        <f>F31+F32+F33+F34+F35+F36+F37</f>
        <v>9396804.9000000004</v>
      </c>
      <c r="G30" s="641">
        <f>G31+G32+G33+G34+G35+G36+G37</f>
        <v>9564600</v>
      </c>
      <c r="H30" s="643">
        <f t="shared" si="1"/>
        <v>18961404.899999999</v>
      </c>
      <c r="K30" s="634"/>
      <c r="L30" s="634"/>
      <c r="M30" s="634"/>
    </row>
    <row r="31" spans="1:13" ht="24" customHeight="1">
      <c r="A31" s="368">
        <v>9.1</v>
      </c>
      <c r="B31" s="370" t="s">
        <v>799</v>
      </c>
      <c r="C31" s="641">
        <v>0</v>
      </c>
      <c r="D31" s="641">
        <v>0</v>
      </c>
      <c r="E31" s="642">
        <f t="shared" si="0"/>
        <v>0</v>
      </c>
      <c r="F31" s="641">
        <v>9396804.9000000004</v>
      </c>
      <c r="G31" s="641">
        <v>0</v>
      </c>
      <c r="H31" s="643">
        <f t="shared" si="1"/>
        <v>9396804.9000000004</v>
      </c>
      <c r="K31" s="634"/>
      <c r="L31" s="634"/>
      <c r="M31" s="634"/>
    </row>
    <row r="32" spans="1:13" ht="24" customHeight="1">
      <c r="A32" s="368">
        <v>9.1999999999999993</v>
      </c>
      <c r="B32" s="370" t="s">
        <v>800</v>
      </c>
      <c r="C32" s="641">
        <v>0</v>
      </c>
      <c r="D32" s="641">
        <v>0</v>
      </c>
      <c r="E32" s="642">
        <f t="shared" si="0"/>
        <v>0</v>
      </c>
      <c r="F32" s="641">
        <v>0</v>
      </c>
      <c r="G32" s="641">
        <v>9564600</v>
      </c>
      <c r="H32" s="643">
        <f t="shared" si="1"/>
        <v>9564600</v>
      </c>
      <c r="K32" s="634"/>
      <c r="L32" s="634"/>
      <c r="M32" s="634"/>
    </row>
    <row r="33" spans="1:13" ht="24" customHeight="1">
      <c r="A33" s="368">
        <v>9.3000000000000007</v>
      </c>
      <c r="B33" s="370" t="s">
        <v>801</v>
      </c>
      <c r="C33" s="641">
        <v>0</v>
      </c>
      <c r="D33" s="641">
        <v>0</v>
      </c>
      <c r="E33" s="642">
        <f t="shared" si="0"/>
        <v>0</v>
      </c>
      <c r="F33" s="641">
        <v>0</v>
      </c>
      <c r="G33" s="641">
        <v>0</v>
      </c>
      <c r="H33" s="643">
        <f t="shared" si="1"/>
        <v>0</v>
      </c>
      <c r="K33" s="634"/>
      <c r="L33" s="634"/>
      <c r="M33" s="634"/>
    </row>
    <row r="34" spans="1:13" ht="24" customHeight="1">
      <c r="A34" s="368">
        <v>9.4</v>
      </c>
      <c r="B34" s="370" t="s">
        <v>802</v>
      </c>
      <c r="C34" s="641">
        <v>0</v>
      </c>
      <c r="D34" s="641">
        <v>0</v>
      </c>
      <c r="E34" s="642">
        <f t="shared" si="0"/>
        <v>0</v>
      </c>
      <c r="F34" s="641">
        <v>0</v>
      </c>
      <c r="G34" s="641">
        <v>0</v>
      </c>
      <c r="H34" s="643">
        <f t="shared" si="1"/>
        <v>0</v>
      </c>
      <c r="K34" s="634"/>
      <c r="L34" s="634"/>
      <c r="M34" s="634"/>
    </row>
    <row r="35" spans="1:13" ht="24" customHeight="1">
      <c r="A35" s="368">
        <v>9.5</v>
      </c>
      <c r="B35" s="370" t="s">
        <v>803</v>
      </c>
      <c r="C35" s="641">
        <v>0</v>
      </c>
      <c r="D35" s="641">
        <v>0</v>
      </c>
      <c r="E35" s="642">
        <f t="shared" si="0"/>
        <v>0</v>
      </c>
      <c r="F35" s="641">
        <v>0</v>
      </c>
      <c r="G35" s="641">
        <v>0</v>
      </c>
      <c r="H35" s="643">
        <f t="shared" si="1"/>
        <v>0</v>
      </c>
      <c r="K35" s="634"/>
      <c r="L35" s="634"/>
      <c r="M35" s="634"/>
    </row>
    <row r="36" spans="1:13" ht="24" customHeight="1">
      <c r="A36" s="368">
        <v>9.6</v>
      </c>
      <c r="B36" s="370" t="s">
        <v>804</v>
      </c>
      <c r="C36" s="641">
        <v>0</v>
      </c>
      <c r="D36" s="641">
        <v>0</v>
      </c>
      <c r="E36" s="642">
        <f t="shared" si="0"/>
        <v>0</v>
      </c>
      <c r="F36" s="641">
        <v>0</v>
      </c>
      <c r="G36" s="641">
        <v>0</v>
      </c>
      <c r="H36" s="643">
        <f t="shared" si="1"/>
        <v>0</v>
      </c>
      <c r="K36" s="634"/>
      <c r="L36" s="634"/>
      <c r="M36" s="634"/>
    </row>
    <row r="37" spans="1:13" ht="24" customHeight="1">
      <c r="A37" s="368">
        <v>9.6999999999999993</v>
      </c>
      <c r="B37" s="370" t="s">
        <v>805</v>
      </c>
      <c r="C37" s="641">
        <v>0</v>
      </c>
      <c r="D37" s="641">
        <v>0</v>
      </c>
      <c r="E37" s="642">
        <f t="shared" si="0"/>
        <v>0</v>
      </c>
      <c r="F37" s="641">
        <v>0</v>
      </c>
      <c r="G37" s="641">
        <v>0</v>
      </c>
      <c r="H37" s="643">
        <f t="shared" si="1"/>
        <v>0</v>
      </c>
      <c r="K37" s="634"/>
      <c r="L37" s="634"/>
      <c r="M37" s="634"/>
    </row>
    <row r="38" spans="1:13" ht="24" customHeight="1">
      <c r="A38" s="368">
        <v>10</v>
      </c>
      <c r="B38" s="375" t="s">
        <v>806</v>
      </c>
      <c r="C38" s="641">
        <f>C41+C42</f>
        <v>37092.639999999999</v>
      </c>
      <c r="D38" s="641">
        <f>D41+D42</f>
        <v>907019.18434000004</v>
      </c>
      <c r="E38" s="642">
        <f t="shared" si="0"/>
        <v>944111.82434000005</v>
      </c>
      <c r="F38" s="641">
        <v>643.58000000000004</v>
      </c>
      <c r="G38" s="641">
        <v>899877.44</v>
      </c>
      <c r="H38" s="643">
        <f t="shared" ref="H38:H43" si="2">F38+G38</f>
        <v>900521.0199999999</v>
      </c>
      <c r="K38" s="634"/>
      <c r="L38" s="634"/>
      <c r="M38" s="634"/>
    </row>
    <row r="39" spans="1:13" ht="24" customHeight="1">
      <c r="A39" s="368">
        <v>10.1</v>
      </c>
      <c r="B39" s="370" t="s">
        <v>807</v>
      </c>
      <c r="C39" s="641">
        <v>11408.119999999999</v>
      </c>
      <c r="D39" s="641">
        <v>0</v>
      </c>
      <c r="E39" s="642">
        <f t="shared" si="0"/>
        <v>11408.119999999999</v>
      </c>
      <c r="F39" s="641">
        <v>0</v>
      </c>
      <c r="G39" s="641">
        <v>0</v>
      </c>
      <c r="H39" s="643">
        <f t="shared" si="2"/>
        <v>0</v>
      </c>
      <c r="K39" s="634"/>
      <c r="L39" s="634"/>
      <c r="M39" s="634"/>
    </row>
    <row r="40" spans="1:13" ht="24" customHeight="1">
      <c r="A40" s="368">
        <v>10.199999999999999</v>
      </c>
      <c r="B40" s="370" t="s">
        <v>808</v>
      </c>
      <c r="C40" s="641">
        <v>259.23</v>
      </c>
      <c r="D40" s="641">
        <v>943.8</v>
      </c>
      <c r="E40" s="642">
        <f t="shared" si="0"/>
        <v>1203.03</v>
      </c>
      <c r="F40" s="641">
        <v>2269.9299999999998</v>
      </c>
      <c r="G40" s="641">
        <v>1189.44</v>
      </c>
      <c r="H40" s="643">
        <f t="shared" si="2"/>
        <v>3459.37</v>
      </c>
      <c r="K40" s="634"/>
      <c r="L40" s="634"/>
      <c r="M40" s="634"/>
    </row>
    <row r="41" spans="1:13" ht="24" customHeight="1">
      <c r="A41" s="368">
        <v>10.3</v>
      </c>
      <c r="B41" s="370" t="s">
        <v>809</v>
      </c>
      <c r="C41" s="641">
        <v>36449.06</v>
      </c>
      <c r="D41" s="641">
        <v>17582.384340000001</v>
      </c>
      <c r="E41" s="642">
        <f t="shared" si="0"/>
        <v>54031.444340000002</v>
      </c>
      <c r="F41" s="641">
        <v>0</v>
      </c>
      <c r="G41" s="641">
        <v>0</v>
      </c>
      <c r="H41" s="643">
        <f t="shared" si="2"/>
        <v>0</v>
      </c>
      <c r="K41" s="634"/>
      <c r="L41" s="634"/>
      <c r="M41" s="634"/>
    </row>
    <row r="42" spans="1:13" ht="24" customHeight="1">
      <c r="A42" s="368">
        <v>10.4</v>
      </c>
      <c r="B42" s="370" t="s">
        <v>810</v>
      </c>
      <c r="C42" s="641">
        <v>643.58000000000004</v>
      </c>
      <c r="D42" s="641">
        <v>889436.8</v>
      </c>
      <c r="E42" s="642">
        <f t="shared" si="0"/>
        <v>890080.38</v>
      </c>
      <c r="F42" s="641">
        <v>643.58000000000004</v>
      </c>
      <c r="G42" s="641">
        <v>899877.44</v>
      </c>
      <c r="H42" s="643">
        <f t="shared" si="2"/>
        <v>900521.0199999999</v>
      </c>
      <c r="K42" s="634"/>
      <c r="L42" s="634"/>
      <c r="M42" s="634"/>
    </row>
    <row r="43" spans="1:13" ht="24" customHeight="1">
      <c r="A43" s="368">
        <v>11</v>
      </c>
      <c r="B43" s="376" t="s">
        <v>175</v>
      </c>
      <c r="C43" s="641">
        <v>0</v>
      </c>
      <c r="D43" s="641">
        <v>0</v>
      </c>
      <c r="E43" s="642">
        <f t="shared" si="0"/>
        <v>0</v>
      </c>
      <c r="F43" s="641">
        <v>0</v>
      </c>
      <c r="G43" s="641">
        <v>0</v>
      </c>
      <c r="H43" s="643">
        <f t="shared" si="2"/>
        <v>0</v>
      </c>
      <c r="K43" s="634"/>
      <c r="L43" s="634"/>
      <c r="M43" s="634"/>
    </row>
    <row r="44" spans="1:13">
      <c r="C44" s="378"/>
      <c r="D44" s="378"/>
      <c r="E44" s="378"/>
      <c r="F44" s="378"/>
      <c r="G44" s="378"/>
      <c r="H44" s="378"/>
    </row>
    <row r="45" spans="1:13">
      <c r="C45" s="378"/>
      <c r="D45" s="378"/>
      <c r="E45" s="378"/>
      <c r="F45" s="378"/>
      <c r="G45" s="378"/>
      <c r="H45" s="378"/>
    </row>
    <row r="46" spans="1:13">
      <c r="C46" s="378"/>
      <c r="D46" s="378"/>
      <c r="E46" s="378"/>
      <c r="F46" s="378"/>
      <c r="G46" s="378"/>
      <c r="H46" s="378"/>
    </row>
    <row r="47" spans="1:13">
      <c r="C47" s="378"/>
      <c r="D47" s="378"/>
      <c r="E47" s="378"/>
      <c r="F47" s="378"/>
      <c r="G47" s="378"/>
      <c r="H47" s="378"/>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H18"/>
  <sheetViews>
    <sheetView zoomScale="80" zoomScaleNormal="80" workbookViewId="0">
      <pane xSplit="1" ySplit="4" topLeftCell="B5" activePane="bottomRight" state="frozen"/>
      <selection activeCell="E6" sqref="E6"/>
      <selection pane="topRight" activeCell="E6" sqref="E6"/>
      <selection pane="bottomLeft" activeCell="E6" sqref="E6"/>
      <selection pane="bottomRight" activeCell="C18" sqref="C18"/>
    </sheetView>
  </sheetViews>
  <sheetFormatPr defaultColWidth="9.109375" defaultRowHeight="13.8"/>
  <cols>
    <col min="1" max="1" width="9.5546875" style="2" bestFit="1" customWidth="1"/>
    <col min="2" max="2" width="93.5546875" style="2" customWidth="1"/>
    <col min="3" max="4" width="14.88671875" style="2" bestFit="1" customWidth="1"/>
    <col min="5" max="5" width="14.88671875" style="12" bestFit="1" customWidth="1"/>
    <col min="6" max="6" width="13.5546875" style="12" bestFit="1" customWidth="1"/>
    <col min="7" max="7" width="14.88671875" style="12" bestFit="1" customWidth="1"/>
    <col min="8" max="11" width="9.88671875" style="12" customWidth="1"/>
    <col min="12" max="16384" width="9.109375" style="12"/>
  </cols>
  <sheetData>
    <row r="1" spans="1:8">
      <c r="A1" s="16" t="s">
        <v>97</v>
      </c>
      <c r="B1" s="15" t="str">
        <f>Info!C2</f>
        <v>სს "ხალიკ ბანკი საქართველო"</v>
      </c>
      <c r="C1" s="15"/>
      <c r="D1" s="178"/>
    </row>
    <row r="2" spans="1:8">
      <c r="A2" s="16" t="s">
        <v>98</v>
      </c>
      <c r="B2" s="789">
        <f>'1. key ratios'!B2</f>
        <v>46203</v>
      </c>
      <c r="C2" s="27"/>
      <c r="D2" s="17"/>
      <c r="E2" s="11"/>
      <c r="F2" s="11"/>
      <c r="G2" s="11"/>
      <c r="H2" s="11"/>
    </row>
    <row r="3" spans="1:8">
      <c r="A3" s="16"/>
      <c r="B3" s="15"/>
      <c r="C3" s="27"/>
      <c r="D3" s="17"/>
      <c r="E3" s="11"/>
      <c r="F3" s="11"/>
      <c r="G3" s="11"/>
      <c r="H3" s="11"/>
    </row>
    <row r="4" spans="1:8" ht="15" customHeight="1" thickBot="1">
      <c r="A4" s="125" t="s">
        <v>242</v>
      </c>
      <c r="B4" s="126" t="s">
        <v>96</v>
      </c>
      <c r="C4" s="127" t="s">
        <v>76</v>
      </c>
    </row>
    <row r="5" spans="1:8" ht="15" customHeight="1">
      <c r="A5" s="123" t="s">
        <v>25</v>
      </c>
      <c r="B5" s="124"/>
      <c r="C5" s="253" t="str">
        <f>INT((MONTH($B$2))/3)&amp;"Q"&amp;"-"&amp;YEAR($B$2)</f>
        <v>2Q-2026</v>
      </c>
      <c r="D5" s="253" t="str">
        <f>IF(INT(MONTH($B$2))=3, "4"&amp;"Q"&amp;"-"&amp;YEAR($B$2)-1, IF(INT(MONTH($B$2))=6, "1"&amp;"Q"&amp;"-"&amp;YEAR($B$2), IF(INT(MONTH($B$2))=9, "2"&amp;"Q"&amp;"-"&amp;YEAR($B$2),IF(INT(MONTH($B$2))=12, "3"&amp;"Q"&amp;"-"&amp;YEAR($B$2), 0))))</f>
        <v>1Q-2026</v>
      </c>
      <c r="E5" s="253" t="str">
        <f>IF(INT(MONTH($B$2))=3, "3"&amp;"Q"&amp;"-"&amp;YEAR($B$2)-1, IF(INT(MONTH($B$2))=6, "4"&amp;"Q"&amp;"-"&amp;YEAR($B$2)-1, IF(INT(MONTH($B$2))=9, "1"&amp;"Q"&amp;"-"&amp;YEAR($B$2),IF(INT(MONTH($B$2))=12, "2"&amp;"Q"&amp;"-"&amp;YEAR($B$2), 0))))</f>
        <v>4Q-2025</v>
      </c>
      <c r="F5" s="253" t="str">
        <f>IF(INT(MONTH($B$2))=3, "2"&amp;"Q"&amp;"-"&amp;YEAR($B$2)-1, IF(INT(MONTH($B$2))=6, "3"&amp;"Q"&amp;"-"&amp;YEAR($B$2)-1, IF(INT(MONTH($B$2))=9, "4"&amp;"Q"&amp;"-"&amp;YEAR($B$2)-1,IF(INT(MONTH($B$2))=12, "1"&amp;"Q"&amp;"-"&amp;YEAR($B$2), 0))))</f>
        <v>3Q-2025</v>
      </c>
      <c r="G5" s="253" t="str">
        <f>IF(INT(MONTH($B$2))=3, "1"&amp;"Q"&amp;"-"&amp;YEAR($B$2)-1, IF(INT(MONTH($B$2))=6, "2"&amp;"Q"&amp;"-"&amp;YEAR($B$2)-1, IF(INT(MONTH($B$2))=9, "3"&amp;"Q"&amp;"-"&amp;YEAR($B$2)-1,IF(INT(MONTH($B$2))=12, "4"&amp;"Q"&amp;"-"&amp;YEAR($B$2)-1, 0))))</f>
        <v>2Q-2025</v>
      </c>
    </row>
    <row r="6" spans="1:8" ht="15" customHeight="1">
      <c r="A6" s="213">
        <v>1</v>
      </c>
      <c r="B6" s="242" t="s">
        <v>101</v>
      </c>
      <c r="C6" s="214">
        <f>C7+C9+C10</f>
        <v>1029793093.1598945</v>
      </c>
      <c r="D6" s="245">
        <f>D7+D9+D10</f>
        <v>1031373188.4593335</v>
      </c>
      <c r="E6" s="215">
        <f t="shared" ref="E6:G6" si="0">E7+E9+E10</f>
        <v>1024275329.8030443</v>
      </c>
      <c r="F6" s="214">
        <f t="shared" si="0"/>
        <v>996423166.48941481</v>
      </c>
      <c r="G6" s="246">
        <f t="shared" si="0"/>
        <v>1034298441.7168159</v>
      </c>
    </row>
    <row r="7" spans="1:8" ht="15" customHeight="1">
      <c r="A7" s="213">
        <v>1.1000000000000001</v>
      </c>
      <c r="B7" s="216" t="s">
        <v>995</v>
      </c>
      <c r="C7" s="644">
        <v>1011234991.6743983</v>
      </c>
      <c r="D7" s="645">
        <v>1007633572.9315001</v>
      </c>
      <c r="E7" s="644">
        <v>1002503931.0422033</v>
      </c>
      <c r="F7" s="644">
        <v>971802008.86406541</v>
      </c>
      <c r="G7" s="646">
        <v>1010595423.5780489</v>
      </c>
    </row>
    <row r="8" spans="1:8" ht="27.6">
      <c r="A8" s="213" t="s">
        <v>146</v>
      </c>
      <c r="B8" s="217" t="s">
        <v>239</v>
      </c>
      <c r="C8" s="644">
        <v>0</v>
      </c>
      <c r="D8" s="645">
        <v>0</v>
      </c>
      <c r="E8" s="644">
        <v>0</v>
      </c>
      <c r="F8" s="644">
        <v>0</v>
      </c>
      <c r="G8" s="646">
        <v>0</v>
      </c>
    </row>
    <row r="9" spans="1:8" ht="15" customHeight="1">
      <c r="A9" s="213">
        <v>1.2</v>
      </c>
      <c r="B9" s="216" t="s">
        <v>21</v>
      </c>
      <c r="C9" s="644">
        <v>18558101.485496208</v>
      </c>
      <c r="D9" s="645">
        <v>23658332.740396798</v>
      </c>
      <c r="E9" s="644">
        <v>21771398.760841038</v>
      </c>
      <c r="F9" s="644">
        <v>24621157.625349406</v>
      </c>
      <c r="G9" s="646">
        <v>23685022.486532584</v>
      </c>
    </row>
    <row r="10" spans="1:8" ht="15" customHeight="1">
      <c r="A10" s="213">
        <v>1.3</v>
      </c>
      <c r="B10" s="243" t="s">
        <v>73</v>
      </c>
      <c r="C10" s="647">
        <v>0</v>
      </c>
      <c r="D10" s="645">
        <v>81282.787436616651</v>
      </c>
      <c r="E10" s="647">
        <v>0</v>
      </c>
      <c r="F10" s="644">
        <v>0</v>
      </c>
      <c r="G10" s="648">
        <v>17995.652234471552</v>
      </c>
    </row>
    <row r="11" spans="1:8" ht="15" customHeight="1">
      <c r="A11" s="213">
        <v>2</v>
      </c>
      <c r="B11" s="242" t="s">
        <v>102</v>
      </c>
      <c r="C11" s="644">
        <v>1133497.2465857996</v>
      </c>
      <c r="D11" s="645">
        <v>187444.46253679617</v>
      </c>
      <c r="E11" s="644">
        <v>1311973.6048931987</v>
      </c>
      <c r="F11" s="644">
        <v>818675.1189311858</v>
      </c>
      <c r="G11" s="646">
        <v>474542.13054102997</v>
      </c>
    </row>
    <row r="12" spans="1:8" ht="15" customHeight="1">
      <c r="A12" s="227">
        <v>3</v>
      </c>
      <c r="B12" s="244" t="s">
        <v>100</v>
      </c>
      <c r="C12" s="647">
        <v>93108613.552461818</v>
      </c>
      <c r="D12" s="645">
        <v>93108613.552461818</v>
      </c>
      <c r="E12" s="647">
        <v>93108613.552461818</v>
      </c>
      <c r="F12" s="644">
        <v>86965483.489961877</v>
      </c>
      <c r="G12" s="648">
        <v>86965483.489961877</v>
      </c>
    </row>
    <row r="13" spans="1:8" ht="15" customHeight="1" thickBot="1">
      <c r="A13" s="71">
        <v>4</v>
      </c>
      <c r="B13" s="249" t="s">
        <v>147</v>
      </c>
      <c r="C13" s="145">
        <f>C6+C11+C12</f>
        <v>1124035203.9589422</v>
      </c>
      <c r="D13" s="247">
        <f>D6+D11+D12</f>
        <v>1124669246.4743321</v>
      </c>
      <c r="E13" s="146">
        <f t="shared" ref="E13:G13" si="1">E6+E11+E12</f>
        <v>1118695916.9603994</v>
      </c>
      <c r="F13" s="145">
        <f t="shared" si="1"/>
        <v>1084207325.0983078</v>
      </c>
      <c r="G13" s="248">
        <f t="shared" si="1"/>
        <v>1121738467.3373189</v>
      </c>
    </row>
    <row r="14" spans="1:8">
      <c r="B14" s="22"/>
    </row>
    <row r="15" spans="1:8">
      <c r="B15" s="63"/>
    </row>
    <row r="16" spans="1:8">
      <c r="B16" s="63"/>
    </row>
    <row r="17" spans="2:2">
      <c r="B17" s="63"/>
    </row>
    <row r="18" spans="2:2">
      <c r="B18" s="6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5"/>
  <sheetViews>
    <sheetView showGridLines="0" zoomScale="80" zoomScaleNormal="80" workbookViewId="0">
      <pane xSplit="1" ySplit="4" topLeftCell="B5" activePane="bottomRight" state="frozen"/>
      <selection activeCell="E6" sqref="E6"/>
      <selection pane="topRight" activeCell="E6" sqref="E6"/>
      <selection pane="bottomLeft" activeCell="E6" sqref="E6"/>
      <selection pane="bottomRight"/>
    </sheetView>
  </sheetViews>
  <sheetFormatPr defaultRowHeight="14.4"/>
  <cols>
    <col min="1" max="1" width="9.5546875" style="2" bestFit="1" customWidth="1"/>
    <col min="2" max="2" width="64.33203125" style="2" customWidth="1"/>
    <col min="3" max="3" width="85.88671875" style="2" customWidth="1"/>
  </cols>
  <sheetData>
    <row r="1" spans="1:8">
      <c r="A1" s="2" t="s">
        <v>97</v>
      </c>
      <c r="B1" s="178" t="str">
        <f>Info!C2</f>
        <v>სს "ხალიკ ბანკი საქართველო"</v>
      </c>
    </row>
    <row r="2" spans="1:8">
      <c r="A2" s="2" t="s">
        <v>98</v>
      </c>
      <c r="B2" s="789">
        <f>'1. key ratios'!B2</f>
        <v>46203</v>
      </c>
    </row>
    <row r="4" spans="1:8" ht="39" customHeight="1" thickBot="1">
      <c r="A4" s="139" t="s">
        <v>243</v>
      </c>
      <c r="B4" s="29" t="s">
        <v>80</v>
      </c>
      <c r="C4" s="13"/>
    </row>
    <row r="5" spans="1:8">
      <c r="A5" s="10"/>
      <c r="B5" s="237" t="s">
        <v>81</v>
      </c>
      <c r="C5" s="251" t="s">
        <v>419</v>
      </c>
    </row>
    <row r="6" spans="1:8" ht="15">
      <c r="A6" s="14">
        <v>1</v>
      </c>
      <c r="B6" s="649" t="s">
        <v>1011</v>
      </c>
      <c r="C6" s="650" t="s">
        <v>1012</v>
      </c>
    </row>
    <row r="7" spans="1:8" ht="15">
      <c r="A7" s="14">
        <v>2</v>
      </c>
      <c r="B7" s="649" t="s">
        <v>1013</v>
      </c>
      <c r="C7" s="650" t="s">
        <v>1012</v>
      </c>
    </row>
    <row r="8" spans="1:8" ht="15">
      <c r="A8" s="14">
        <v>3</v>
      </c>
      <c r="B8" s="649" t="s">
        <v>1014</v>
      </c>
      <c r="C8" s="650" t="s">
        <v>1015</v>
      </c>
    </row>
    <row r="9" spans="1:8" ht="15">
      <c r="A9" s="14">
        <v>4</v>
      </c>
      <c r="B9" s="649" t="s">
        <v>1016</v>
      </c>
      <c r="C9" s="650" t="s">
        <v>1015</v>
      </c>
    </row>
    <row r="10" spans="1:8" ht="15">
      <c r="A10" s="14">
        <v>5</v>
      </c>
      <c r="B10" s="649" t="s">
        <v>1017</v>
      </c>
      <c r="C10" s="650" t="s">
        <v>1012</v>
      </c>
    </row>
    <row r="11" spans="1:8" ht="15">
      <c r="A11" s="14">
        <v>6</v>
      </c>
      <c r="B11" s="30"/>
      <c r="C11" s="250"/>
    </row>
    <row r="12" spans="1:8" ht="15">
      <c r="A12" s="14">
        <v>7</v>
      </c>
      <c r="B12" s="30"/>
      <c r="C12" s="250"/>
      <c r="H12" s="4"/>
    </row>
    <row r="13" spans="1:8" ht="15">
      <c r="A13" s="14">
        <v>8</v>
      </c>
      <c r="B13" s="30"/>
      <c r="C13" s="250"/>
    </row>
    <row r="14" spans="1:8" ht="15">
      <c r="A14" s="14">
        <v>9</v>
      </c>
      <c r="B14" s="30"/>
      <c r="C14" s="250"/>
    </row>
    <row r="15" spans="1:8" ht="15">
      <c r="A15" s="14">
        <v>10</v>
      </c>
      <c r="B15" s="30"/>
      <c r="C15" s="250"/>
    </row>
    <row r="16" spans="1:8" ht="15">
      <c r="A16" s="14"/>
      <c r="B16" s="828"/>
      <c r="C16" s="829"/>
    </row>
    <row r="17" spans="1:3">
      <c r="A17" s="14"/>
      <c r="B17" s="238" t="s">
        <v>82</v>
      </c>
      <c r="C17" s="252" t="s">
        <v>420</v>
      </c>
    </row>
    <row r="18" spans="1:3" ht="129.75" customHeight="1">
      <c r="A18" s="14">
        <v>1</v>
      </c>
      <c r="B18" s="787" t="s">
        <v>1002</v>
      </c>
      <c r="C18" s="786" t="s">
        <v>1018</v>
      </c>
    </row>
    <row r="19" spans="1:3" ht="129.75" customHeight="1">
      <c r="A19" s="14">
        <v>2</v>
      </c>
      <c r="B19" s="787" t="s">
        <v>1019</v>
      </c>
      <c r="C19" s="788" t="s">
        <v>1020</v>
      </c>
    </row>
    <row r="20" spans="1:3" ht="129.75" customHeight="1">
      <c r="A20" s="14">
        <v>3</v>
      </c>
      <c r="B20" s="787" t="s">
        <v>1021</v>
      </c>
      <c r="C20" s="788" t="s">
        <v>1022</v>
      </c>
    </row>
    <row r="21" spans="1:3" ht="129.75" customHeight="1">
      <c r="A21" s="14">
        <v>4</v>
      </c>
      <c r="B21" s="787" t="s">
        <v>1023</v>
      </c>
      <c r="C21" s="788" t="s">
        <v>1024</v>
      </c>
    </row>
    <row r="22" spans="1:3">
      <c r="A22" s="14">
        <v>5</v>
      </c>
      <c r="B22" s="651">
        <v>0</v>
      </c>
      <c r="C22" s="652">
        <v>0</v>
      </c>
    </row>
    <row r="23" spans="1:3">
      <c r="A23" s="14">
        <v>6</v>
      </c>
      <c r="B23" s="651">
        <v>0</v>
      </c>
      <c r="C23" s="652">
        <v>0</v>
      </c>
    </row>
    <row r="24" spans="1:3">
      <c r="A24" s="14">
        <v>7</v>
      </c>
      <c r="B24" s="651">
        <v>0</v>
      </c>
      <c r="C24" s="652">
        <v>0</v>
      </c>
    </row>
    <row r="25" spans="1:3">
      <c r="A25" s="14">
        <v>8</v>
      </c>
      <c r="B25" s="651">
        <v>0</v>
      </c>
      <c r="C25" s="652">
        <v>0</v>
      </c>
    </row>
    <row r="26" spans="1:3">
      <c r="A26" s="14">
        <v>9</v>
      </c>
      <c r="B26" s="651">
        <v>0</v>
      </c>
      <c r="C26" s="652">
        <v>0</v>
      </c>
    </row>
    <row r="27" spans="1:3" ht="15.75" customHeight="1">
      <c r="A27" s="14">
        <v>10</v>
      </c>
      <c r="B27" s="651">
        <v>0</v>
      </c>
      <c r="C27" s="652">
        <v>0</v>
      </c>
    </row>
    <row r="28" spans="1:3" ht="15.75" customHeight="1">
      <c r="A28" s="14"/>
      <c r="B28" s="25"/>
      <c r="C28" s="26"/>
    </row>
    <row r="29" spans="1:3" ht="30" customHeight="1">
      <c r="A29" s="14"/>
      <c r="B29" s="830" t="s">
        <v>83</v>
      </c>
      <c r="C29" s="831"/>
    </row>
    <row r="30" spans="1:3" ht="15">
      <c r="A30" s="14">
        <v>1</v>
      </c>
      <c r="B30" s="653" t="s">
        <v>1025</v>
      </c>
      <c r="C30" s="654">
        <v>1</v>
      </c>
    </row>
    <row r="31" spans="1:3" ht="15.75" customHeight="1">
      <c r="A31" s="14"/>
      <c r="B31" s="30"/>
      <c r="C31" s="31"/>
    </row>
    <row r="32" spans="1:3" ht="29.25" customHeight="1">
      <c r="A32" s="14"/>
      <c r="B32" s="830" t="s">
        <v>163</v>
      </c>
      <c r="C32" s="831"/>
    </row>
    <row r="33" spans="1:3" ht="15">
      <c r="A33" s="656">
        <v>1</v>
      </c>
      <c r="B33" s="653" t="s">
        <v>1026</v>
      </c>
      <c r="C33" s="783">
        <v>0.30955211064918425</v>
      </c>
    </row>
    <row r="34" spans="1:3" ht="15">
      <c r="A34" s="657">
        <v>2</v>
      </c>
      <c r="B34" s="655" t="s">
        <v>1027</v>
      </c>
      <c r="C34" s="784">
        <v>0.30955211064918425</v>
      </c>
    </row>
    <row r="35" spans="1:3" ht="15.6" thickBot="1">
      <c r="A35" s="658">
        <v>3</v>
      </c>
      <c r="B35" s="32" t="s">
        <v>1028</v>
      </c>
      <c r="C35" s="785">
        <v>0.35016348736356256</v>
      </c>
    </row>
  </sheetData>
  <mergeCells count="3">
    <mergeCell ref="B16:C16"/>
    <mergeCell ref="B32:C32"/>
    <mergeCell ref="B29:C29"/>
  </mergeCells>
  <dataValidations disablePrompts="1"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L53"/>
  <sheetViews>
    <sheetView zoomScale="80" zoomScaleNormal="80" workbookViewId="0">
      <pane xSplit="1" ySplit="5" topLeftCell="B21" activePane="bottomRight" state="frozen"/>
      <selection activeCell="E6" sqref="E6"/>
      <selection pane="topRight" activeCell="E6" sqref="E6"/>
      <selection pane="bottomLeft" activeCell="E6" sqref="E6"/>
      <selection pane="bottomRight"/>
    </sheetView>
  </sheetViews>
  <sheetFormatPr defaultRowHeight="14.4"/>
  <cols>
    <col min="1" max="1" width="12.44140625" style="2" customWidth="1"/>
    <col min="2" max="2" width="47.5546875" style="2" customWidth="1"/>
    <col min="3" max="3" width="28" style="2" customWidth="1"/>
    <col min="4" max="4" width="25.5546875" style="2" customWidth="1"/>
    <col min="5" max="5" width="18.88671875" style="2" customWidth="1"/>
    <col min="6" max="6" width="12" bestFit="1" customWidth="1"/>
    <col min="7" max="7" width="12.5546875" bestFit="1" customWidth="1"/>
  </cols>
  <sheetData>
    <row r="1" spans="1:12">
      <c r="A1" s="16" t="s">
        <v>97</v>
      </c>
      <c r="B1" s="15" t="str">
        <f>Info!C2</f>
        <v>სს "ხალიკ ბანკი საქართველო"</v>
      </c>
    </row>
    <row r="2" spans="1:12" s="20" customFormat="1" ht="15.75" customHeight="1">
      <c r="A2" s="20" t="s">
        <v>98</v>
      </c>
      <c r="B2" s="789">
        <f>'1. key ratios'!B2</f>
        <v>46203</v>
      </c>
    </row>
    <row r="3" spans="1:12" s="20" customFormat="1" ht="15.75" customHeight="1"/>
    <row r="4" spans="1:12" s="20" customFormat="1" ht="15.75" customHeight="1" thickBot="1">
      <c r="A4" s="140" t="s">
        <v>244</v>
      </c>
      <c r="B4" s="141" t="s">
        <v>157</v>
      </c>
      <c r="C4" s="105"/>
      <c r="D4" s="105"/>
      <c r="E4" s="106" t="s">
        <v>76</v>
      </c>
    </row>
    <row r="5" spans="1:12" s="67" customFormat="1" ht="17.399999999999999" customHeight="1">
      <c r="A5" s="190"/>
      <c r="B5" s="191"/>
      <c r="C5" s="104" t="s">
        <v>0</v>
      </c>
      <c r="D5" s="104" t="s">
        <v>1</v>
      </c>
      <c r="E5" s="192" t="s">
        <v>2</v>
      </c>
    </row>
    <row r="6" spans="1:12" s="83" customFormat="1" ht="14.4" customHeight="1">
      <c r="A6" s="193"/>
      <c r="B6" s="832" t="s">
        <v>133</v>
      </c>
      <c r="C6" s="832" t="s">
        <v>824</v>
      </c>
      <c r="D6" s="833" t="s">
        <v>132</v>
      </c>
      <c r="E6" s="834"/>
      <c r="G6"/>
    </row>
    <row r="7" spans="1:12" s="83" customFormat="1" ht="99.6" customHeight="1">
      <c r="A7" s="193"/>
      <c r="B7" s="832"/>
      <c r="C7" s="832"/>
      <c r="D7" s="188" t="s">
        <v>131</v>
      </c>
      <c r="E7" s="189" t="s">
        <v>341</v>
      </c>
      <c r="G7"/>
    </row>
    <row r="8" spans="1:12" s="83" customFormat="1" ht="22.5" customHeight="1">
      <c r="A8" s="380">
        <v>1</v>
      </c>
      <c r="B8" s="325" t="s">
        <v>811</v>
      </c>
      <c r="C8" s="659">
        <f>SUM(C9:C11)</f>
        <v>102412968.7</v>
      </c>
      <c r="D8" s="659">
        <f t="shared" ref="D8:E8" si="0">SUM(D9:D11)</f>
        <v>0</v>
      </c>
      <c r="E8" s="659">
        <f t="shared" si="0"/>
        <v>102412968.7</v>
      </c>
      <c r="G8"/>
      <c r="H8"/>
      <c r="I8"/>
      <c r="J8"/>
      <c r="K8"/>
      <c r="L8"/>
    </row>
    <row r="9" spans="1:12" s="83" customFormat="1">
      <c r="A9" s="380">
        <v>1.1000000000000001</v>
      </c>
      <c r="B9" s="326" t="s">
        <v>85</v>
      </c>
      <c r="C9" s="659">
        <v>14503583.82</v>
      </c>
      <c r="D9" s="659">
        <v>0</v>
      </c>
      <c r="E9" s="659">
        <v>14503583.82</v>
      </c>
      <c r="G9"/>
      <c r="H9"/>
      <c r="I9"/>
      <c r="J9"/>
    </row>
    <row r="10" spans="1:12" s="83" customFormat="1">
      <c r="A10" s="380">
        <v>1.2</v>
      </c>
      <c r="B10" s="326" t="s">
        <v>86</v>
      </c>
      <c r="C10" s="659">
        <v>28417550.919999994</v>
      </c>
      <c r="D10" s="659">
        <v>0</v>
      </c>
      <c r="E10" s="659">
        <v>28417550.919999994</v>
      </c>
      <c r="G10"/>
      <c r="H10"/>
      <c r="I10"/>
      <c r="J10"/>
    </row>
    <row r="11" spans="1:12" s="83" customFormat="1">
      <c r="A11" s="380">
        <v>1.3</v>
      </c>
      <c r="B11" s="326" t="s">
        <v>87</v>
      </c>
      <c r="C11" s="659">
        <v>59491833.960000008</v>
      </c>
      <c r="D11" s="659">
        <v>0</v>
      </c>
      <c r="E11" s="659">
        <v>59491833.960000008</v>
      </c>
      <c r="G11"/>
      <c r="H11"/>
      <c r="I11"/>
      <c r="J11"/>
    </row>
    <row r="12" spans="1:12" s="83" customFormat="1">
      <c r="A12" s="380">
        <v>2</v>
      </c>
      <c r="B12" s="327" t="s">
        <v>698</v>
      </c>
      <c r="C12" s="659">
        <v>0</v>
      </c>
      <c r="D12" s="659">
        <v>0</v>
      </c>
      <c r="E12" s="659">
        <v>0</v>
      </c>
      <c r="G12"/>
      <c r="H12"/>
      <c r="I12"/>
      <c r="J12"/>
    </row>
    <row r="13" spans="1:12" s="83" customFormat="1">
      <c r="A13" s="380">
        <v>2.1</v>
      </c>
      <c r="B13" s="328" t="s">
        <v>699</v>
      </c>
      <c r="C13" s="659">
        <v>0</v>
      </c>
      <c r="D13" s="659">
        <v>0</v>
      </c>
      <c r="E13" s="659">
        <v>0</v>
      </c>
      <c r="G13"/>
      <c r="H13"/>
      <c r="I13"/>
      <c r="J13"/>
    </row>
    <row r="14" spans="1:12" s="83" customFormat="1" ht="33.9" customHeight="1">
      <c r="A14" s="380">
        <v>3</v>
      </c>
      <c r="B14" s="329" t="s">
        <v>700</v>
      </c>
      <c r="C14" s="659">
        <v>0</v>
      </c>
      <c r="D14" s="659">
        <v>0</v>
      </c>
      <c r="E14" s="659">
        <v>0</v>
      </c>
      <c r="G14"/>
      <c r="H14"/>
      <c r="I14"/>
      <c r="J14"/>
    </row>
    <row r="15" spans="1:12" s="83" customFormat="1" ht="32.4" customHeight="1">
      <c r="A15" s="380">
        <v>4</v>
      </c>
      <c r="B15" s="330" t="s">
        <v>701</v>
      </c>
      <c r="C15" s="659">
        <v>0</v>
      </c>
      <c r="D15" s="659">
        <v>0</v>
      </c>
      <c r="E15" s="659">
        <v>0</v>
      </c>
      <c r="G15"/>
      <c r="H15"/>
      <c r="I15"/>
      <c r="J15"/>
    </row>
    <row r="16" spans="1:12" s="83" customFormat="1" ht="23.1" customHeight="1">
      <c r="A16" s="380">
        <v>5</v>
      </c>
      <c r="B16" s="330" t="s">
        <v>702</v>
      </c>
      <c r="C16" s="659">
        <f>SUM(C17:C19)</f>
        <v>54000</v>
      </c>
      <c r="D16" s="659">
        <f t="shared" ref="D16:E16" si="1">SUM(D17:D19)</f>
        <v>0</v>
      </c>
      <c r="E16" s="659">
        <f t="shared" si="1"/>
        <v>54000</v>
      </c>
      <c r="G16"/>
      <c r="H16"/>
      <c r="I16"/>
      <c r="J16"/>
    </row>
    <row r="17" spans="1:10" s="83" customFormat="1">
      <c r="A17" s="380">
        <v>5.0999999999999996</v>
      </c>
      <c r="B17" s="331" t="s">
        <v>703</v>
      </c>
      <c r="C17" s="659">
        <v>54000</v>
      </c>
      <c r="D17" s="659">
        <v>0</v>
      </c>
      <c r="E17" s="659">
        <v>54000</v>
      </c>
      <c r="G17"/>
      <c r="H17"/>
      <c r="I17"/>
      <c r="J17"/>
    </row>
    <row r="18" spans="1:10" s="83" customFormat="1">
      <c r="A18" s="380">
        <v>5.2</v>
      </c>
      <c r="B18" s="331" t="s">
        <v>538</v>
      </c>
      <c r="C18" s="659">
        <v>0</v>
      </c>
      <c r="D18" s="659">
        <v>0</v>
      </c>
      <c r="E18" s="659">
        <v>0</v>
      </c>
      <c r="G18"/>
      <c r="H18"/>
      <c r="I18"/>
      <c r="J18"/>
    </row>
    <row r="19" spans="1:10" s="83" customFormat="1">
      <c r="A19" s="380">
        <v>5.3</v>
      </c>
      <c r="B19" s="331" t="s">
        <v>704</v>
      </c>
      <c r="C19" s="659">
        <v>0</v>
      </c>
      <c r="D19" s="659">
        <v>0</v>
      </c>
      <c r="E19" s="659">
        <v>0</v>
      </c>
      <c r="G19"/>
      <c r="H19"/>
      <c r="I19"/>
      <c r="J19"/>
    </row>
    <row r="20" spans="1:10" s="83" customFormat="1" ht="20.399999999999999">
      <c r="A20" s="380">
        <v>6</v>
      </c>
      <c r="B20" s="329" t="s">
        <v>705</v>
      </c>
      <c r="C20" s="659">
        <f>SUM(C21:C22)</f>
        <v>990980426.19999981</v>
      </c>
      <c r="D20" s="659">
        <f t="shared" ref="D20:E20" si="2">SUM(D21:D22)</f>
        <v>0</v>
      </c>
      <c r="E20" s="659">
        <f t="shared" si="2"/>
        <v>990980426.19999981</v>
      </c>
      <c r="G20"/>
      <c r="H20"/>
      <c r="I20"/>
      <c r="J20"/>
    </row>
    <row r="21" spans="1:10">
      <c r="A21" s="380">
        <v>6.1</v>
      </c>
      <c r="B21" s="331" t="s">
        <v>538</v>
      </c>
      <c r="C21" s="660">
        <v>5924582</v>
      </c>
      <c r="D21" s="660">
        <v>0</v>
      </c>
      <c r="E21" s="660">
        <v>5924582</v>
      </c>
    </row>
    <row r="22" spans="1:10">
      <c r="A22" s="380">
        <v>6.2</v>
      </c>
      <c r="B22" s="331" t="s">
        <v>704</v>
      </c>
      <c r="C22" s="660">
        <v>985055844.19999981</v>
      </c>
      <c r="D22" s="660">
        <v>0</v>
      </c>
      <c r="E22" s="660">
        <v>985055844.19999981</v>
      </c>
    </row>
    <row r="23" spans="1:10" ht="20.399999999999999">
      <c r="A23" s="380">
        <v>7</v>
      </c>
      <c r="B23" s="332" t="s">
        <v>706</v>
      </c>
      <c r="C23" s="660">
        <v>0</v>
      </c>
      <c r="D23" s="660">
        <v>0</v>
      </c>
      <c r="E23" s="660">
        <v>0</v>
      </c>
    </row>
    <row r="24" spans="1:10" ht="20.399999999999999">
      <c r="A24" s="380">
        <v>8</v>
      </c>
      <c r="B24" s="333" t="s">
        <v>707</v>
      </c>
      <c r="C24" s="660">
        <v>0</v>
      </c>
      <c r="D24" s="660">
        <v>0</v>
      </c>
      <c r="E24" s="660">
        <v>0</v>
      </c>
    </row>
    <row r="25" spans="1:10">
      <c r="A25" s="380">
        <v>9</v>
      </c>
      <c r="B25" s="330" t="s">
        <v>708</v>
      </c>
      <c r="C25" s="660">
        <f>SUM(C26:C27)</f>
        <v>18412758.98</v>
      </c>
      <c r="D25" s="660">
        <f t="shared" ref="D25:E25" si="3">SUM(D26:D27)</f>
        <v>0</v>
      </c>
      <c r="E25" s="660">
        <f t="shared" si="3"/>
        <v>18412758.98</v>
      </c>
    </row>
    <row r="26" spans="1:10">
      <c r="A26" s="380">
        <v>9.1</v>
      </c>
      <c r="B26" s="334" t="s">
        <v>709</v>
      </c>
      <c r="C26" s="660">
        <v>18412758.98</v>
      </c>
      <c r="D26" s="660">
        <v>0</v>
      </c>
      <c r="E26" s="660">
        <v>18412758.98</v>
      </c>
    </row>
    <row r="27" spans="1:10">
      <c r="A27" s="380">
        <v>9.1999999999999993</v>
      </c>
      <c r="B27" s="334" t="s">
        <v>710</v>
      </c>
      <c r="C27" s="660">
        <v>0</v>
      </c>
      <c r="D27" s="660">
        <v>0</v>
      </c>
      <c r="E27" s="660">
        <v>0</v>
      </c>
    </row>
    <row r="28" spans="1:10">
      <c r="A28" s="380">
        <v>10</v>
      </c>
      <c r="B28" s="330" t="s">
        <v>36</v>
      </c>
      <c r="C28" s="660">
        <f>SUM(C29:C30)</f>
        <v>6386721.9699999969</v>
      </c>
      <c r="D28" s="660">
        <f t="shared" ref="D28:E28" si="4">SUM(D29:D30)</f>
        <v>6386721.9699999969</v>
      </c>
      <c r="E28" s="660">
        <f t="shared" si="4"/>
        <v>0</v>
      </c>
    </row>
    <row r="29" spans="1:10">
      <c r="A29" s="380">
        <v>10.1</v>
      </c>
      <c r="B29" s="334" t="s">
        <v>711</v>
      </c>
      <c r="C29" s="660">
        <v>0</v>
      </c>
      <c r="D29" s="660">
        <v>0</v>
      </c>
      <c r="E29" s="660">
        <v>0</v>
      </c>
    </row>
    <row r="30" spans="1:10">
      <c r="A30" s="380">
        <v>10.199999999999999</v>
      </c>
      <c r="B30" s="334" t="s">
        <v>712</v>
      </c>
      <c r="C30" s="660">
        <v>6386721.9699999969</v>
      </c>
      <c r="D30" s="660">
        <v>6386721.9699999969</v>
      </c>
      <c r="E30" s="660">
        <v>0</v>
      </c>
    </row>
    <row r="31" spans="1:10">
      <c r="A31" s="380">
        <v>11</v>
      </c>
      <c r="B31" s="330" t="s">
        <v>713</v>
      </c>
      <c r="C31" s="660">
        <f>SUM(C32:C33)</f>
        <v>1319970</v>
      </c>
      <c r="D31" s="660">
        <f t="shared" ref="D31:E31" si="5">SUM(D32:D33)</f>
        <v>0</v>
      </c>
      <c r="E31" s="660">
        <f t="shared" si="5"/>
        <v>1319970</v>
      </c>
    </row>
    <row r="32" spans="1:10">
      <c r="A32" s="380">
        <v>11.1</v>
      </c>
      <c r="B32" s="334" t="s">
        <v>714</v>
      </c>
      <c r="C32" s="660">
        <v>1319970</v>
      </c>
      <c r="D32" s="660">
        <v>0</v>
      </c>
      <c r="E32" s="660">
        <v>1319970</v>
      </c>
    </row>
    <row r="33" spans="1:7">
      <c r="A33" s="380">
        <v>11.2</v>
      </c>
      <c r="B33" s="334" t="s">
        <v>715</v>
      </c>
      <c r="C33" s="660">
        <v>0</v>
      </c>
      <c r="D33" s="660">
        <v>0</v>
      </c>
      <c r="E33" s="660">
        <v>0</v>
      </c>
    </row>
    <row r="34" spans="1:7">
      <c r="A34" s="380">
        <v>13</v>
      </c>
      <c r="B34" s="330" t="s">
        <v>88</v>
      </c>
      <c r="C34" s="660">
        <v>18208180.329999998</v>
      </c>
      <c r="D34" s="660">
        <v>0</v>
      </c>
      <c r="E34" s="660">
        <v>18208180.329999998</v>
      </c>
    </row>
    <row r="35" spans="1:7">
      <c r="A35" s="380">
        <v>13.1</v>
      </c>
      <c r="B35" s="335" t="s">
        <v>716</v>
      </c>
      <c r="C35" s="660">
        <v>14469142.579999998</v>
      </c>
      <c r="D35" s="660">
        <v>0</v>
      </c>
      <c r="E35" s="660">
        <v>14469142.579999998</v>
      </c>
    </row>
    <row r="36" spans="1:7">
      <c r="A36" s="380">
        <v>13.2</v>
      </c>
      <c r="B36" s="335" t="s">
        <v>717</v>
      </c>
      <c r="C36" s="660">
        <v>0</v>
      </c>
      <c r="D36" s="660">
        <v>0</v>
      </c>
      <c r="E36" s="660">
        <v>0</v>
      </c>
    </row>
    <row r="37" spans="1:7" ht="42" thickBot="1">
      <c r="A37" s="194"/>
      <c r="B37" s="195" t="s">
        <v>308</v>
      </c>
      <c r="C37" s="661">
        <f>SUM(C8,C12,C14,C15,C16,C20,C23,C24,C25,C28,C31,C34)</f>
        <v>1137775026.1799998</v>
      </c>
      <c r="D37" s="661">
        <f t="shared" ref="D37" si="6">SUM(D8,D12,D14,D15,D16,D20,D23,D24,D25,D28,D31,D34)</f>
        <v>6386721.9699999969</v>
      </c>
      <c r="E37" s="661">
        <f>SUM(E8,E12,E14,E15,E16,E20,E23,E24,E25,E28,E31,E34)</f>
        <v>1131388304.2099998</v>
      </c>
    </row>
    <row r="38" spans="1:7">
      <c r="A38"/>
      <c r="B38"/>
      <c r="C38"/>
      <c r="D38"/>
      <c r="E38"/>
    </row>
    <row r="39" spans="1:7">
      <c r="A39"/>
      <c r="B39"/>
      <c r="C39"/>
      <c r="D39"/>
      <c r="E39"/>
    </row>
    <row r="41" spans="1:7" s="2" customFormat="1">
      <c r="B41" s="34"/>
      <c r="F41"/>
      <c r="G41"/>
    </row>
    <row r="42" spans="1:7" s="2" customFormat="1">
      <c r="B42" s="35"/>
      <c r="F42"/>
      <c r="G42"/>
    </row>
    <row r="43" spans="1:7" s="2" customFormat="1">
      <c r="B43" s="34"/>
      <c r="F43"/>
      <c r="G43"/>
    </row>
    <row r="44" spans="1:7" s="2" customFormat="1">
      <c r="B44" s="34"/>
      <c r="F44"/>
      <c r="G44"/>
    </row>
    <row r="45" spans="1:7" s="2" customFormat="1">
      <c r="B45" s="34"/>
      <c r="F45"/>
      <c r="G45"/>
    </row>
    <row r="46" spans="1:7" s="2" customFormat="1">
      <c r="B46" s="34"/>
      <c r="F46"/>
      <c r="G46"/>
    </row>
    <row r="47" spans="1:7" s="2" customFormat="1">
      <c r="B47" s="34"/>
      <c r="F47"/>
      <c r="G47"/>
    </row>
    <row r="48" spans="1:7" s="2" customFormat="1">
      <c r="B48" s="35"/>
      <c r="F48"/>
      <c r="G48"/>
    </row>
    <row r="49" spans="2:7" s="2" customFormat="1">
      <c r="B49" s="35"/>
      <c r="F49"/>
      <c r="G49"/>
    </row>
    <row r="50" spans="2:7" s="2" customFormat="1">
      <c r="B50" s="35"/>
      <c r="F50"/>
      <c r="G50"/>
    </row>
    <row r="51" spans="2:7" s="2" customFormat="1">
      <c r="B51" s="35"/>
      <c r="F51"/>
      <c r="G51"/>
    </row>
    <row r="52" spans="2:7" s="2" customFormat="1">
      <c r="B52" s="35"/>
      <c r="F52"/>
      <c r="G52"/>
    </row>
    <row r="53" spans="2:7" s="2" customFormat="1">
      <c r="B53" s="35"/>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E6" sqref="E6"/>
      <selection pane="topRight" activeCell="E6" sqref="E6"/>
      <selection pane="bottomLeft" activeCell="E6" sqref="E6"/>
      <selection pane="bottomRight"/>
    </sheetView>
  </sheetViews>
  <sheetFormatPr defaultRowHeight="14.4" outlineLevelRow="1"/>
  <cols>
    <col min="1" max="1" width="9.5546875" style="2" bestFit="1" customWidth="1"/>
    <col min="2" max="2" width="114.109375" style="2" customWidth="1"/>
    <col min="3" max="3" width="18.88671875" customWidth="1"/>
    <col min="4" max="9" width="10.44140625" customWidth="1"/>
  </cols>
  <sheetData>
    <row r="1" spans="1:6">
      <c r="A1" s="16" t="s">
        <v>97</v>
      </c>
      <c r="B1" s="794" t="str">
        <f>Info!C2</f>
        <v>სს "ხალიკ ბანკი საქართველო"</v>
      </c>
    </row>
    <row r="2" spans="1:6" s="20" customFormat="1" ht="15.75" customHeight="1">
      <c r="A2" s="20" t="s">
        <v>98</v>
      </c>
      <c r="B2" s="789">
        <f>'1. key ratios'!B2</f>
        <v>46203</v>
      </c>
      <c r="C2"/>
      <c r="D2"/>
      <c r="E2"/>
      <c r="F2"/>
    </row>
    <row r="3" spans="1:6" s="20" customFormat="1" ht="15.75" customHeight="1">
      <c r="C3"/>
      <c r="D3"/>
      <c r="E3"/>
      <c r="F3"/>
    </row>
    <row r="4" spans="1:6" s="20" customFormat="1" ht="28.2" thickBot="1">
      <c r="A4" s="20" t="s">
        <v>245</v>
      </c>
      <c r="B4" s="112" t="s">
        <v>160</v>
      </c>
      <c r="C4" s="106" t="s">
        <v>76</v>
      </c>
      <c r="D4"/>
      <c r="E4"/>
      <c r="F4"/>
    </row>
    <row r="5" spans="1:6">
      <c r="A5" s="107">
        <v>1</v>
      </c>
      <c r="B5" s="108" t="s">
        <v>695</v>
      </c>
      <c r="C5" s="791">
        <f>'7. LI1'!E37</f>
        <v>1131388304.2099998</v>
      </c>
    </row>
    <row r="6" spans="1:6" s="97" customFormat="1">
      <c r="A6" s="66">
        <v>2.1</v>
      </c>
      <c r="B6" s="114" t="s">
        <v>829</v>
      </c>
      <c r="C6" s="662">
        <v>65401159.956992418</v>
      </c>
      <c r="E6"/>
      <c r="F6"/>
    </row>
    <row r="7" spans="1:6" s="4" customFormat="1" ht="27.6" outlineLevel="1">
      <c r="A7" s="113">
        <v>2.2000000000000002</v>
      </c>
      <c r="B7" s="109" t="s">
        <v>830</v>
      </c>
      <c r="C7" s="663">
        <v>0</v>
      </c>
      <c r="E7"/>
      <c r="F7"/>
    </row>
    <row r="8" spans="1:6" s="4" customFormat="1" ht="27.6">
      <c r="A8" s="113">
        <v>3</v>
      </c>
      <c r="B8" s="110" t="s">
        <v>696</v>
      </c>
      <c r="C8" s="792">
        <f>SUM(C5:C7)</f>
        <v>1196789464.1669922</v>
      </c>
      <c r="E8"/>
      <c r="F8"/>
    </row>
    <row r="9" spans="1:6" s="97" customFormat="1">
      <c r="A9" s="66">
        <v>4</v>
      </c>
      <c r="B9" s="117" t="s">
        <v>158</v>
      </c>
      <c r="C9" s="664">
        <v>0</v>
      </c>
      <c r="E9"/>
      <c r="F9"/>
    </row>
    <row r="10" spans="1:6" s="4" customFormat="1" ht="27.6" outlineLevel="1">
      <c r="A10" s="113">
        <v>5.0999999999999996</v>
      </c>
      <c r="B10" s="109" t="s">
        <v>164</v>
      </c>
      <c r="C10" s="663">
        <v>-46698558.47149621</v>
      </c>
      <c r="E10"/>
      <c r="F10"/>
    </row>
    <row r="11" spans="1:6" s="4" customFormat="1" ht="27.6" outlineLevel="1">
      <c r="A11" s="113">
        <v>5.2</v>
      </c>
      <c r="B11" s="109" t="s">
        <v>165</v>
      </c>
      <c r="C11" s="663">
        <v>0</v>
      </c>
      <c r="E11"/>
      <c r="F11"/>
    </row>
    <row r="12" spans="1:6" s="4" customFormat="1">
      <c r="A12" s="113">
        <v>6</v>
      </c>
      <c r="B12" s="115" t="s">
        <v>996</v>
      </c>
      <c r="C12" s="665">
        <v>0</v>
      </c>
      <c r="E12"/>
      <c r="F12"/>
    </row>
    <row r="13" spans="1:6" s="4" customFormat="1" ht="15" thickBot="1">
      <c r="A13" s="116">
        <v>7</v>
      </c>
      <c r="B13" s="111" t="s">
        <v>159</v>
      </c>
      <c r="C13" s="793">
        <f>SUM(C8:C12)</f>
        <v>1150090905.6954961</v>
      </c>
      <c r="E13"/>
      <c r="F13"/>
    </row>
    <row r="15" spans="1:6">
      <c r="B15" s="22"/>
    </row>
    <row r="17" spans="2:9" s="2" customFormat="1">
      <c r="B17" s="36"/>
      <c r="C17"/>
      <c r="D17"/>
      <c r="E17"/>
      <c r="F17"/>
      <c r="G17"/>
      <c r="H17"/>
      <c r="I17"/>
    </row>
    <row r="18" spans="2:9" s="2" customFormat="1">
      <c r="B18" s="33"/>
      <c r="C18"/>
      <c r="D18"/>
      <c r="E18"/>
      <c r="F18"/>
      <c r="G18"/>
      <c r="H18"/>
      <c r="I18"/>
    </row>
    <row r="19" spans="2:9" s="2" customFormat="1">
      <c r="B19" s="33"/>
      <c r="C19"/>
      <c r="D19"/>
      <c r="E19"/>
      <c r="F19"/>
      <c r="G19"/>
      <c r="H19"/>
      <c r="I19"/>
    </row>
    <row r="20" spans="2:9" s="2" customFormat="1">
      <c r="B20" s="35"/>
      <c r="C20"/>
      <c r="D20"/>
      <c r="E20"/>
      <c r="F20"/>
      <c r="G20"/>
      <c r="H20"/>
      <c r="I20"/>
    </row>
    <row r="21" spans="2:9" s="2" customFormat="1">
      <c r="B21" s="34"/>
      <c r="C21"/>
      <c r="D21"/>
      <c r="E21"/>
      <c r="F21"/>
      <c r="G21"/>
      <c r="H21"/>
      <c r="I21"/>
    </row>
    <row r="22" spans="2:9" s="2" customFormat="1">
      <c r="B22" s="35"/>
      <c r="C22"/>
      <c r="D22"/>
      <c r="E22"/>
      <c r="F22"/>
      <c r="G22"/>
      <c r="H22"/>
      <c r="I22"/>
    </row>
    <row r="23" spans="2:9" s="2" customFormat="1">
      <c r="B23" s="34"/>
      <c r="C23"/>
      <c r="D23"/>
      <c r="E23"/>
      <c r="F23"/>
      <c r="G23"/>
      <c r="H23"/>
      <c r="I23"/>
    </row>
    <row r="24" spans="2:9" s="2" customFormat="1">
      <c r="B24" s="34"/>
      <c r="C24"/>
      <c r="D24"/>
      <c r="E24"/>
      <c r="F24"/>
      <c r="G24"/>
      <c r="H24"/>
      <c r="I24"/>
    </row>
    <row r="25" spans="2:9" s="2" customFormat="1">
      <c r="B25" s="34"/>
      <c r="C25"/>
      <c r="D25"/>
      <c r="E25"/>
      <c r="F25"/>
      <c r="G25"/>
      <c r="H25"/>
      <c r="I25"/>
    </row>
    <row r="26" spans="2:9" s="2" customFormat="1">
      <c r="B26" s="34"/>
      <c r="C26"/>
      <c r="D26"/>
      <c r="E26"/>
      <c r="F26"/>
      <c r="G26"/>
      <c r="H26"/>
      <c r="I26"/>
    </row>
    <row r="27" spans="2:9" s="2" customFormat="1">
      <c r="B27" s="34"/>
      <c r="C27"/>
      <c r="D27"/>
      <c r="E27"/>
      <c r="F27"/>
      <c r="G27"/>
      <c r="H27"/>
      <c r="I27"/>
    </row>
    <row r="28" spans="2:9" s="2" customFormat="1">
      <c r="B28" s="35"/>
      <c r="C28"/>
      <c r="D28"/>
      <c r="E28"/>
      <c r="F28"/>
      <c r="G28"/>
      <c r="H28"/>
      <c r="I28"/>
    </row>
    <row r="29" spans="2:9" s="2" customFormat="1">
      <c r="B29" s="35"/>
      <c r="C29"/>
      <c r="D29"/>
      <c r="E29"/>
      <c r="F29"/>
      <c r="G29"/>
      <c r="H29"/>
      <c r="I29"/>
    </row>
    <row r="30" spans="2:9" s="2" customFormat="1">
      <c r="B30" s="35"/>
      <c r="C30"/>
      <c r="D30"/>
      <c r="E30"/>
      <c r="F30"/>
      <c r="G30"/>
      <c r="H30"/>
      <c r="I30"/>
    </row>
    <row r="31" spans="2:9" s="2" customFormat="1">
      <c r="B31" s="35"/>
      <c r="C31"/>
      <c r="D31"/>
      <c r="E31"/>
      <c r="F31"/>
      <c r="G31"/>
      <c r="H31"/>
      <c r="I31"/>
    </row>
    <row r="32" spans="2:9" s="2" customFormat="1">
      <c r="B32" s="35"/>
      <c r="C32"/>
      <c r="D32"/>
      <c r="E32"/>
      <c r="F32"/>
      <c r="G32"/>
      <c r="H32"/>
      <c r="I32"/>
    </row>
    <row r="33" spans="2:9" s="2" customFormat="1">
      <c r="B33" s="35"/>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2026-07-30T07:24:03Z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