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289FDD45-4042-4DAE-9153-A1680B1D404F}" xr6:coauthVersionLast="36" xr6:coauthVersionMax="36" xr10:uidLastSave="{00000000-0000-0000-0000-000000000000}"/>
  <bookViews>
    <workbookView xWindow="0" yWindow="0" windowWidth="23040" windowHeight="10455"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B1" i="107" l="1"/>
  <c r="F6" i="107"/>
  <c r="D6" i="107"/>
  <c r="C6" i="107"/>
  <c r="E6" i="107"/>
  <c r="B2" i="37" l="1"/>
  <c r="B1" i="37"/>
  <c r="H38" i="94" l="1"/>
  <c r="H39" i="94"/>
  <c r="H40" i="94"/>
  <c r="H42" i="94"/>
  <c r="H43" i="94"/>
  <c r="H45" i="93"/>
  <c r="H41" i="94" l="1"/>
  <c r="D14" i="80" l="1"/>
  <c r="C33" i="80"/>
  <c r="F33" i="80"/>
  <c r="C8" i="80"/>
  <c r="G14" i="80"/>
  <c r="E24" i="80"/>
  <c r="G24" i="80"/>
  <c r="C11" i="80"/>
  <c r="G11" i="80"/>
  <c r="C18" i="80"/>
  <c r="F24" i="80"/>
  <c r="F11" i="80"/>
  <c r="C14" i="80"/>
  <c r="E11" i="80"/>
  <c r="G33" i="80"/>
  <c r="D11" i="80"/>
  <c r="E33" i="80"/>
  <c r="F14" i="80"/>
  <c r="G37" i="80" l="1"/>
  <c r="D18" i="80"/>
  <c r="G8" i="80"/>
  <c r="F8" i="80"/>
  <c r="D33" i="80"/>
  <c r="F18" i="80"/>
  <c r="E8" i="80"/>
  <c r="E18" i="80"/>
  <c r="E14" i="80"/>
  <c r="G18" i="80"/>
  <c r="D8" i="80"/>
  <c r="D24" i="80"/>
  <c r="C24" i="80"/>
  <c r="G21" i="80" l="1"/>
  <c r="G39" i="80" l="1"/>
  <c r="E22" i="74" l="1"/>
  <c r="D22" i="74"/>
  <c r="S21" i="64"/>
  <c r="R21" i="64"/>
  <c r="Q21" i="64"/>
  <c r="P21" i="64"/>
  <c r="N21" i="64"/>
  <c r="L21" i="64"/>
  <c r="K21" i="64"/>
  <c r="J21" i="64"/>
  <c r="I21" i="64"/>
  <c r="H21" i="64"/>
  <c r="G21" i="64"/>
  <c r="F21" i="64"/>
  <c r="E21" i="64"/>
  <c r="R22" i="35"/>
  <c r="P22" i="35"/>
  <c r="N22" i="35"/>
  <c r="J22" i="35"/>
  <c r="H22" i="35"/>
  <c r="F22" i="35"/>
  <c r="O21" i="64" l="1"/>
  <c r="C21" i="64"/>
  <c r="D22" i="35"/>
  <c r="L22" i="35"/>
  <c r="C58" i="69" l="1"/>
  <c r="C46" i="69"/>
  <c r="C40" i="69"/>
  <c r="C23" i="69"/>
  <c r="C18" i="69"/>
  <c r="D31" i="72"/>
  <c r="C31" i="72"/>
  <c r="C28" i="72"/>
  <c r="E25" i="72"/>
  <c r="C25" i="72"/>
  <c r="C20" i="72"/>
  <c r="E20" i="72"/>
  <c r="E16" i="72"/>
  <c r="D16" i="72"/>
  <c r="C16" i="72"/>
  <c r="C8" i="72"/>
  <c r="E8" i="72"/>
  <c r="E41" i="94"/>
  <c r="C38" i="94"/>
  <c r="E37" i="94"/>
  <c r="E25" i="94"/>
  <c r="H13" i="94"/>
  <c r="G11" i="94"/>
  <c r="E9" i="94"/>
  <c r="E7" i="94"/>
  <c r="E44" i="93"/>
  <c r="E42" i="93"/>
  <c r="E41" i="93"/>
  <c r="C37" i="93"/>
  <c r="E35" i="93"/>
  <c r="E28" i="93"/>
  <c r="E26" i="93"/>
  <c r="E24" i="93"/>
  <c r="E22" i="93"/>
  <c r="E16" i="93"/>
  <c r="E8" i="93"/>
  <c r="E7" i="93"/>
  <c r="E67" i="92"/>
  <c r="D63" i="92"/>
  <c r="E57" i="92"/>
  <c r="E56" i="92"/>
  <c r="E55" i="92"/>
  <c r="E52" i="92"/>
  <c r="E50" i="92"/>
  <c r="D47" i="92"/>
  <c r="E46" i="92"/>
  <c r="E44" i="92"/>
  <c r="E43" i="92"/>
  <c r="E40" i="92"/>
  <c r="E38" i="92"/>
  <c r="E39" i="92" l="1"/>
  <c r="E42" i="92"/>
  <c r="E48" i="92"/>
  <c r="E24" i="94"/>
  <c r="D8" i="72"/>
  <c r="E25" i="93"/>
  <c r="E30" i="93"/>
  <c r="E32" i="93"/>
  <c r="D38" i="94"/>
  <c r="D20" i="72"/>
  <c r="E10" i="94"/>
  <c r="E13" i="94"/>
  <c r="C29" i="69"/>
  <c r="E21" i="94"/>
  <c r="E33" i="94"/>
  <c r="C14" i="69"/>
  <c r="C47" i="92"/>
  <c r="E31" i="93"/>
  <c r="E40" i="93"/>
  <c r="H16" i="94"/>
  <c r="E42" i="94"/>
  <c r="D59" i="92"/>
  <c r="E15" i="93"/>
  <c r="E19" i="93"/>
  <c r="E21" i="93"/>
  <c r="E23" i="93"/>
  <c r="E33" i="93"/>
  <c r="E39" i="93"/>
  <c r="D11" i="94"/>
  <c r="E29" i="94"/>
  <c r="E34" i="94"/>
  <c r="C6" i="69"/>
  <c r="C62" i="69"/>
  <c r="C37" i="72"/>
  <c r="D25" i="72"/>
  <c r="E31" i="72"/>
  <c r="C41" i="92"/>
  <c r="E61" i="92"/>
  <c r="E65" i="92"/>
  <c r="D41" i="92"/>
  <c r="E51" i="92"/>
  <c r="E60" i="92"/>
  <c r="E64" i="92"/>
  <c r="E62" i="92"/>
  <c r="E12" i="93"/>
  <c r="E20" i="93"/>
  <c r="D6" i="93"/>
  <c r="D13" i="93"/>
  <c r="E36" i="93"/>
  <c r="E11" i="93"/>
  <c r="D37" i="93"/>
  <c r="E9" i="93"/>
  <c r="E17" i="93"/>
  <c r="C13" i="93"/>
  <c r="D34" i="93"/>
  <c r="D29" i="93"/>
  <c r="E10" i="93"/>
  <c r="E18" i="93"/>
  <c r="E27" i="93"/>
  <c r="D8" i="94"/>
  <c r="E18" i="94"/>
  <c r="E36" i="94"/>
  <c r="E43" i="94"/>
  <c r="C8" i="94"/>
  <c r="E15" i="94"/>
  <c r="D17" i="94"/>
  <c r="E20" i="94"/>
  <c r="E23" i="94"/>
  <c r="E38" i="94"/>
  <c r="E40" i="94"/>
  <c r="E22" i="94"/>
  <c r="E31" i="94"/>
  <c r="F11" i="94"/>
  <c r="D30" i="94"/>
  <c r="E12" i="94"/>
  <c r="E26" i="94"/>
  <c r="E35" i="94"/>
  <c r="E6" i="94"/>
  <c r="E19" i="94"/>
  <c r="C30" i="94"/>
  <c r="E39" i="94"/>
  <c r="C11" i="94"/>
  <c r="E16" i="94"/>
  <c r="E32" i="94"/>
  <c r="H12" i="94"/>
  <c r="C17" i="94"/>
  <c r="C6" i="93"/>
  <c r="C34" i="93"/>
  <c r="E14" i="93"/>
  <c r="C29" i="93"/>
  <c r="E38" i="93"/>
  <c r="E45" i="92"/>
  <c r="E49" i="92"/>
  <c r="E58" i="92"/>
  <c r="G63" i="92"/>
  <c r="E66" i="92"/>
  <c r="C59" i="92"/>
  <c r="C63" i="92"/>
  <c r="D68" i="92" l="1"/>
  <c r="D53" i="92"/>
  <c r="E37" i="93"/>
  <c r="E47" i="92"/>
  <c r="D43" i="93"/>
  <c r="E41" i="92"/>
  <c r="C67" i="69"/>
  <c r="C53" i="92"/>
  <c r="E13" i="93"/>
  <c r="E34" i="93"/>
  <c r="E29" i="93"/>
  <c r="E11" i="94"/>
  <c r="E8" i="94"/>
  <c r="H11" i="94"/>
  <c r="E17" i="94"/>
  <c r="D14" i="94"/>
  <c r="E30" i="94"/>
  <c r="C14" i="94"/>
  <c r="C43" i="93"/>
  <c r="E6" i="93"/>
  <c r="E63" i="92"/>
  <c r="E59" i="92"/>
  <c r="D69" i="92"/>
  <c r="C68" i="92"/>
  <c r="D45" i="93" l="1"/>
  <c r="E53" i="92"/>
  <c r="E14" i="94"/>
  <c r="C45" i="93"/>
  <c r="E43" i="93"/>
  <c r="E68" i="92"/>
  <c r="C69" i="92"/>
  <c r="E45" i="93" l="1"/>
  <c r="E69" i="92"/>
  <c r="N9" i="37" l="1"/>
  <c r="L9" i="37"/>
  <c r="N8" i="37"/>
  <c r="L8" i="37"/>
  <c r="L7" i="37"/>
  <c r="L6" i="37" l="1"/>
  <c r="N6" i="37"/>
  <c r="N34" i="37" l="1"/>
  <c r="L34" i="37"/>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3" i="105" l="1"/>
  <c r="B1" i="94" l="1"/>
  <c r="B1" i="93"/>
  <c r="B1" i="92"/>
  <c r="B1" i="104" l="1"/>
  <c r="B1" i="103"/>
  <c r="B1" i="102"/>
  <c r="B1" i="101"/>
  <c r="B1" i="100"/>
  <c r="B1" i="99"/>
  <c r="B1" i="98"/>
  <c r="B1" i="97"/>
  <c r="B1" i="96"/>
  <c r="B1" i="95"/>
  <c r="E35" i="92" l="1"/>
  <c r="E34" i="92"/>
  <c r="E33" i="92"/>
  <c r="E32" i="92"/>
  <c r="E31" i="92"/>
  <c r="D30" i="92"/>
  <c r="C30" i="92"/>
  <c r="E29" i="92"/>
  <c r="E28" i="92"/>
  <c r="D27" i="92"/>
  <c r="C27" i="92"/>
  <c r="E26" i="92"/>
  <c r="E25" i="92"/>
  <c r="D24" i="92"/>
  <c r="C24" i="92"/>
  <c r="E23" i="92"/>
  <c r="E22" i="92"/>
  <c r="E21" i="92"/>
  <c r="E20" i="92"/>
  <c r="D19" i="92"/>
  <c r="C19" i="92"/>
  <c r="H18" i="92"/>
  <c r="E18" i="92"/>
  <c r="H17" i="92"/>
  <c r="E17" i="92"/>
  <c r="E16" i="92"/>
  <c r="D15" i="92"/>
  <c r="C15" i="92"/>
  <c r="E14" i="92"/>
  <c r="E13" i="92"/>
  <c r="E12" i="92"/>
  <c r="E11" i="92"/>
  <c r="E10" i="92"/>
  <c r="E9" i="92"/>
  <c r="E8" i="92"/>
  <c r="D7" i="92"/>
  <c r="C7" i="92"/>
  <c r="E30" i="92" l="1"/>
  <c r="E27" i="92"/>
  <c r="E24" i="92"/>
  <c r="C36" i="92"/>
  <c r="E19" i="92"/>
  <c r="D36" i="92"/>
  <c r="E15" i="92"/>
  <c r="E7" i="92"/>
  <c r="E36" i="92" l="1"/>
  <c r="B1" i="80" l="1"/>
  <c r="G6" i="71" l="1"/>
  <c r="F6" i="71"/>
  <c r="E6" i="71"/>
  <c r="D6" i="71"/>
  <c r="E13" i="71" l="1"/>
  <c r="F13" i="71"/>
  <c r="D13" i="71"/>
  <c r="G13" i="71"/>
  <c r="B1" i="79"/>
  <c r="B1" i="36"/>
  <c r="B1" i="74"/>
  <c r="B1" i="64"/>
  <c r="B1" i="35"/>
  <c r="B1" i="69"/>
  <c r="B1" i="77"/>
  <c r="B1" i="28"/>
  <c r="B1" i="73"/>
  <c r="B1" i="72"/>
  <c r="B1" i="52"/>
  <c r="B1" i="71"/>
  <c r="B1" i="6"/>
  <c r="B21" i="105" l="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13" i="95" l="1"/>
  <c r="H10" i="96"/>
  <c r="H18" i="95"/>
  <c r="H7" i="96"/>
  <c r="H32" i="97"/>
  <c r="C10" i="98"/>
  <c r="H19" i="95"/>
  <c r="H33" i="97"/>
  <c r="H23" i="96"/>
  <c r="H12" i="96"/>
  <c r="H17" i="96"/>
  <c r="D10" i="98"/>
  <c r="H20" i="95"/>
  <c r="H9" i="96"/>
  <c r="H15" i="96"/>
  <c r="H8" i="96"/>
  <c r="F21" i="96"/>
  <c r="H19" i="96"/>
  <c r="F34" i="97"/>
  <c r="C10" i="99"/>
  <c r="D7" i="98"/>
  <c r="H18" i="96"/>
  <c r="G21" i="96"/>
  <c r="H11" i="96"/>
  <c r="G34" i="97"/>
  <c r="C7" i="98"/>
  <c r="C18" i="99" l="1"/>
  <c r="C15" i="98"/>
  <c r="D15" i="98"/>
  <c r="H44" i="93"/>
  <c r="H28" i="92" l="1"/>
  <c r="H15" i="94" l="1"/>
  <c r="H21" i="94"/>
  <c r="H25" i="94"/>
  <c r="H29" i="94"/>
  <c r="H33" i="94"/>
  <c r="H37" i="94"/>
  <c r="H7" i="94"/>
  <c r="F8" i="94"/>
  <c r="H9" i="94"/>
  <c r="H18" i="94"/>
  <c r="F17" i="94"/>
  <c r="H22" i="94"/>
  <c r="H26" i="94"/>
  <c r="H34" i="94"/>
  <c r="G8" i="94"/>
  <c r="G17" i="94"/>
  <c r="H10" i="94"/>
  <c r="H19" i="94"/>
  <c r="H23" i="94"/>
  <c r="H27" i="94"/>
  <c r="H31" i="94"/>
  <c r="F30" i="94"/>
  <c r="H35" i="94"/>
  <c r="G30" i="94"/>
  <c r="H6" i="94"/>
  <c r="H20" i="94"/>
  <c r="H24" i="94"/>
  <c r="H28" i="94"/>
  <c r="H32" i="94"/>
  <c r="H36" i="94"/>
  <c r="C8" i="79"/>
  <c r="G14" i="94" l="1"/>
  <c r="H17" i="94"/>
  <c r="H30" i="94"/>
  <c r="H8" i="94"/>
  <c r="F14" i="94"/>
  <c r="H23" i="93" l="1"/>
  <c r="H15" i="93"/>
  <c r="H7" i="93"/>
  <c r="F6" i="93"/>
  <c r="H33" i="93"/>
  <c r="H38" i="93"/>
  <c r="F37" i="93"/>
  <c r="H42" i="93"/>
  <c r="H36" i="93"/>
  <c r="H11" i="93"/>
  <c r="G6" i="93"/>
  <c r="G37" i="93"/>
  <c r="H10" i="93"/>
  <c r="H41" i="93"/>
  <c r="H28" i="93"/>
  <c r="H8" i="93"/>
  <c r="H12" i="93"/>
  <c r="H17" i="93"/>
  <c r="H21" i="93"/>
  <c r="H25" i="93"/>
  <c r="H30" i="93"/>
  <c r="F29" i="93"/>
  <c r="H39" i="93"/>
  <c r="H14" i="94"/>
  <c r="H27" i="93"/>
  <c r="H24" i="93"/>
  <c r="G29" i="93"/>
  <c r="H19" i="93"/>
  <c r="H20" i="93"/>
  <c r="H9" i="93"/>
  <c r="F13" i="93"/>
  <c r="H14" i="93"/>
  <c r="H18" i="93"/>
  <c r="H22" i="93"/>
  <c r="H26" i="93"/>
  <c r="H31" i="93"/>
  <c r="F34" i="93"/>
  <c r="H35" i="93"/>
  <c r="H40" i="93"/>
  <c r="H32" i="93"/>
  <c r="H16" i="93"/>
  <c r="G13" i="93"/>
  <c r="G34" i="93"/>
  <c r="H34" i="93" l="1"/>
  <c r="G43" i="93"/>
  <c r="H37" i="93"/>
  <c r="H13" i="93"/>
  <c r="H29" i="93"/>
  <c r="F43" i="93"/>
  <c r="H6" i="93"/>
  <c r="H38" i="92" l="1"/>
  <c r="H44" i="92"/>
  <c r="H49" i="92"/>
  <c r="H55" i="92"/>
  <c r="F63" i="92"/>
  <c r="H64" i="92"/>
  <c r="G41" i="92"/>
  <c r="H56" i="92"/>
  <c r="H65" i="92"/>
  <c r="H39" i="92"/>
  <c r="H50" i="92"/>
  <c r="H57" i="92"/>
  <c r="H66" i="92"/>
  <c r="G47" i="92"/>
  <c r="H58" i="92"/>
  <c r="H67" i="92"/>
  <c r="H43" i="92"/>
  <c r="H45" i="92"/>
  <c r="H40" i="92"/>
  <c r="H46" i="92"/>
  <c r="H51" i="92"/>
  <c r="H43" i="93"/>
  <c r="H62" i="92"/>
  <c r="H60" i="92"/>
  <c r="H42" i="92"/>
  <c r="F41" i="92"/>
  <c r="F47" i="92"/>
  <c r="H48" i="92"/>
  <c r="H52" i="92"/>
  <c r="H61" i="92"/>
  <c r="F68" i="92" l="1"/>
  <c r="F7" i="92"/>
  <c r="H8" i="92"/>
  <c r="H14" i="92"/>
  <c r="G19" i="92"/>
  <c r="G24" i="92"/>
  <c r="H41" i="92"/>
  <c r="F53" i="92"/>
  <c r="F19" i="92"/>
  <c r="H20" i="92"/>
  <c r="H47" i="92"/>
  <c r="G7" i="92"/>
  <c r="H22" i="92"/>
  <c r="H29" i="92"/>
  <c r="F27" i="92"/>
  <c r="H34" i="92"/>
  <c r="H9" i="92"/>
  <c r="H12" i="92"/>
  <c r="G27" i="92"/>
  <c r="H35" i="92"/>
  <c r="F24" i="92"/>
  <c r="H25" i="92"/>
  <c r="H33" i="92"/>
  <c r="H13" i="92"/>
  <c r="F15" i="92"/>
  <c r="H16" i="92"/>
  <c r="H23" i="92"/>
  <c r="F30" i="92"/>
  <c r="H31" i="92"/>
  <c r="H63" i="92"/>
  <c r="H32" i="92"/>
  <c r="H21" i="92"/>
  <c r="H10" i="92"/>
  <c r="H11" i="92"/>
  <c r="G15" i="92"/>
  <c r="G30" i="92"/>
  <c r="G53" i="92"/>
  <c r="B19" i="105"/>
  <c r="B22" i="105" s="1"/>
  <c r="Q33" i="37"/>
  <c r="I33" i="37"/>
  <c r="I32" i="37"/>
  <c r="I30" i="37"/>
  <c r="I29" i="37"/>
  <c r="I26" i="37"/>
  <c r="Q25" i="37"/>
  <c r="I25" i="37"/>
  <c r="I24" i="37"/>
  <c r="Q21" i="37"/>
  <c r="I21" i="37"/>
  <c r="I20" i="37"/>
  <c r="I18" i="37"/>
  <c r="I17" i="37"/>
  <c r="I14" i="37"/>
  <c r="P9" i="37"/>
  <c r="D9" i="37"/>
  <c r="C9" i="37"/>
  <c r="P8" i="37"/>
  <c r="O8" i="37"/>
  <c r="M8" i="37"/>
  <c r="P7" i="37"/>
  <c r="O7" i="37"/>
  <c r="M7" i="37"/>
  <c r="K7" i="37"/>
  <c r="P6" i="37" l="1"/>
  <c r="C8" i="37"/>
  <c r="E9" i="37"/>
  <c r="D8" i="37"/>
  <c r="C7" i="37"/>
  <c r="E8" i="37"/>
  <c r="G9" i="37"/>
  <c r="D7" i="37"/>
  <c r="G8" i="37"/>
  <c r="K9" i="37"/>
  <c r="E7" i="37"/>
  <c r="M9" i="37"/>
  <c r="G7" i="37"/>
  <c r="K8" i="37"/>
  <c r="O9" i="37"/>
  <c r="I10" i="37"/>
  <c r="I16" i="37"/>
  <c r="Q17" i="37"/>
  <c r="I22" i="37"/>
  <c r="I28" i="37"/>
  <c r="Q29" i="37"/>
  <c r="Q12" i="37"/>
  <c r="J8" i="37"/>
  <c r="I13" i="37"/>
  <c r="F9" i="37"/>
  <c r="Q16" i="37"/>
  <c r="Q20" i="37"/>
  <c r="Q24" i="37"/>
  <c r="Q28" i="37"/>
  <c r="Q32" i="37"/>
  <c r="C22" i="79"/>
  <c r="J9" i="37"/>
  <c r="Q13" i="37"/>
  <c r="I11" i="37"/>
  <c r="F7" i="37"/>
  <c r="I15" i="37"/>
  <c r="I19" i="37"/>
  <c r="I23" i="37"/>
  <c r="I27" i="37"/>
  <c r="I31" i="37"/>
  <c r="J7" i="37"/>
  <c r="Q11" i="37"/>
  <c r="Q19" i="37"/>
  <c r="Q23" i="37"/>
  <c r="Q27" i="37"/>
  <c r="Q31" i="37"/>
  <c r="F8" i="37"/>
  <c r="I12" i="37"/>
  <c r="Q15" i="37"/>
  <c r="C26" i="79"/>
  <c r="H24" i="92"/>
  <c r="H27" i="92"/>
  <c r="H26" i="92"/>
  <c r="H15" i="92"/>
  <c r="H19" i="92"/>
  <c r="H30" i="92"/>
  <c r="F36" i="92"/>
  <c r="H7" i="92"/>
  <c r="G36" i="92"/>
  <c r="H53" i="92"/>
  <c r="F69" i="92"/>
  <c r="C6" i="37" l="1"/>
  <c r="G6" i="37"/>
  <c r="F6" i="37"/>
  <c r="D6" i="37"/>
  <c r="O6" i="37"/>
  <c r="E6" i="37"/>
  <c r="M6" i="37"/>
  <c r="J6" i="37"/>
  <c r="K6" i="37"/>
  <c r="M34" i="37"/>
  <c r="P34" i="37"/>
  <c r="I9" i="37"/>
  <c r="Q30" i="37"/>
  <c r="Q9" i="37"/>
  <c r="Q14" i="37"/>
  <c r="I8" i="37"/>
  <c r="Q22" i="37"/>
  <c r="Q18" i="37"/>
  <c r="Q26" i="37"/>
  <c r="Q10" i="37"/>
  <c r="Q7" i="37"/>
  <c r="I7" i="37"/>
  <c r="Q8" i="37"/>
  <c r="H36" i="92"/>
  <c r="I6" i="37" l="1"/>
  <c r="Q6" i="37"/>
  <c r="O34" i="37"/>
  <c r="F34" i="37"/>
  <c r="D34" i="37"/>
  <c r="E34" i="37"/>
  <c r="J34" i="37"/>
  <c r="K34" i="37"/>
  <c r="C34" i="37"/>
  <c r="G34" i="37"/>
  <c r="C10" i="79" l="1"/>
  <c r="C13" i="79"/>
  <c r="C11" i="79"/>
  <c r="Q34" i="37"/>
  <c r="I34" i="37"/>
  <c r="C6" i="28"/>
  <c r="C48" i="28"/>
  <c r="V12" i="64"/>
  <c r="V20" i="64"/>
  <c r="C22" i="35"/>
  <c r="S8" i="35"/>
  <c r="S9" i="35"/>
  <c r="S10" i="35"/>
  <c r="S11" i="35"/>
  <c r="S12" i="35"/>
  <c r="S13" i="35"/>
  <c r="S14" i="35"/>
  <c r="S15" i="35"/>
  <c r="S16" i="35"/>
  <c r="S17" i="35"/>
  <c r="S18" i="35"/>
  <c r="S19" i="35"/>
  <c r="S20" i="35"/>
  <c r="S21" i="35"/>
  <c r="C22" i="74"/>
  <c r="V13" i="64"/>
  <c r="M21" i="64"/>
  <c r="V11" i="64"/>
  <c r="C21" i="77"/>
  <c r="C6" i="71"/>
  <c r="E22" i="35"/>
  <c r="V14" i="64"/>
  <c r="O22" i="35"/>
  <c r="T21" i="64"/>
  <c r="I22" i="35"/>
  <c r="C12" i="28"/>
  <c r="C32" i="28"/>
  <c r="C44" i="28"/>
  <c r="V8" i="64"/>
  <c r="V16" i="64"/>
  <c r="D28" i="72"/>
  <c r="V19" i="64"/>
  <c r="K22" i="35"/>
  <c r="V9" i="64"/>
  <c r="V17" i="64"/>
  <c r="C20" i="77"/>
  <c r="C36" i="28"/>
  <c r="Q22" i="35"/>
  <c r="G22" i="35"/>
  <c r="D21" i="64"/>
  <c r="V7" i="64"/>
  <c r="V15" i="64"/>
  <c r="M22" i="35"/>
  <c r="V10" i="64"/>
  <c r="V18" i="64"/>
  <c r="U21" i="64"/>
  <c r="C12" i="79" l="1"/>
  <c r="C14" i="79" s="1"/>
  <c r="C32" i="79" s="1"/>
  <c r="C19" i="77"/>
  <c r="C31" i="28"/>
  <c r="D37" i="72"/>
  <c r="V21" i="64"/>
  <c r="S22" i="35"/>
  <c r="C53" i="28"/>
  <c r="C13" i="71"/>
  <c r="C29" i="28"/>
  <c r="D15" i="77" l="1"/>
  <c r="D20" i="77"/>
  <c r="C42" i="28"/>
  <c r="D19" i="77"/>
  <c r="D8" i="77"/>
  <c r="D9" i="77"/>
  <c r="D7" i="77"/>
  <c r="D12" i="77"/>
  <c r="D11" i="77"/>
  <c r="D13" i="77"/>
  <c r="D16" i="77"/>
  <c r="D17" i="77"/>
  <c r="D21" i="77"/>
  <c r="H18" i="74" l="1"/>
  <c r="F22" i="74"/>
  <c r="H21" i="74"/>
  <c r="H11" i="74"/>
  <c r="H12" i="74"/>
  <c r="H8" i="74"/>
  <c r="H13" i="74"/>
  <c r="H15" i="74"/>
  <c r="H16" i="74"/>
  <c r="H9" i="74"/>
  <c r="H19" i="74"/>
  <c r="H20" i="74"/>
  <c r="H10" i="74"/>
  <c r="H17" i="74" l="1"/>
  <c r="G22" i="74"/>
  <c r="H14" i="74"/>
  <c r="H22" i="74" l="1"/>
  <c r="C52" i="69" l="1"/>
  <c r="C68" i="69" l="1"/>
  <c r="G68" i="92" l="1"/>
  <c r="H59" i="92"/>
  <c r="H68" i="92" l="1"/>
  <c r="G69" i="92"/>
  <c r="H69" i="92" l="1"/>
  <c r="C26" i="69" l="1"/>
  <c r="C35" i="69" l="1"/>
  <c r="C34" i="79" l="1"/>
  <c r="E28" i="72" l="1"/>
  <c r="E37" i="72" l="1"/>
  <c r="C5" i="73" l="1"/>
  <c r="C8" i="73" l="1"/>
  <c r="C13" i="73" l="1"/>
  <c r="H22" i="96" l="1"/>
  <c r="H8" i="95" l="1"/>
  <c r="H7" i="97" l="1"/>
  <c r="H9" i="95" l="1"/>
  <c r="H16" i="95" l="1"/>
  <c r="H12" i="95"/>
  <c r="H10" i="95"/>
  <c r="H11" i="95"/>
  <c r="C22" i="95"/>
  <c r="H8" i="97" l="1"/>
  <c r="H27" i="97"/>
  <c r="H19" i="97"/>
  <c r="H22" i="97"/>
  <c r="H25" i="97"/>
  <c r="H17" i="97"/>
  <c r="H11" i="97"/>
  <c r="H14" i="97"/>
  <c r="H26" i="97"/>
  <c r="H21" i="97"/>
  <c r="H24" i="97"/>
  <c r="C34" i="97" l="1"/>
  <c r="E22" i="95"/>
  <c r="H12" i="97"/>
  <c r="H23" i="97"/>
  <c r="H31" i="97"/>
  <c r="H13" i="97"/>
  <c r="D21" i="96"/>
  <c r="H13" i="96"/>
  <c r="G22" i="95"/>
  <c r="H16" i="96"/>
  <c r="H20" i="97"/>
  <c r="D34" i="97"/>
  <c r="H15" i="97"/>
  <c r="H17" i="95"/>
  <c r="C21" i="96"/>
  <c r="H21" i="95"/>
  <c r="H29" i="97"/>
  <c r="H28" i="97"/>
  <c r="H18" i="97"/>
  <c r="H10" i="97"/>
  <c r="H16" i="97"/>
  <c r="H30" i="97"/>
  <c r="E34" i="97" l="1"/>
  <c r="H9" i="97"/>
  <c r="H15" i="95"/>
  <c r="F22" i="95"/>
  <c r="H14" i="95"/>
  <c r="E21" i="96"/>
  <c r="D22" i="95"/>
  <c r="H34" i="97"/>
  <c r="H20" i="96"/>
  <c r="H14" i="96"/>
  <c r="H22" i="95" l="1"/>
  <c r="H21" i="96"/>
  <c r="E28" i="94" l="1"/>
  <c r="E27"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<sst xmlns="http://schemas.openxmlformats.org/spreadsheetml/2006/main" count="1643" uniqueCount="1029">
  <si>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</si>
  <si>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</si>
  <si>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</si>
  <si>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</si>
  <si>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</si>
  <si>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</si>
  <si>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</si>
  <si>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</si>
  <si>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</si>
  <si>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</si>
  <si>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</si>
  <si>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</si>
  <si>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</si>
  <si>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</si>
  <si>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</si>
  <si>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</si>
  <si>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</si>
  <si>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</si>
  <si>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</si>
  <si>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</si>
  <si>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</si>
  <si>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</si>
  <si>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</si>
  <si>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</si>
  <si>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</si>
  <si>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</si>
  <si>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</si>
  <si>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</si>
  <si>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</si>
  <si>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</si>
  <si>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</si>
  <si>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</si>
  <si>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</si>
  <si>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</si>
  <si>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</si>
  <si>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</si>
  <si>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</si>
  <si>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</si>
  <si>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</si>
  <si>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</si>
  <si>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</si>
  <si>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</si>
  <si>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</si>
  <si>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</si>
  <si>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</si>
  <si>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</si>
  <si>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</si>
  <si>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</si>
  <si>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</si>
  <si>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</si>
  <si>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</si>
  <si>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</si>
  <si>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</si>
  <si>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</si>
  <si>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</si>
  <si>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</si>
  <si>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</si>
  <si>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</si>
  <si>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</si>
  <si>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</si>
  <si>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</si>
  <si>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</si>
  <si>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</si>
  <si>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</si>
  <si>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</si>
  <si>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</si>
  <si>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</si>
  <si>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</si>
  <si>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</si>
  <si>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</si>
  <si>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</si>
  <si>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</si>
  <si>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</si>
  <si>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</si>
  <si>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</si>
  <si>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</si>
  <si>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</si>
  <si>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</si>
  <si>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</si>
  <si>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</si>
  <si>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</si>
  <si>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</si>
  <si>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</si>
  <si>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</si>
  <si>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</si>
  <si>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</si>
  <si>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</si>
  <si>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</si>
  <si>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</si>
  <si>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</si>
  <si>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</si>
  <si>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</si>
  <si>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</si>
  <si>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</si>
  <si>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</si>
  <si>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</si>
  <si>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</si>
  <si>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</si>
  <si>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</si>
  <si>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</si>
  <si>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</si>
  <si>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</si>
  <si>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</si>
  <si>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</si>
  <si>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</si>
  <si>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</si>
  <si>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</si>
  <si>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</si>
  <si>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</si>
  <si>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</si>
  <si>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</si>
  <si>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</si>
  <si>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</si>
  <si>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</si>
  <si>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</si>
  <si>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</si>
  <si>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</si>
  <si>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</si>
  <si>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</si>
  <si>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</si>
  <si>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</si>
  <si>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</si>
  <si>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</si>
  <si>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</si>
  <si>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</si>
  <si>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</si>
  <si>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</si>
  <si>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</si>
  <si>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</si>
  <si>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</si>
  <si>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</si>
  <si>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</si>
  <si>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</si>
  <si>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</si>
  <si>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</si>
  <si>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</si>
  <si>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</si>
  <si>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</si>
  <si>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</si>
  <si>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</si>
  <si>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</si>
  <si>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</si>
  <si>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</si>
  <si>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</si>
  <si>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</si>
  <si>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</si>
  <si>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</si>
  <si>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</si>
  <si>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</si>
  <si>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</si>
  <si>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</si>
  <si>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</si>
  <si>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</si>
  <si>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</si>
  <si>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</si>
  <si>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</si>
  <si>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</si>
  <si>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</si>
  <si>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</si>
  <si>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</si>
  <si>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</si>
  <si>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</si>
  <si>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</si>
  <si>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</si>
  <si>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</si>
  <si>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</si>
  <si>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</si>
  <si>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</si>
  <si>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</si>
  <si>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</si>
  <si>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</si>
  <si>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</si>
  <si>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</si>
  <si>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</si>
  <si>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</si>
  <si>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</si>
  <si>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</si>
  <si>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</si>
  <si>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</si>
  <si>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</si>
  <si>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</si>
  <si>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</si>
  <si>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</si>
  <si>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</si>
  <si>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</si>
  <si>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</si>
  <si>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</si>
  <si>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</si>
  <si>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</si>
  <si>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</si>
  <si>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</si>
  <si>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</si>
  <si>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</si>
  <si>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</si>
  <si>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</si>
  <si>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</si>
  <si>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</si>
  <si>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</si>
  <si>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</si>
  <si>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</si>
  <si>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</si>
  <si>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</si>
  <si>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</si>
  <si>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</si>
  <si>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</si>
  <si>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</si>
  <si>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</si>
  <si>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</si>
  <si>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</si>
  <si>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</si>
  <si>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</si>
  <si>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</si>
  <si>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</si>
  <si>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</si>
  <si>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</si>
  <si>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</si>
  <si>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</si>
  <si>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</si>
  <si>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</si>
  <si>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</si>
  <si>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</si>
  <si>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</si>
  <si>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</si>
  <si>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</si>
  <si>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</si>
  <si>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</si>
  <si>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</si>
  <si>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</si>
  <si>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</si>
  <si>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</si>
  <si>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</si>
  <si>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</si>
  <si>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</si>
  <si>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</si>
  <si>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</si>
  <si>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</si>
  <si>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</si>
  <si>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</si>
  <si>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</si>
  <si>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</si>
  <si>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</si>
  <si>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</si>
  <si>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</si>
  <si>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</si>
  <si>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</si>
  <si>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</si>
  <si>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</si>
  <si>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</si>
  <si>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</si>
  <si>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</si>
  <si>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</si>
  <si>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</si>
  <si>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</si>
  <si>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</si>
  <si>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</si>
  <si>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</si>
  <si>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</si>
  <si>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</si>
  <si>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</si>
  <si>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</si>
  <si>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</si>
  <si>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</si>
  <si>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</si>
  <si>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</si>
  <si>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</si>
  <si>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</si>
  <si>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</si>
  <si>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</si>
  <si>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</si>
  <si>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</si>
  <si>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</si>
  <si>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</si>
  <si>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</si>
  <si>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</si>
  <si>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</si>
  <si>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</si>
  <si>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</si>
  <si>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</si>
  <si>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</si>
  <si>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</si>
  <si>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</si>
  <si>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</si>
  <si>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</si>
  <si>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</si>
  <si>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</si>
  <si>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</si>
  <si>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</si>
  <si>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</si>
  <si>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</si>
  <si>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</si>
  <si>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</si>
  <si>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</si>
  <si>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</si>
  <si>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</si>
  <si>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</si>
  <si>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</si>
  <si>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</si>
  <si>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</si>
  <si>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</si>
  <si>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</si>
  <si>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</si>
  <si>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</si>
  <si>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</si>
  <si>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</si>
  <si>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</si>
  <si>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</si>
  <si>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</si>
  <si>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</si>
  <si>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</si>
  <si>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</si>
  <si>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</si>
  <si>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</si>
  <si>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</si>
  <si>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</si>
  <si>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</si>
  <si>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</si>
  <si>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</si>
  <si>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</si>
  <si>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</si>
  <si>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</si>
  <si>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</si>
  <si>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</si>
  <si>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</si>
  <si>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</si>
  <si>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</si>
  <si>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</si>
  <si>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</si>
  <si>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</si>
  <si>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</si>
  <si>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</si>
  <si>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</si>
  <si>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</si>
  <si>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</si>
  <si>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</si>
  <si>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</si>
  <si>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</si>
  <si>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</si>
  <si>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</si>
  <si>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</si>
  <si>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</si>
  <si>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</si>
  <si>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</si>
  <si>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</si>
  <si>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</si>
  <si>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</si>
  <si>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</si>
  <si>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</si>
  <si>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</si>
  <si>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</si>
  <si>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</si>
  <si>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</si>
  <si>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</si>
  <si>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</si>
  <si>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</si>
  <si>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</si>
  <si>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</si>
  <si>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</si>
  <si>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</si>
  <si>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</si>
  <si>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</si>
  <si>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</si>
  <si>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</si>
  <si>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</si>
  <si>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</si>
  <si>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</si>
  <si>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</si>
  <si>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</si>
  <si>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</si>
  <si>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</si>
  <si>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</si>
  <si>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</si>
  <si>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</si>
  <si>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</si>
  <si>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</si>
  <si>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</si>
  <si>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</si>
  <si>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</si>
  <si>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</si>
  <si>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</si>
  <si>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</si>
  <si>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</si>
  <si>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</si>
  <si>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</si>
  <si>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</si>
  <si>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</si>
  <si>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</si>
  <si>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</si>
  <si>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</si>
  <si>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</si>
  <si>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</si>
  <si>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</si>
  <si>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</si>
  <si>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</si>
  <si>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</si>
  <si>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</si>
  <si>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</si>
  <si>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</si>
  <si>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</si>
  <si>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</si>
  <si>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</si>
  <si>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</si>
  <si>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</si>
  <si>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</si>
  <si>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</si>
  <si>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</si>
  <si>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</si>
  <si>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</si>
  <si>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</si>
  <si>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</si>
  <si>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</si>
  <si>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</si>
  <si>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</si>
  <si>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</si>
  <si>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</si>
  <si>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</si>
  <si>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</si>
  <si>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</si>
  <si>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</si>
  <si>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</si>
  <si>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</si>
  <si>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</si>
  <si>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</si>
  <si>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</si>
  <si>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</si>
  <si>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</si>
  <si>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</si>
  <si>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</si>
  <si>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</si>
  <si>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</si>
  <si>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</si>
  <si>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</si>
  <si>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</si>
  <si>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</si>
  <si>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</si>
  <si>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</si>
  <si>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</si>
  <si>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</si>
  <si>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</si>
  <si>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</si>
  <si>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</si>
  <si>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</si>
  <si>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</si>
  <si>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</si>
  <si>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</si>
  <si>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</si>
  <si>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</si>
  <si>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</si>
  <si>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</si>
  <si>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</si>
  <si>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</si>
  <si>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</si>
  <si>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</si>
  <si>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</si>
  <si>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</si>
  <si>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</si>
  <si>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</si>
  <si>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</si>
  <si>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</si>
  <si>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</si>
  <si>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</si>
  <si>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</si>
  <si>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</si>
  <si>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</si>
  <si>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</si>
  <si>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</si>
  <si>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</si>
  <si>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</si>
  <si>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</si>
  <si>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</si>
  <si>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</si>
  <si>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</si>
  <si>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</si>
  <si>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</si>
  <si>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</si>
  <si>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</si>
  <si>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</si>
  <si>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</si>
  <si>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</si>
  <si>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</si>
  <si>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</si>
  <si>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</si>
  <si>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</si>
  <si>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</si>
  <si>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</si>
  <si>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</si>
  <si>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</si>
  <si>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</si>
  <si>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</si>
  <si>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</si>
  <si>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</si>
  <si>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</si>
  <si>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</si>
  <si>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</si>
  <si>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</si>
  <si>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</si>
  <si>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</si>
  <si>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</si>
  <si>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</si>
  <si>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</si>
  <si>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</si>
  <si>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</si>
  <si>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</si>
  <si>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</si>
  <si>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</si>
  <si>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</si>
  <si>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</si>
  <si>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</si>
  <si>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</si>
  <si>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</si>
  <si>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</si>
  <si>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</si>
  <si>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</si>
  <si>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</si>
  <si>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</si>
  <si>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</si>
  <si>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</si>
  <si>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</si>
  <si>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</si>
  <si>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</si>
  <si>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</si>
  <si>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</si>
  <si>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</si>
  <si>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</si>
  <si>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</si>
  <si>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</si>
  <si>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</si>
  <si>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</si>
  <si>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</si>
  <si>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</si>
  <si>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</si>
  <si>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</si>
  <si>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</si>
  <si>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</si>
  <si>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</si>
  <si>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</si>
  <si>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</si>
  <si>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</si>
  <si>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</si>
  <si>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</si>
  <si>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</si>
  <si>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</si>
  <si>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</si>
  <si>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</si>
  <si>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</si>
  <si>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</si>
  <si>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</si>
  <si>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</si>
  <si>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</si>
  <si>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</si>
  <si>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</si>
  <si>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</si>
  <si>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</si>
  <si>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</si>
  <si>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</si>
  <si>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</si>
  <si>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</si>
  <si>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</si>
  <si>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</si>
  <si>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</si>
  <si>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</si>
  <si>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</si>
  <si>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</si>
  <si>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</si>
  <si>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</si>
  <si>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</si>
  <si>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</si>
  <si>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</si>
  <si>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</si>
  <si>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</si>
  <si>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</si>
  <si>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</si>
  <si>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</si>
  <si>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</si>
  <si>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</si>
  <si>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</si>
  <si>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</si>
  <si>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</si>
  <si>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</si>
  <si>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</si>
  <si>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</si>
  <si>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</si>
  <si>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</si>
  <si>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</si>
  <si>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</si>
  <si>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</si>
  <si>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</si>
  <si>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</si>
  <si>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</si>
  <si>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</si>
  <si>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</si>
  <si>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</si>
  <si>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</si>
  <si>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</si>
  <si>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</si>
  <si>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</si>
  <si>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</si>
  <si>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</si>
  <si>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</si>
  <si>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</si>
  <si>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</si>
  <si>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</si>
  <si>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</si>
  <si>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</si>
  <si>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</si>
  <si>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</si>
  <si>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</si>
  <si>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</si>
  <si>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</si>
  <si>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</si>
  <si>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</si>
  <si>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</si>
  <si>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</si>
  <si>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</si>
  <si>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</si>
  <si>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</si>
  <si>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</si>
  <si>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</si>
  <si>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</si>
  <si>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</si>
  <si>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</si>
  <si>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</si>
  <si>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</si>
  <si>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</si>
  <si>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</si>
  <si>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</si>
  <si>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</si>
  <si>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</si>
  <si>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</si>
  <si>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</si>
  <si>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</si>
  <si>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</si>
  <si>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</si>
  <si>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</si>
  <si>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</si>
  <si>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</si>
  <si>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</si>
  <si>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</si>
  <si>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</si>
  <si>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</si>
  <si>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</si>
  <si>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</si>
  <si>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</si>
  <si>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</si>
  <si>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</si>
  <si>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</si>
  <si>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</si>
  <si>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</si>
  <si>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</si>
  <si>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</si>
  <si>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</si>
  <si>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</si>
  <si>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</si>
  <si>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</si>
  <si>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</si>
  <si>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</si>
  <si>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</si>
  <si>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</si>
  <si>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</si>
  <si>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</si>
  <si>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</si>
  <si>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</si>
  <si>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</si>
  <si>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</si>
  <si>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</si>
  <si>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</si>
  <si>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</si>
  <si>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</si>
  <si>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</si>
  <si>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</si>
  <si>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</si>
  <si>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</si>
  <si>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</si>
  <si>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</si>
  <si>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</si>
  <si>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</si>
  <si>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</si>
  <si>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</si>
  <si>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</si>
  <si>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</si>
  <si>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</si>
  <si>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</si>
  <si>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</si>
  <si>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</si>
  <si>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</si>
  <si>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</si>
  <si>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</si>
  <si>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</si>
  <si>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</si>
  <si>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</si>
  <si>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</si>
  <si>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</si>
  <si>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</si>
  <si>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</si>
  <si>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</si>
  <si>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</si>
  <si>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</si>
  <si>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</si>
  <si>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</si>
  <si>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</si>
  <si>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</si>
  <si>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</si>
  <si>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</si>
  <si>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</si>
  <si>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</si>
  <si>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</si>
  <si>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</si>
  <si>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</si>
  <si>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</si>
  <si>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</si>
  <si>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</si>
  <si>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</si>
  <si>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</si>
  <si>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</si>
  <si>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</si>
  <si>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</si>
  <si>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</si>
  <si>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</si>
  <si>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</si>
  <si>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</si>
  <si>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</si>
  <si>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</si>
  <si>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</si>
  <si>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</si>
  <si>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</si>
  <si>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</si>
  <si>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</si>
  <si>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</si>
  <si>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</si>
  <si>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</si>
  <si>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</si>
  <si>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</si>
  <si>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</si>
  <si>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</si>
  <si>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</si>
  <si>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</si>
  <si>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</si>
  <si>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</si>
  <si>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</si>
  <si>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</si>
  <si>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</si>
  <si>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</si>
  <si>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</si>
  <si>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</si>
  <si>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</si>
  <si>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</si>
  <si>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</si>
  <si>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</si>
  <si>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</si>
  <si>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</si>
  <si>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</si>
  <si>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</si>
  <si>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</si>
  <si>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</si>
  <si>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</si>
  <si>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</si>
  <si>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</si>
  <si>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</si>
  <si>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</si>
  <si>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</si>
  <si>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</si>
  <si>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</si>
  <si>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</si>
  <si>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</si>
  <si>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</si>
  <si>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</si>
  <si>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</si>
  <si>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</si>
  <si>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</si>
  <si>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</si>
  <si>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</si>
  <si>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</si>
  <si>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</si>
  <si>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</si>
  <si>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</si>
  <si>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</si>
  <si>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</si>
  <si>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</si>
  <si>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</si>
  <si>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</si>
  <si>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</si>
  <si>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</si>
  <si>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</si>
  <si>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</si>
  <si>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</si>
  <si>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</si>
  <si>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</si>
  <si>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</si>
  <si>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</si>
  <si>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</si>
  <si>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</si>
  <si>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</si>
  <si>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</si>
  <si>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</si>
  <si>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</si>
  <si>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</si>
  <si>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</si>
  <si>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</si>
  <si>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</si>
  <si>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</si>
  <si>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</si>
  <si>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</si>
  <si>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</si>
  <si>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</si>
  <si>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</si>
  <si>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</si>
  <si>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</si>
  <si>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</si>
  <si>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</si>
  <si>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</si>
  <si>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</si>
  <si>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</si>
  <si>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</si>
  <si>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</si>
  <si>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</si>
  <si>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</si>
  <si>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</si>
  <si>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</si>
  <si>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</si>
  <si>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</si>
  <si>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</si>
  <si>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</si>
  <si>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</si>
  <si>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</si>
  <si>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</si>
  <si>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</si>
  <si>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</si>
  <si>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</si>
  <si>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</si>
  <si>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</si>
  <si>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</si>
  <si>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</si>
  <si>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</si>
  <si>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</si>
  <si>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</si>
  <si>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</si>
  <si>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</si>
  <si>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</si>
  <si>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</si>
  <si>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</si>
  <si>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</si>
  <si>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</si>
  <si>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</si>
  <si>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</si>
  <si>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</si>
  <si>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</si>
  <si>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</si>
  <si>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</si>
  <si>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</si>
  <si>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</si>
  <si>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</si>
  <si>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</si>
  <si>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</si>
  <si>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</si>
  <si>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</si>
  <si>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</si>
  <si>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</si>
  <si>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</si>
  <si>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</si>
  <si>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</si>
  <si>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</si>
  <si>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</si>
  <si>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</si>
  <si>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</si>
  <si>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</si>
  <si>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</si>
  <si>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</si>
  <si>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</si>
  <si>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</si>
  <si>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</si>
  <si>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</si>
  <si>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</si>
  <si>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</si>
  <si>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</si>
  <si>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</si>
  <si>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</si>
  <si>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</si>
  <si>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</si>
  <si>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</si>
  <si>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</si>
  <si>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</si>
  <si>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</si>
  <si>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</si>
  <si>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</si>
  <si>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</si>
  <si>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</si>
  <si>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</si>
  <si>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</si>
  <si>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</si>
  <si>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</si>
  <si>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</si>
  <si>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</si>
  <si>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</si>
  <si>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</si>
  <si>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</si>
  <si>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</si>
  <si>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</si>
  <si>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</si>
  <si>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</si>
  <si>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</si>
  <si>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</si>
  <si>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</si>
  <si>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</si>
  <si>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</si>
  <si>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</si>
  <si>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</si>
  <si>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</si>
  <si>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</si>
  <si>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</si>
  <si>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</si>
  <si>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</si>
  <si>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</si>
  <si>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</si>
  <si>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</si>
  <si>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</si>
  <si>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</si>
  <si>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</si>
  <si>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</si>
  <si>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</si>
  <si>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</si>
  <si>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</si>
  <si>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</si>
  <si>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</si>
  <si>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</si>
  <si>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</si>
  <si>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</si>
  <si>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</si>
  <si>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</si>
  <si>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</si>
  <si>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</si>
  <si>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</si>
  <si>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</si>
  <si>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</si>
  <si>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</si>
  <si>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</si>
  <si>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</si>
  <si>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</si>
  <si>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</si>
  <si>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</si>
  <si>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</si>
  <si>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</si>
  <si>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</si>
  <si>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</si>
  <si>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</si>
  <si>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</si>
  <si>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</si>
  <si>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</si>
  <si>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</si>
  <si>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</si>
  <si>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</si>
  <si>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</si>
  <si>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</si>
  <si>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</si>
  <si>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</si>
  <si>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</si>
  <si>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</si>
  <si>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</si>
  <si>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</si>
  <si>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</si>
  <si>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</si>
  <si>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</si>
  <si>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</si>
  <si>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</si>
  <si>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</si>
  <si>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</si>
  <si>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</si>
  <si>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</si>
  <si>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</si>
  <si>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</si>
  <si>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</si>
  <si>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</si>
  <si>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</si>
  <si>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</si>
  <si>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</si>
  <si>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</si>
  <si>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</si>
  <si>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</si>
  <si>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</si>
  <si>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</si>
  <si>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</si>
  <si>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</si>
  <si>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</si>
  <si>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</si>
  <si>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</si>
  <si>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</si>
  <si>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</si>
  <si>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</si>
  <si>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</si>
  <si>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</si>
  <si>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</si>
  <si>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</si>
  <si>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</si>
  <si>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</si>
  <si>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</si>
  <si>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</si>
  <si>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</si>
  <si>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</si>
  <si>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</si>
  <si>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</si>
  <si>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</si>
  <si>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</si>
  <si>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"ხალიკ ბანკი საქართველო"</t>
  </si>
  <si>
    <t>არმან დუნაევი</t>
  </si>
  <si>
    <t>ნიკოლოზ გეგუჩაძე</t>
  </si>
  <si>
    <t>http://halykbank.ge</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</si>
  <si>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</si>
  <si>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</si>
  <si>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N2</t>
  </si>
  <si>
    <t xml:space="preserve"> ცხრილი 9 (Capital), N6</t>
  </si>
  <si>
    <t xml:space="preserve"> ცხრილი 9 (Capital), N38</t>
  </si>
  <si>
    <t xml:space="preserve"> ცხრილი 9 (Capital), N8</t>
  </si>
  <si>
    <t xml:space="preserve"> ცხრილი 9 (Capital), N27</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</si>
  <si>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</si>
  <si>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</si>
  <si>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</si>
  <si>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</si>
  <si>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</si>
  <si>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</si>
  <si>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</si>
  <si>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 xml:space="preserve">გენერალური დირექტორი/ იურიდიული, შეფასება, უსაფრთხოება, ინფორმაციული და კიბერ უსაფრთხოება, ფინანსური მონიტორინგი, სპეც. დეპოზიტარი, კადრები, IT დირექტორი (საინფორმაციო ტექნოლოგიები - პროგრამული უზრუნველყოფა და ინფრასტრუქტურა, საბანკო ბარათები), მმართველი დირექტორი (საკორესპონდენტო ურთიერთობები, ცენტრალიზებული ბექ ოფისი, სამეურნეო და კანცელარია) </t>
  </si>
  <si>
    <t xml:space="preserve">კონსტანტინე გორდეზიანი </t>
  </si>
  <si>
    <t>გენერალური დირექტორის მოადგილე/ რისკები (საკრედიტო ბიზნესი და საცალო ბიზნესი, ფინანსური, საოპერაციო), პრობლემური კრედიტები</t>
  </si>
  <si>
    <t>შოთა ჭყოიძე</t>
  </si>
  <si>
    <t xml:space="preserve">გენერალური დირექტორის მოადგილე/ საკრედიტო ადმინისტრირება, ბუღალტერია, ფინანსური სამმართველო,        შეთავსება - საცალო დაკრედიტება, საბანკო პროდუქტები, მარკეტინგი, კონტაქტ-ცენტრი. </t>
  </si>
  <si>
    <t>თამარ გოდერძიშვილი</t>
  </si>
  <si>
    <t>გენერალური დირექტორის მოადგილე/ 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</si>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</sst>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2"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9"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3" fontId="2" fillId="71" borderId="96" applyFont="0">
      <alignment horizontal="right" vertical="center"/>
      <protection locked="0"/>
    </xf>
    <xf numFmtId="0" fontId="65"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9"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1" fillId="69"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8"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9"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99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6" borderId="29" xfId="20" applyBorder="1"/>
    <xf numFmtId="169" fontId="25" fillId="36" borderId="108" xfId="20" applyBorder="1"/>
    <xf numFmtId="169" fontId="25" fillId="36" borderId="98" xfId="20" applyBorder="1"/>
    <xf numFmtId="169" fontId="25"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5" borderId="114"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8" fillId="0" borderId="113" xfId="0" applyFont="1" applyFill="1" applyBorder="1" applyAlignment="1">
      <alignment horizontal="right" vertical="center" wrapText="1"/>
    </xf>
    <xf numFmtId="0" fontId="108"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3" fontId="20" fillId="35" borderId="96" xfId="0" applyNumberFormat="1" applyFont="1" applyFill="1" applyBorder="1" applyAlignment="1">
      <alignment vertical="center" wrapText="1"/>
    </xf>
    <xf numFmtId="3" fontId="20" fillId="35" borderId="111"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8"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2"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8"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8"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35" borderId="97"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7" fillId="0" borderId="96"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0" fontId="14" fillId="0" borderId="96" xfId="0" applyFont="1" applyBorder="1" applyAlignment="1">
      <alignment horizontal="left" wrapText="1" indent="2"/>
    </xf>
    <xf numFmtId="0" fontId="6" fillId="0" borderId="113" xfId="0" applyFont="1" applyBorder="1"/>
    <xf numFmtId="0" fontId="6" fillId="0" borderId="96"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6" borderId="114" xfId="20"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7" xfId="0" applyNumberFormat="1" applyFont="1" applyFill="1" applyBorder="1" applyAlignment="1">
      <alignment horizontal="left" vertical="center" wrapText="1"/>
    </xf>
    <xf numFmtId="0" fontId="124" fillId="0" borderId="0" xfId="0" applyFont="1"/>
    <xf numFmtId="49" fontId="105" fillId="0" borderId="96"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96" xfId="0" applyFont="1" applyBorder="1" applyAlignment="1">
      <alignment horizontal="center" vertical="center"/>
    </xf>
    <xf numFmtId="0" fontId="129" fillId="3" borderId="96" xfId="21414" applyFont="1" applyFill="1" applyBorder="1" applyAlignment="1">
      <alignment horizontal="left" vertical="center" wrapText="1"/>
    </xf>
    <xf numFmtId="0" fontId="130" fillId="0" borderId="96" xfId="21414" applyFont="1" applyFill="1" applyBorder="1" applyAlignment="1">
      <alignment horizontal="left" vertical="center" wrapText="1" indent="1"/>
    </xf>
    <xf numFmtId="0" fontId="131" fillId="3" borderId="96" xfId="21414" applyFont="1" applyFill="1" applyBorder="1" applyAlignment="1">
      <alignment horizontal="left" vertical="center" wrapText="1"/>
    </xf>
    <xf numFmtId="0" fontId="130" fillId="3" borderId="96" xfId="21414" applyFont="1" applyFill="1" applyBorder="1" applyAlignment="1">
      <alignment horizontal="left" vertical="center" wrapText="1" indent="1"/>
    </xf>
    <xf numFmtId="0" fontId="129" fillId="0" borderId="134" xfId="0" applyFont="1" applyFill="1" applyBorder="1" applyAlignment="1">
      <alignment horizontal="left" vertical="center" wrapText="1"/>
    </xf>
    <xf numFmtId="0" fontId="131" fillId="0" borderId="134" xfId="0" applyFont="1" applyFill="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Fill="1" applyBorder="1" applyAlignment="1">
      <alignment horizontal="left" vertical="center" wrapText="1" indent="1"/>
    </xf>
    <xf numFmtId="0" fontId="132" fillId="0" borderId="96" xfId="21414" applyFont="1" applyFill="1" applyBorder="1" applyAlignment="1">
      <alignment horizontal="left" vertical="center" wrapText="1" indent="1"/>
    </xf>
    <xf numFmtId="0" fontId="131" fillId="0" borderId="96" xfId="21414" applyFont="1" applyFill="1" applyBorder="1" applyAlignment="1">
      <alignment horizontal="left" vertical="center" wrapText="1"/>
    </xf>
    <xf numFmtId="0" fontId="133" fillId="0" borderId="96" xfId="21414" applyFont="1" applyFill="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Fill="1" applyBorder="1" applyAlignment="1">
      <alignment horizontal="left" vertical="center" wrapText="1" indent="1"/>
    </xf>
    <xf numFmtId="0" fontId="131" fillId="0" borderId="134" xfId="0" applyFont="1" applyBorder="1" applyAlignment="1">
      <alignment horizontal="left" vertical="center" wrapTex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Fill="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Fill="1" applyBorder="1" applyAlignment="1">
      <alignment horizontal="center" vertical="center" wrapText="1"/>
    </xf>
    <xf numFmtId="0" fontId="131" fillId="0" borderId="137" xfId="21414" applyFont="1" applyBorder="1" applyAlignment="1">
      <alignment horizontal="left" vertical="center" wrapText="1"/>
    </xf>
    <xf numFmtId="0" fontId="130" fillId="0" borderId="134" xfId="0" applyFont="1" applyFill="1" applyBorder="1" applyAlignment="1">
      <alignment horizontal="left" vertical="center" wrapText="1" indent="1"/>
    </xf>
    <xf numFmtId="0" fontId="134" fillId="0" borderId="137" xfId="0" applyFont="1" applyBorder="1" applyAlignment="1">
      <alignment horizontal="left"/>
    </xf>
    <xf numFmtId="0" fontId="131"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1" fillId="0" borderId="142"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0" fontId="131" fillId="0" borderId="134"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21414" applyFont="1" applyFill="1" applyBorder="1" applyAlignment="1">
      <alignment horizontal="justify" vertical="center" wrapText="1"/>
    </xf>
    <xf numFmtId="0" fontId="132" fillId="0" borderId="128" xfId="0" applyFont="1" applyFill="1" applyBorder="1" applyAlignment="1">
      <alignment horizontal="left" vertical="center" wrapText="1" indent="1"/>
    </xf>
    <xf numFmtId="0" fontId="129" fillId="0" borderId="134" xfId="0" applyFont="1" applyFill="1" applyBorder="1" applyAlignment="1">
      <alignment vertical="center" wrapText="1"/>
    </xf>
    <xf numFmtId="0" fontId="131" fillId="0" borderId="134" xfId="0" applyFont="1" applyFill="1" applyBorder="1" applyAlignment="1">
      <alignment vertical="center" wrapText="1"/>
    </xf>
    <xf numFmtId="0" fontId="131"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5" fillId="0" borderId="137" xfId="0" applyFont="1" applyFill="1" applyBorder="1" applyAlignment="1" applyProtection="1">
      <alignment horizontal="left" vertical="center" indent="1"/>
      <protection locked="0"/>
    </xf>
    <xf numFmtId="0" fontId="136" fillId="0" borderId="137" xfId="0" applyFont="1" applyFill="1" applyBorder="1" applyAlignment="1" applyProtection="1">
      <alignment horizontal="left" vertical="center" indent="3"/>
      <protection locked="0"/>
    </xf>
    <xf numFmtId="0" fontId="137"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30" fillId="0" borderId="141"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Fill="1" applyBorder="1" applyAlignment="1">
      <alignment horizontal="left" vertical="center" wrapText="1" indent="1"/>
    </xf>
    <xf numFmtId="0" fontId="119" fillId="0" borderId="137" xfId="0" applyFont="1" applyBorder="1"/>
    <xf numFmtId="49" fontId="121" fillId="0" borderId="137" xfId="5" applyNumberFormat="1" applyFont="1" applyFill="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49" fontId="120" fillId="0" borderId="137" xfId="5" applyNumberFormat="1" applyFont="1" applyFill="1" applyBorder="1" applyAlignment="1" applyProtection="1">
      <alignment horizontal="right" vertical="center"/>
      <protection locked="0"/>
    </xf>
    <xf numFmtId="0" fontId="122" fillId="0" borderId="137" xfId="13" applyFont="1" applyFill="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9" fillId="0" borderId="137" xfId="0" applyFont="1" applyFill="1" applyBorder="1" applyAlignment="1">
      <alignment horizontal="center" vertical="center" wrapText="1"/>
    </xf>
    <xf numFmtId="166" fontId="115" fillId="35" borderId="145" xfId="21413" applyFont="1" applyFill="1" applyBorder="1"/>
    <xf numFmtId="0" fontId="115" fillId="0" borderId="145" xfId="0" applyFont="1" applyBorder="1"/>
    <xf numFmtId="0" fontId="115" fillId="0" borderId="145" xfId="0" applyFont="1" applyFill="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Fill="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Fill="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5" xfId="0" applyFont="1" applyFill="1" applyBorder="1"/>
    <xf numFmtId="0" fontId="115" fillId="0" borderId="145" xfId="0" applyNumberFormat="1" applyFont="1" applyFill="1" applyBorder="1" applyAlignment="1">
      <alignment horizontal="left" vertical="center" wrapText="1"/>
    </xf>
    <xf numFmtId="0" fontId="118" fillId="0" borderId="145" xfId="0" applyFont="1" applyFill="1" applyBorder="1" applyAlignment="1">
      <alignment horizontal="left" wrapText="1" indent="1"/>
    </xf>
    <xf numFmtId="0" fontId="118" fillId="0" borderId="145" xfId="0" applyFont="1" applyFill="1" applyBorder="1" applyAlignment="1">
      <alignment horizontal="left" vertical="center" indent="1"/>
    </xf>
    <xf numFmtId="0" fontId="115" fillId="0" borderId="145" xfId="0" applyFont="1" applyFill="1" applyBorder="1" applyAlignment="1">
      <alignment horizontal="left" wrapText="1" indent="1"/>
    </xf>
    <xf numFmtId="0" fontId="115" fillId="0" borderId="145" xfId="0" applyFont="1" applyFill="1" applyBorder="1" applyAlignment="1">
      <alignment horizontal="left" indent="1"/>
    </xf>
    <xf numFmtId="0" fontId="115" fillId="0" borderId="145" xfId="0" applyFont="1" applyFill="1" applyBorder="1" applyAlignment="1">
      <alignment horizontal="left" wrapText="1" indent="4"/>
    </xf>
    <xf numFmtId="0" fontId="115" fillId="0" borderId="145" xfId="0" applyNumberFormat="1" applyFont="1" applyFill="1" applyBorder="1" applyAlignment="1">
      <alignment horizontal="left" indent="3"/>
    </xf>
    <xf numFmtId="0" fontId="118" fillId="0" borderId="145" xfId="0" applyFont="1" applyFill="1" applyBorder="1" applyAlignment="1">
      <alignment horizontal="left" indent="1"/>
    </xf>
    <xf numFmtId="0" fontId="119" fillId="0" borderId="145" xfId="0" applyFont="1" applyFill="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Fill="1" applyBorder="1" applyAlignment="1">
      <alignment horizontal="left" wrapText="1" indent="2"/>
    </xf>
    <xf numFmtId="0" fontId="115" fillId="0" borderId="145" xfId="0" applyFont="1" applyFill="1" applyBorder="1" applyAlignment="1">
      <alignment horizontal="left" wrapText="1"/>
    </xf>
    <xf numFmtId="0" fontId="115" fillId="0" borderId="0" xfId="0" applyFont="1" applyBorder="1"/>
    <xf numFmtId="0" fontId="115" fillId="0" borderId="145" xfId="0" applyFont="1" applyBorder="1" applyAlignment="1">
      <alignment horizontal="left" indent="1"/>
    </xf>
    <xf numFmtId="0" fontId="115" fillId="0" borderId="145" xfId="0" applyFont="1" applyBorder="1" applyAlignment="1">
      <alignment horizontal="center"/>
    </xf>
    <xf numFmtId="0" fontId="115" fillId="0" borderId="0" xfId="0" applyFont="1" applyBorder="1" applyAlignment="1">
      <alignment horizontal="center" vertical="center"/>
    </xf>
    <xf numFmtId="0" fontId="115" fillId="0" borderId="145"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0" xfId="0" applyFont="1" applyFill="1"/>
    <xf numFmtId="49" fontId="115" fillId="0" borderId="151" xfId="0" applyNumberFormat="1" applyFont="1" applyFill="1" applyBorder="1" applyAlignment="1">
      <alignment horizontal="left" wrapText="1" indent="1"/>
    </xf>
    <xf numFmtId="0" fontId="115" fillId="0" borderId="153"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5"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2"/>
    </xf>
    <xf numFmtId="49" fontId="115" fillId="0" borderId="155" xfId="0" applyNumberFormat="1" applyFont="1" applyBorder="1" applyAlignment="1">
      <alignment horizontal="left" wrapText="1" indent="2"/>
    </xf>
    <xf numFmtId="49" fontId="115" fillId="0" borderId="154" xfId="0" applyNumberFormat="1" applyFont="1" applyFill="1" applyBorder="1" applyAlignment="1">
      <alignment horizontal="left" vertical="top" wrapText="1" indent="2"/>
    </xf>
    <xf numFmtId="49" fontId="115" fillId="0" borderId="154" xfId="0" applyNumberFormat="1" applyFont="1" applyFill="1" applyBorder="1" applyAlignment="1">
      <alignment horizontal="left" indent="1"/>
    </xf>
    <xf numFmtId="0" fontId="115" fillId="0" borderId="155" xfId="0" applyNumberFormat="1" applyFont="1" applyBorder="1" applyAlignment="1">
      <alignment horizontal="left" indent="1"/>
    </xf>
    <xf numFmtId="49" fontId="115" fillId="0" borderId="155" xfId="0" applyNumberFormat="1" applyFont="1" applyBorder="1" applyAlignment="1">
      <alignment horizontal="left" indent="1"/>
    </xf>
    <xf numFmtId="49" fontId="115" fillId="0" borderId="154" xfId="0" applyNumberFormat="1" applyFont="1" applyFill="1" applyBorder="1" applyAlignment="1">
      <alignment horizontal="left" indent="3"/>
    </xf>
    <xf numFmtId="49" fontId="115" fillId="0" borderId="155"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5" xfId="0" applyFont="1" applyBorder="1" applyAlignment="1">
      <alignment horizontal="left" indent="1"/>
    </xf>
    <xf numFmtId="0" fontId="115" fillId="0" borderId="154"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5"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NumberFormat="1" applyFont="1" applyFill="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NumberFormat="1" applyFont="1" applyFill="1" applyBorder="1" applyAlignment="1">
      <alignment vertical="center" wrapText="1" readingOrder="1"/>
    </xf>
    <xf numFmtId="0" fontId="120" fillId="0" borderId="145" xfId="0" applyFont="1" applyFill="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20" fillId="0" borderId="145" xfId="0" applyFont="1" applyBorder="1" applyAlignment="1">
      <alignment horizontal="left" indent="2"/>
    </xf>
    <xf numFmtId="0" fontId="115" fillId="0" borderId="131" xfId="0" applyNumberFormat="1" applyFont="1" applyFill="1" applyBorder="1" applyAlignment="1">
      <alignment vertical="center" wrapText="1" readingOrder="1"/>
    </xf>
    <xf numFmtId="0" fontId="138" fillId="0" borderId="7" xfId="0" applyFont="1" applyBorder="1"/>
    <xf numFmtId="0" fontId="105" fillId="0" borderId="145" xfId="0" applyFont="1" applyFill="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NumberFormat="1" applyFont="1" applyFill="1" applyBorder="1" applyAlignment="1">
      <alignment vertical="center" wrapText="1"/>
    </xf>
    <xf numFmtId="0" fontId="105" fillId="0" borderId="145" xfId="0" applyNumberFormat="1" applyFont="1" applyFill="1" applyBorder="1" applyAlignment="1">
      <alignment horizontal="left" vertical="center" indent="1"/>
    </xf>
    <xf numFmtId="0" fontId="105" fillId="0" borderId="145" xfId="0" applyNumberFormat="1" applyFont="1" applyFill="1" applyBorder="1" applyAlignment="1">
      <alignment horizontal="left" vertical="center" wrapText="1" indent="1"/>
    </xf>
    <xf numFmtId="0"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vertical="top" wrapText="1"/>
    </xf>
    <xf numFmtId="49" fontId="105" fillId="0" borderId="145" xfId="0" applyNumberFormat="1" applyFont="1" applyFill="1" applyBorder="1" applyAlignment="1">
      <alignment horizontal="left" vertical="top" wrapText="1" indent="2"/>
    </xf>
    <xf numFmtId="49" fontId="105" fillId="0" borderId="145" xfId="0" applyNumberFormat="1" applyFont="1" applyFill="1" applyBorder="1" applyAlignment="1">
      <alignment horizontal="left" vertical="center" wrapText="1" indent="3"/>
    </xf>
    <xf numFmtId="49" fontId="105" fillId="0" borderId="145" xfId="0" applyNumberFormat="1" applyFont="1" applyFill="1" applyBorder="1" applyAlignment="1">
      <alignment horizontal="left" wrapText="1" indent="2"/>
    </xf>
    <xf numFmtId="49" fontId="105" fillId="0" borderId="145" xfId="0" applyNumberFormat="1" applyFont="1" applyFill="1" applyBorder="1" applyAlignment="1">
      <alignment horizontal="left" vertical="top" wrapText="1"/>
    </xf>
    <xf numFmtId="49" fontId="105" fillId="0" borderId="145" xfId="0" applyNumberFormat="1" applyFont="1" applyFill="1" applyBorder="1" applyAlignment="1">
      <alignment horizontal="left" wrapText="1" indent="3"/>
    </xf>
    <xf numFmtId="49" fontId="105" fillId="0" borderId="145" xfId="0" applyNumberFormat="1" applyFont="1" applyFill="1" applyBorder="1" applyAlignment="1">
      <alignment vertical="center"/>
    </xf>
    <xf numFmtId="0" fontId="105" fillId="0" borderId="145" xfId="0" applyFont="1" applyFill="1" applyBorder="1" applyAlignment="1">
      <alignment horizontal="left" vertical="center" wrapText="1"/>
    </xf>
    <xf numFmtId="49" fontId="105" fillId="0" borderId="145" xfId="0" applyNumberFormat="1" applyFont="1" applyFill="1" applyBorder="1" applyAlignment="1">
      <alignment horizontal="left" indent="3"/>
    </xf>
    <xf numFmtId="0" fontId="105" fillId="0" borderId="145" xfId="0" applyFont="1" applyBorder="1" applyAlignment="1">
      <alignment horizontal="left" indent="1"/>
    </xf>
    <xf numFmtId="0" fontId="105" fillId="0" borderId="145" xfId="0" applyNumberFormat="1" applyFont="1" applyFill="1" applyBorder="1" applyAlignment="1">
      <alignment horizontal="left" vertical="center" wrapText="1"/>
    </xf>
    <xf numFmtId="0" fontId="105" fillId="0" borderId="145" xfId="0" applyFont="1" applyFill="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Fill="1" applyBorder="1" applyAlignment="1">
      <alignment horizontal="left" vertical="center" wrapText="1" indent="2"/>
    </xf>
    <xf numFmtId="0" fontId="105" fillId="0" borderId="145" xfId="0" applyFont="1" applyBorder="1" applyAlignment="1">
      <alignment horizontal="left" wrapText="1" indent="2"/>
    </xf>
    <xf numFmtId="0" fontId="105" fillId="0" borderId="145" xfId="0" applyFont="1" applyBorder="1" applyAlignment="1">
      <alignment wrapText="1"/>
    </xf>
    <xf numFmtId="0" fontId="105" fillId="0" borderId="145" xfId="0" applyFont="1" applyBorder="1"/>
    <xf numFmtId="0" fontId="105" fillId="0" borderId="145" xfId="12672" applyFont="1" applyFill="1" applyBorder="1" applyAlignment="1">
      <alignment horizontal="left" vertical="center" wrapText="1"/>
    </xf>
    <xf numFmtId="0" fontId="104" fillId="0" borderId="145" xfId="0" applyFont="1" applyBorder="1" applyAlignment="1">
      <alignment wrapText="1"/>
    </xf>
    <xf numFmtId="0" fontId="105" fillId="0" borderId="147" xfId="0" applyNumberFormat="1" applyFont="1" applyFill="1" applyBorder="1" applyAlignment="1">
      <alignment horizontal="left" vertical="center" wrapText="1"/>
    </xf>
    <xf numFmtId="0" fontId="105" fillId="3" borderId="145" xfId="5" applyNumberFormat="1"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NumberFormat="1" applyFont="1" applyFill="1" applyBorder="1" applyAlignment="1">
      <alignment vertical="center"/>
    </xf>
    <xf numFmtId="0" fontId="105" fillId="0" borderId="147"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0" borderId="146"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6" xfId="0" applyFont="1" applyBorder="1" applyAlignment="1">
      <alignment horizontal="left" indent="2"/>
    </xf>
    <xf numFmtId="0" fontId="105" fillId="0" borderId="133" xfId="0" applyNumberFormat="1" applyFont="1" applyFill="1" applyBorder="1" applyAlignment="1">
      <alignment horizontal="left" vertical="center" wrapText="1" readingOrder="1"/>
    </xf>
    <xf numFmtId="0" fontId="105" fillId="0" borderId="145" xfId="0" applyNumberFormat="1" applyFont="1" applyFill="1" applyBorder="1" applyAlignment="1">
      <alignment horizontal="left" vertical="center" wrapText="1" readingOrder="1"/>
    </xf>
    <xf numFmtId="0" fontId="11" fillId="0" borderId="96"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5" xfId="0" applyFont="1" applyFill="1" applyBorder="1" applyAlignment="1">
      <alignment horizontal="left" vertical="center"/>
    </xf>
    <xf numFmtId="49" fontId="144" fillId="0" borderId="145" xfId="0" applyNumberFormat="1" applyFont="1" applyFill="1" applyBorder="1" applyAlignment="1">
      <alignment horizontal="left" vertical="center"/>
    </xf>
    <xf numFmtId="0" fontId="144" fillId="0" borderId="145" xfId="0" applyFont="1" applyFill="1" applyBorder="1" applyAlignment="1">
      <alignment horizontal="left" vertical="center"/>
    </xf>
    <xf numFmtId="0" fontId="143" fillId="0" borderId="145"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pplyProtection="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6" xfId="0" applyNumberFormat="1" applyFont="1" applyFill="1" applyBorder="1" applyAlignment="1">
      <alignment horizontal="right" vertical="center"/>
    </xf>
    <xf numFmtId="0" fontId="154" fillId="0" borderId="145" xfId="12672" applyFont="1" applyFill="1" applyBorder="1" applyAlignment="1">
      <alignment horizontal="left" vertical="center" wrapText="1"/>
    </xf>
    <xf numFmtId="0" fontId="154" fillId="0" borderId="146" xfId="0" applyNumberFormat="1" applyFont="1" applyFill="1" applyBorder="1" applyAlignment="1">
      <alignment horizontal="left" vertical="top" wrapText="1"/>
    </xf>
    <xf numFmtId="0" fontId="154" fillId="0" borderId="145" xfId="0" applyFont="1" applyFill="1" applyBorder="1" applyAlignment="1">
      <alignment vertical="center" wrapText="1"/>
    </xf>
    <xf numFmtId="0" fontId="131"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8" fillId="3" borderId="145" xfId="5" applyFont="1" applyFill="1" applyBorder="1" applyProtection="1">
      <protection locked="0"/>
    </xf>
    <xf numFmtId="0" fontId="138" fillId="0" borderId="145" xfId="21416" applyFont="1" applyFill="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applyAlignment="1" applyProtection="1"/>
    <xf numFmtId="0" fontId="136" fillId="3" borderId="145" xfId="21416" applyFont="1" applyFill="1" applyBorder="1" applyAlignment="1" applyProtection="1">
      <alignment horizontal="right" wrapText="1"/>
      <protection locked="0"/>
    </xf>
    <xf numFmtId="3" fontId="138" fillId="0" borderId="145" xfId="5" applyNumberFormat="1" applyFont="1" applyFill="1" applyBorder="1" applyProtection="1"/>
    <xf numFmtId="0" fontId="156" fillId="0" borderId="0" xfId="21415" applyFont="1" applyFill="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Fill="1" applyBorder="1" applyAlignment="1" applyProtection="1">
      <alignment horizontal="left" vertical="center" wrapText="1"/>
      <protection locked="0"/>
    </xf>
    <xf numFmtId="164"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4" fontId="112" fillId="77" borderId="145" xfId="948" applyNumberFormat="1" applyFont="1" applyFill="1" applyBorder="1" applyAlignment="1" applyProtection="1">
      <alignment horizontal="right" vertical="center"/>
    </xf>
    <xf numFmtId="0" fontId="111"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Fill="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Fill="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4"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Fill="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Alignment="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Alignment="1" applyProtection="1">
      <protection locked="0"/>
    </xf>
    <xf numFmtId="164"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Alignment="1" applyProtection="1">
      <protection locked="0"/>
    </xf>
    <xf numFmtId="0" fontId="136" fillId="3" borderId="145" xfId="21416" applyFont="1" applyFill="1" applyBorder="1" applyAlignment="1" applyProtection="1">
      <alignment horizontal="right"/>
      <protection locked="0"/>
    </xf>
    <xf numFmtId="0" fontId="138" fillId="0" borderId="145" xfId="21416" applyFont="1" applyFill="1" applyBorder="1" applyAlignment="1" applyProtection="1">
      <alignment horizontal="left" vertical="center"/>
      <protection locked="0"/>
    </xf>
    <xf numFmtId="0" fontId="155" fillId="3" borderId="145" xfId="16" applyFont="1" applyFill="1" applyBorder="1" applyAlignment="1" applyProtection="1">
      <protection locked="0"/>
    </xf>
    <xf numFmtId="3" fontId="155" fillId="76" borderId="145" xfId="16" applyNumberFormat="1" applyFont="1" applyFill="1" applyBorder="1" applyAlignment="1" applyProtection="1"/>
    <xf numFmtId="164" fontId="0" fillId="0" borderId="96" xfId="7" applyNumberFormat="1" applyFont="1" applyBorder="1"/>
    <xf numFmtId="164" fontId="0" fillId="35" borderId="96" xfId="7" applyNumberFormat="1" applyFont="1" applyFill="1" applyBorder="1"/>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6" xfId="7" applyNumberFormat="1" applyFont="1" applyFill="1" applyBorder="1" applyAlignment="1" applyProtection="1">
      <alignment horizontal="center" vertical="center" wrapText="1"/>
    </xf>
    <xf numFmtId="164" fontId="0" fillId="0" borderId="96" xfId="7" applyNumberFormat="1" applyFont="1" applyBorder="1" applyAlignment="1">
      <alignment vertical="center"/>
    </xf>
    <xf numFmtId="164" fontId="0" fillId="35" borderId="96" xfId="7" applyNumberFormat="1" applyFont="1" applyFill="1" applyBorder="1" applyAlignment="1">
      <alignment vertical="center"/>
    </xf>
    <xf numFmtId="164" fontId="0" fillId="0" borderId="0" xfId="0" applyNumberFormat="1"/>
    <xf numFmtId="164" fontId="0" fillId="0" borderId="145" xfId="7" applyNumberFormat="1" applyFont="1" applyBorder="1" applyAlignment="1">
      <alignment horizontal="right"/>
    </xf>
    <xf numFmtId="164" fontId="0" fillId="0" borderId="145" xfId="7" applyNumberFormat="1" applyFont="1" applyBorder="1" applyAlignment="1">
      <alignment horizontal="right" vertical="center"/>
    </xf>
    <xf numFmtId="164" fontId="0" fillId="35" borderId="145" xfId="7" applyNumberFormat="1" applyFont="1" applyFill="1" applyBorder="1" applyAlignment="1">
      <alignment horizontal="right"/>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Border="1" applyProtection="1"/>
    <xf numFmtId="164" fontId="9" fillId="0" borderId="145" xfId="7" applyNumberFormat="1" applyFont="1" applyFill="1" applyBorder="1" applyAlignment="1" applyProtection="1">
      <alignment horizontal="right"/>
    </xf>
    <xf numFmtId="164" fontId="9" fillId="35" borderId="145" xfId="7" applyNumberFormat="1" applyFont="1" applyFill="1" applyBorder="1" applyAlignment="1" applyProtection="1">
      <alignment horizontal="right"/>
    </xf>
    <xf numFmtId="164" fontId="9" fillId="35" borderId="154" xfId="7" applyNumberFormat="1" applyFont="1" applyFill="1" applyBorder="1" applyAlignment="1" applyProtection="1">
      <alignment horizontal="right"/>
    </xf>
    <xf numFmtId="164" fontId="20" fillId="0" borderId="145" xfId="7" applyNumberFormat="1" applyFont="1" applyBorder="1" applyAlignment="1">
      <alignment vertical="center" wrapText="1"/>
    </xf>
    <xf numFmtId="164" fontId="20" fillId="0" borderId="148"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145"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148" xfId="7" applyNumberFormat="1" applyFont="1" applyBorder="1" applyAlignment="1">
      <alignment wrapText="1"/>
    </xf>
    <xf numFmtId="164" fontId="4" fillId="0" borderId="154" xfId="7" applyNumberFormat="1" applyFont="1" applyBorder="1" applyAlignment="1"/>
    <xf numFmtId="164" fontId="9" fillId="0" borderId="148" xfId="7" applyNumberFormat="1" applyFont="1" applyBorder="1" applyAlignment="1">
      <alignment wrapText="1"/>
    </xf>
    <xf numFmtId="164" fontId="9" fillId="0" borderId="154" xfId="7" applyNumberFormat="1" applyFont="1" applyBorder="1" applyAlignment="1">
      <alignment wrapText="1"/>
    </xf>
    <xf numFmtId="0" fontId="13" fillId="0" borderId="148" xfId="0" applyFont="1" applyBorder="1" applyAlignment="1">
      <alignment wrapText="1"/>
    </xf>
    <xf numFmtId="9" fontId="4" fillId="0" borderId="21" xfId="0" applyNumberFormat="1" applyFont="1" applyBorder="1" applyAlignment="1"/>
    <xf numFmtId="0" fontId="13" fillId="0" borderId="144" xfId="0" applyFont="1" applyBorder="1" applyAlignment="1">
      <alignment wrapText="1"/>
    </xf>
    <xf numFmtId="0" fontId="9" fillId="0" borderId="155" xfId="0" applyFont="1" applyBorder="1" applyAlignment="1">
      <alignment vertical="center"/>
    </xf>
    <xf numFmtId="0" fontId="9" fillId="0" borderId="155" xfId="0" applyNumberFormat="1" applyFont="1" applyBorder="1"/>
    <xf numFmtId="0" fontId="9" fillId="0" borderId="153" xfId="0" applyNumberFormat="1" applyFont="1" applyBorder="1"/>
    <xf numFmtId="164" fontId="4" fillId="0" borderId="145" xfId="7" applyNumberFormat="1" applyFont="1" applyFill="1" applyBorder="1" applyAlignment="1">
      <alignment vertical="center" wrapText="1"/>
    </xf>
    <xf numFmtId="164" fontId="4" fillId="0" borderId="145" xfId="7" applyNumberFormat="1" applyFont="1" applyBorder="1" applyAlignment="1">
      <alignment vertical="center"/>
    </xf>
    <xf numFmtId="164" fontId="6" fillId="35" borderId="152" xfId="7" applyNumberFormat="1" applyFont="1" applyFill="1" applyBorder="1" applyAlignment="1">
      <alignment horizontal="center" vertical="center"/>
    </xf>
    <xf numFmtId="193" fontId="0" fillId="0" borderId="154" xfId="0" applyNumberFormat="1" applyBorder="1" applyAlignment="1"/>
    <xf numFmtId="164" fontId="0" fillId="0" borderId="154" xfId="7" applyNumberFormat="1" applyFont="1" applyBorder="1" applyAlignment="1">
      <alignment wrapText="1"/>
    </xf>
    <xf numFmtId="164" fontId="0" fillId="0" borderId="154" xfId="7" applyNumberFormat="1" applyFont="1" applyBorder="1" applyAlignment="1"/>
    <xf numFmtId="164" fontId="0" fillId="0" borderId="154" xfId="7" applyNumberFormat="1" applyFont="1" applyFill="1" applyBorder="1" applyAlignment="1">
      <alignment wrapText="1"/>
    </xf>
    <xf numFmtId="164" fontId="7" fillId="35" borderId="154" xfId="7" applyNumberFormat="1" applyFont="1" applyFill="1" applyBorder="1" applyAlignment="1" applyProtection="1">
      <alignment vertical="top"/>
    </xf>
    <xf numFmtId="164" fontId="7" fillId="3" borderId="154" xfId="7" applyNumberFormat="1" applyFont="1" applyFill="1" applyBorder="1" applyAlignment="1" applyProtection="1">
      <alignment vertical="top"/>
      <protection locked="0"/>
    </xf>
    <xf numFmtId="164" fontId="7" fillId="35" borderId="154" xfId="7" applyNumberFormat="1" applyFont="1" applyFill="1" applyBorder="1" applyAlignment="1" applyProtection="1">
      <alignment vertical="top" wrapText="1"/>
    </xf>
    <xf numFmtId="164" fontId="7" fillId="3" borderId="154" xfId="7" applyNumberFormat="1" applyFont="1" applyFill="1" applyBorder="1" applyAlignment="1" applyProtection="1">
      <alignment vertical="top" wrapText="1"/>
      <protection locked="0"/>
    </xf>
    <xf numFmtId="164" fontId="7" fillId="35" borderId="154" xfId="7" applyNumberFormat="1" applyFont="1" applyFill="1" applyBorder="1" applyAlignment="1" applyProtection="1">
      <alignment vertical="top" wrapText="1"/>
      <protection locked="0"/>
    </xf>
    <xf numFmtId="164" fontId="7" fillId="35" borderId="151" xfId="7" applyNumberFormat="1" applyFont="1" applyFill="1" applyBorder="1" applyAlignment="1" applyProtection="1">
      <alignment vertical="top" wrapText="1"/>
    </xf>
    <xf numFmtId="164" fontId="4"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right" vertical="center" wrapText="1"/>
    </xf>
    <xf numFmtId="164" fontId="108"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0" fontId="108" fillId="0" borderId="145" xfId="20961" applyNumberFormat="1" applyFont="1" applyFill="1" applyBorder="1" applyAlignment="1">
      <alignment horizontal="left" vertical="center" wrapText="1"/>
    </xf>
    <xf numFmtId="164" fontId="21" fillId="0" borderId="160" xfId="7" applyNumberFormat="1" applyFont="1" applyBorder="1" applyAlignment="1">
      <alignment horizontal="center" vertical="center"/>
    </xf>
    <xf numFmtId="164" fontId="22" fillId="0" borderId="161"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7"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7"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7"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59"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5"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1" borderId="56"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0" xfId="7" applyNumberFormat="1" applyFont="1" applyBorder="1" applyAlignment="1">
      <alignment horizontal="center"/>
    </xf>
    <xf numFmtId="164" fontId="22" fillId="0" borderId="145" xfId="7" applyNumberFormat="1" applyFont="1" applyBorder="1" applyAlignment="1">
      <alignment horizontal="center" vertical="center"/>
    </xf>
    <xf numFmtId="164" fontId="22" fillId="0" borderId="154" xfId="7" applyNumberFormat="1" applyFont="1" applyBorder="1" applyAlignment="1">
      <alignment horizontal="center"/>
    </xf>
    <xf numFmtId="164" fontId="21" fillId="0" borderId="145" xfId="7" applyNumberFormat="1" applyFont="1" applyFill="1" applyBorder="1" applyAlignment="1">
      <alignment horizontal="center" vertical="center"/>
    </xf>
    <xf numFmtId="164" fontId="22" fillId="0" borderId="154" xfId="7" applyNumberFormat="1" applyFont="1" applyFill="1" applyBorder="1" applyAlignment="1">
      <alignment horizontal="center"/>
    </xf>
    <xf numFmtId="164" fontId="21" fillId="0" borderId="145" xfId="7" applyNumberFormat="1" applyFont="1" applyBorder="1" applyAlignment="1">
      <alignment horizontal="center"/>
    </xf>
    <xf numFmtId="164" fontId="22" fillId="0" borderId="154" xfId="7" applyNumberFormat="1" applyFont="1" applyBorder="1"/>
    <xf numFmtId="164" fontId="22" fillId="0" borderId="145" xfId="7" applyNumberFormat="1" applyFont="1" applyBorder="1" applyAlignment="1">
      <alignment horizontal="center"/>
    </xf>
    <xf numFmtId="164" fontId="22" fillId="0" borderId="145" xfId="7" applyNumberFormat="1" applyFont="1" applyBorder="1"/>
    <xf numFmtId="164" fontId="21" fillId="0" borderId="145" xfId="7" applyNumberFormat="1" applyFont="1" applyBorder="1" applyAlignment="1">
      <alignment horizontal="center" vertical="center"/>
    </xf>
    <xf numFmtId="164" fontId="4" fillId="0" borderId="145" xfId="7" applyNumberFormat="1" applyFont="1" applyBorder="1" applyAlignment="1"/>
    <xf numFmtId="164" fontId="4" fillId="0" borderId="148" xfId="7" applyNumberFormat="1" applyFont="1" applyBorder="1" applyAlignment="1"/>
    <xf numFmtId="167" fontId="4" fillId="0" borderId="154" xfId="0" applyNumberFormat="1" applyFont="1" applyBorder="1" applyAlignment="1"/>
    <xf numFmtId="193" fontId="4" fillId="35" borderId="152" xfId="0" applyNumberFormat="1" applyFont="1" applyFill="1" applyBorder="1"/>
    <xf numFmtId="164" fontId="4" fillId="35" borderId="151" xfId="7" applyNumberFormat="1" applyFont="1" applyFill="1" applyBorder="1"/>
    <xf numFmtId="164" fontId="4" fillId="0" borderId="155"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5" borderId="162" xfId="7" applyNumberFormat="1" applyFont="1" applyFill="1" applyBorder="1" applyAlignment="1"/>
    <xf numFmtId="164" fontId="4" fillId="35" borderId="153" xfId="7" applyNumberFormat="1" applyFont="1" applyFill="1" applyBorder="1"/>
    <xf numFmtId="164" fontId="4" fillId="35" borderId="152" xfId="7" applyNumberFormat="1" applyFont="1" applyFill="1" applyBorder="1"/>
    <xf numFmtId="164" fontId="4" fillId="35" borderId="51" xfId="7" applyNumberFormat="1" applyFont="1" applyFill="1" applyBorder="1"/>
    <xf numFmtId="164" fontId="4" fillId="0" borderId="145" xfId="7" applyNumberFormat="1" applyFont="1" applyBorder="1"/>
    <xf numFmtId="164" fontId="4" fillId="0" borderId="145" xfId="7" applyNumberFormat="1" applyFont="1" applyFill="1" applyBorder="1"/>
    <xf numFmtId="164" fontId="4" fillId="0" borderId="148" xfId="7" applyNumberFormat="1" applyFont="1" applyBorder="1"/>
    <xf numFmtId="9" fontId="4" fillId="0" borderId="154" xfId="20961" applyFont="1" applyBorder="1"/>
    <xf numFmtId="164" fontId="4" fillId="0" borderId="148" xfId="7" applyNumberFormat="1" applyFont="1" applyFill="1" applyBorder="1"/>
    <xf numFmtId="9" fontId="4" fillId="35" borderId="151" xfId="20961" applyFont="1" applyFill="1" applyBorder="1"/>
    <xf numFmtId="164" fontId="25" fillId="36" borderId="0" xfId="7" applyNumberFormat="1" applyFont="1" applyFill="1" applyBorder="1"/>
    <xf numFmtId="164" fontId="4" fillId="0" borderId="52" xfId="7" applyNumberFormat="1" applyFont="1" applyFill="1" applyBorder="1" applyAlignment="1">
      <alignment vertical="center"/>
    </xf>
    <xf numFmtId="164" fontId="4" fillId="0" borderId="62" xfId="7" applyNumberFormat="1" applyFont="1" applyFill="1" applyBorder="1" applyAlignment="1">
      <alignment vertical="center"/>
    </xf>
    <xf numFmtId="0" fontId="4" fillId="3" borderId="150" xfId="0" applyFont="1" applyFill="1" applyBorder="1" applyAlignment="1">
      <alignment vertical="center"/>
    </xf>
    <xf numFmtId="164" fontId="4" fillId="3" borderId="150"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48" xfId="7" applyNumberFormat="1" applyFont="1" applyFill="1" applyBorder="1" applyAlignment="1">
      <alignment vertical="center"/>
    </xf>
    <xf numFmtId="164" fontId="4" fillId="0" borderId="154" xfId="7" applyNumberFormat="1" applyFont="1" applyFill="1" applyBorder="1" applyAlignment="1">
      <alignment vertical="center"/>
    </xf>
    <xf numFmtId="164" fontId="4" fillId="0" borderId="152"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151"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4" fillId="0" borderId="144" xfId="7" applyNumberFormat="1" applyFont="1" applyFill="1" applyBorder="1" applyAlignment="1">
      <alignment vertical="center"/>
    </xf>
    <xf numFmtId="164" fontId="4" fillId="0" borderId="105" xfId="7" applyNumberFormat="1" applyFont="1" applyFill="1" applyBorder="1" applyAlignment="1">
      <alignment vertical="center"/>
    </xf>
    <xf numFmtId="9" fontId="4" fillId="0" borderId="91" xfId="20961" applyFont="1" applyFill="1" applyBorder="1" applyAlignment="1">
      <alignment vertical="center"/>
    </xf>
    <xf numFmtId="9" fontId="4" fillId="0" borderId="107" xfId="20961" applyFont="1" applyFill="1" applyBorder="1" applyAlignment="1">
      <alignment vertical="center"/>
    </xf>
    <xf numFmtId="10" fontId="112" fillId="77" borderId="145" xfId="20961" applyNumberFormat="1" applyFont="1" applyFill="1" applyBorder="1" applyAlignment="1" applyProtection="1">
      <alignment horizontal="right" vertical="center"/>
    </xf>
    <xf numFmtId="164" fontId="4" fillId="0" borderId="154" xfId="7" applyNumberFormat="1" applyFont="1" applyBorder="1"/>
    <xf numFmtId="169" fontId="25" fillId="36" borderId="145" xfId="20" applyBorder="1"/>
    <xf numFmtId="164" fontId="6" fillId="0" borderId="154" xfId="7" applyNumberFormat="1" applyFont="1" applyBorder="1"/>
    <xf numFmtId="10" fontId="6" fillId="0" borderId="151" xfId="20961" applyNumberFormat="1" applyFont="1" applyBorder="1"/>
    <xf numFmtId="164" fontId="4" fillId="0" borderId="0" xfId="7" applyNumberFormat="1" applyFont="1" applyFill="1" applyBorder="1"/>
    <xf numFmtId="164" fontId="119" fillId="0" borderId="145" xfId="7" applyNumberFormat="1" applyFont="1" applyBorder="1"/>
    <xf numFmtId="164" fontId="115" fillId="0" borderId="145" xfId="7" applyNumberFormat="1" applyFont="1" applyBorder="1"/>
    <xf numFmtId="164" fontId="115" fillId="0" borderId="145" xfId="7" applyNumberFormat="1" applyFont="1" applyFill="1" applyBorder="1"/>
    <xf numFmtId="164" fontId="118" fillId="0" borderId="145" xfId="7" applyNumberFormat="1" applyFont="1" applyBorder="1"/>
    <xf numFmtId="164" fontId="116" fillId="0" borderId="145" xfId="7" applyNumberFormat="1" applyFont="1" applyBorder="1"/>
    <xf numFmtId="164" fontId="115" fillId="0" borderId="145" xfId="7" applyNumberFormat="1" applyFont="1" applyBorder="1" applyAlignment="1">
      <alignment horizontal="left" indent="1"/>
    </xf>
    <xf numFmtId="164" fontId="118" fillId="80" borderId="145" xfId="7" applyNumberFormat="1" applyFont="1" applyFill="1" applyBorder="1"/>
    <xf numFmtId="164" fontId="118" fillId="0" borderId="67" xfId="7" applyNumberFormat="1" applyFont="1" applyBorder="1"/>
    <xf numFmtId="164" fontId="115" fillId="0" borderId="154" xfId="7" applyNumberFormat="1" applyFont="1" applyBorder="1"/>
    <xf numFmtId="164" fontId="115" fillId="0" borderId="155" xfId="7" applyNumberFormat="1" applyFont="1" applyBorder="1" applyAlignment="1">
      <alignment horizontal="left" indent="1"/>
    </xf>
    <xf numFmtId="164" fontId="115" fillId="0" borderId="155" xfId="7" applyNumberFormat="1" applyFont="1" applyBorder="1" applyAlignment="1">
      <alignment horizontal="left" indent="2"/>
    </xf>
    <xf numFmtId="164" fontId="115" fillId="0" borderId="155" xfId="7" applyNumberFormat="1" applyFont="1" applyFill="1" applyBorder="1" applyAlignment="1">
      <alignment horizontal="left" indent="3"/>
    </xf>
    <xf numFmtId="164" fontId="115" fillId="0" borderId="155" xfId="7" applyNumberFormat="1" applyFont="1" applyFill="1" applyBorder="1" applyAlignment="1">
      <alignment horizontal="left" indent="1"/>
    </xf>
    <xf numFmtId="164" fontId="115" fillId="79" borderId="155" xfId="7" applyNumberFormat="1" applyFont="1" applyFill="1" applyBorder="1"/>
    <xf numFmtId="164" fontId="115" fillId="79" borderId="145" xfId="7" applyNumberFormat="1" applyFont="1" applyFill="1" applyBorder="1"/>
    <xf numFmtId="164" fontId="115" fillId="79" borderId="154" xfId="7" applyNumberFormat="1" applyFont="1" applyFill="1" applyBorder="1"/>
    <xf numFmtId="164" fontId="115" fillId="0" borderId="155" xfId="7" applyNumberFormat="1" applyFont="1" applyFill="1" applyBorder="1" applyAlignment="1">
      <alignment horizontal="left" vertical="top" wrapText="1" indent="2"/>
    </xf>
    <xf numFmtId="164" fontId="115" fillId="0" borderId="154" xfId="7" applyNumberFormat="1" applyFont="1" applyFill="1" applyBorder="1"/>
    <xf numFmtId="164" fontId="115" fillId="0" borderId="155" xfId="7" applyNumberFormat="1" applyFont="1" applyFill="1" applyBorder="1" applyAlignment="1">
      <alignment horizontal="left" wrapText="1" indent="3"/>
    </xf>
    <xf numFmtId="164" fontId="115" fillId="0" borderId="155" xfId="7" applyNumberFormat="1" applyFont="1" applyFill="1" applyBorder="1" applyAlignment="1">
      <alignment horizontal="left" wrapText="1" indent="2"/>
    </xf>
    <xf numFmtId="164" fontId="115" fillId="0" borderId="155" xfId="7" applyNumberFormat="1" applyFont="1" applyFill="1" applyBorder="1" applyAlignment="1">
      <alignment horizontal="left" wrapText="1" indent="1"/>
    </xf>
    <xf numFmtId="164" fontId="115" fillId="0" borderId="153" xfId="7" applyNumberFormat="1" applyFont="1" applyFill="1" applyBorder="1" applyAlignment="1">
      <alignment horizontal="left" wrapText="1" indent="1"/>
    </xf>
    <xf numFmtId="164" fontId="115" fillId="0" borderId="152" xfId="7" applyNumberFormat="1" applyFont="1" applyFill="1" applyBorder="1"/>
    <xf numFmtId="164" fontId="115" fillId="0" borderId="151" xfId="7" applyNumberFormat="1" applyFont="1" applyFill="1" applyBorder="1"/>
    <xf numFmtId="164" fontId="115" fillId="0" borderId="145" xfId="7" applyNumberFormat="1" applyFont="1" applyFill="1" applyBorder="1" applyAlignment="1">
      <alignment horizontal="left" vertical="center" wrapText="1"/>
    </xf>
    <xf numFmtId="164" fontId="115" fillId="0" borderId="145" xfId="7" applyNumberFormat="1" applyFont="1" applyBorder="1" applyAlignment="1">
      <alignment horizontal="center" vertical="center" wrapText="1"/>
    </xf>
    <xf numFmtId="164" fontId="115" fillId="0" borderId="145" xfId="7" applyNumberFormat="1" applyFont="1" applyBorder="1" applyAlignment="1">
      <alignment horizontal="center" vertical="center"/>
    </xf>
    <xf numFmtId="164" fontId="118" fillId="0" borderId="145" xfId="7" applyNumberFormat="1" applyFont="1" applyFill="1" applyBorder="1" applyAlignment="1">
      <alignment horizontal="left" vertical="center" wrapText="1"/>
    </xf>
    <xf numFmtId="164" fontId="118" fillId="0" borderId="145" xfId="7" applyNumberFormat="1" applyFont="1" applyBorder="1" applyAlignment="1">
      <alignment horizontal="center" vertical="center"/>
    </xf>
    <xf numFmtId="164" fontId="118" fillId="0" borderId="145" xfId="7" applyNumberFormat="1" applyFont="1" applyFill="1" applyBorder="1"/>
    <xf numFmtId="164" fontId="120" fillId="0" borderId="145" xfId="7" applyNumberFormat="1" applyFont="1" applyBorder="1"/>
    <xf numFmtId="164" fontId="120" fillId="0" borderId="146" xfId="7" applyNumberFormat="1" applyFont="1" applyBorder="1"/>
    <xf numFmtId="165" fontId="120" fillId="0" borderId="145" xfId="20961" applyNumberFormat="1" applyFont="1" applyBorder="1"/>
    <xf numFmtId="165" fontId="120" fillId="0" borderId="146" xfId="20961" applyNumberFormat="1" applyFont="1" applyBorder="1"/>
    <xf numFmtId="43" fontId="138" fillId="3" borderId="145" xfId="5" applyNumberFormat="1" applyFont="1" applyFill="1" applyBorder="1" applyAlignment="1" applyProtection="1">
      <protection locked="0"/>
    </xf>
    <xf numFmtId="3" fontId="22" fillId="0" borderId="0" xfId="0" applyNumberFormat="1" applyFont="1"/>
    <xf numFmtId="193" fontId="0" fillId="0" borderId="0" xfId="0" applyNumberFormat="1"/>
    <xf numFmtId="9" fontId="0" fillId="0" borderId="0" xfId="20961" applyFont="1"/>
    <xf numFmtId="10" fontId="4" fillId="0" borderId="154" xfId="20961" applyNumberFormat="1" applyFont="1" applyBorder="1" applyAlignment="1"/>
    <xf numFmtId="10" fontId="4" fillId="0" borderId="105" xfId="20961" applyNumberFormat="1" applyFont="1" applyBorder="1" applyAlignment="1"/>
    <xf numFmtId="10" fontId="4" fillId="0" borderId="151" xfId="20961" applyNumberFormat="1" applyFont="1" applyBorder="1" applyAlignment="1"/>
    <xf numFmtId="0" fontId="9" fillId="0" borderId="154" xfId="0" applyFont="1" applyBorder="1" applyAlignment="1">
      <alignment vertical="center" wrapText="1"/>
    </xf>
    <xf numFmtId="164" fontId="9" fillId="0" borderId="148" xfId="7" applyNumberFormat="1" applyFont="1" applyBorder="1" applyAlignment="1">
      <alignment horizontal="center" vertical="center" wrapText="1"/>
    </xf>
    <xf numFmtId="164" fontId="9" fillId="0" borderId="154" xfId="7" applyNumberFormat="1" applyFont="1" applyBorder="1" applyAlignment="1">
      <alignment vertical="center" wrapText="1"/>
    </xf>
    <xf numFmtId="14" fontId="4" fillId="0" borderId="0" xfId="0" applyNumberFormat="1" applyFont="1" applyAlignment="1">
      <alignment horizontal="left"/>
    </xf>
    <xf numFmtId="0" fontId="162" fillId="0" borderId="0" xfId="0" applyFont="1" applyAlignment="1">
      <alignment horizontal="left" vertical="center" wrapText="1"/>
    </xf>
    <xf numFmtId="193" fontId="0" fillId="35" borderId="18" xfId="0" applyNumberFormat="1" applyFill="1" applyBorder="1" applyAlignment="1"/>
    <xf numFmtId="193" fontId="0" fillId="35" borderId="154" xfId="0" applyNumberFormat="1" applyFill="1" applyBorder="1" applyAlignment="1">
      <alignment wrapText="1"/>
    </xf>
    <xf numFmtId="193" fontId="0" fillId="35" borderId="151" xfId="0" applyNumberFormat="1" applyFill="1" applyBorder="1" applyAlignment="1">
      <alignment wrapText="1"/>
    </xf>
    <xf numFmtId="0" fontId="7" fillId="0" borderId="0" xfId="0" applyFont="1" applyAlignment="1">
      <alignment horizontal="left"/>
    </xf>
    <xf numFmtId="14" fontId="116" fillId="0" borderId="0" xfId="0" applyNumberFormat="1" applyFont="1" applyAlignment="1">
      <alignment horizontal="left"/>
    </xf>
    <xf numFmtId="10" fontId="9" fillId="2" borderId="23" xfId="20961" applyNumberFormat="1" applyFont="1" applyFill="1" applyBorder="1" applyAlignment="1" applyProtection="1">
      <alignment vertical="center"/>
      <protection locked="0"/>
    </xf>
    <xf numFmtId="10" fontId="7" fillId="0" borderId="145" xfId="20961" applyNumberFormat="1" applyFont="1" applyFill="1" applyBorder="1" applyAlignment="1" applyProtection="1">
      <alignment vertical="center" wrapText="1"/>
      <protection locked="0"/>
    </xf>
    <xf numFmtId="10" fontId="7" fillId="0" borderId="154" xfId="20961" applyNumberFormat="1" applyFont="1" applyFill="1" applyBorder="1" applyAlignment="1" applyProtection="1">
      <alignment vertical="center" wrapText="1"/>
      <protection locked="0"/>
    </xf>
    <xf numFmtId="10" fontId="25" fillId="36" borderId="0" xfId="20" applyNumberFormat="1" applyBorder="1"/>
    <xf numFmtId="10" fontId="25" fillId="36" borderId="90" xfId="20" applyNumberFormat="1" applyBorder="1"/>
    <xf numFmtId="10" fontId="9" fillId="2" borderId="96" xfId="20961" applyNumberFormat="1" applyFont="1" applyFill="1" applyBorder="1" applyAlignment="1" applyProtection="1">
      <alignment vertical="center"/>
      <protection locked="0"/>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9" xfId="0" applyFont="1" applyBorder="1" applyAlignment="1">
      <alignment horizontal="center" vertical="center"/>
    </xf>
    <xf numFmtId="0" fontId="140" fillId="0" borderId="159" xfId="0" applyFont="1" applyBorder="1" applyAlignment="1">
      <alignment horizontal="center" vertical="center"/>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48" xfId="7" applyNumberFormat="1" applyFont="1" applyBorder="1" applyAlignment="1">
      <alignment horizontal="right"/>
    </xf>
    <xf numFmtId="164" fontId="0" fillId="0" borderId="150" xfId="7" applyNumberFormat="1" applyFont="1" applyBorder="1" applyAlignment="1">
      <alignment horizontal="right"/>
    </xf>
    <xf numFmtId="164" fontId="0" fillId="0" borderId="147" xfId="7" applyNumberFormat="1" applyFont="1" applyBorder="1" applyAlignment="1">
      <alignment horizontal="right"/>
    </xf>
    <xf numFmtId="0" fontId="0" fillId="0" borderId="137"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7" fillId="0" borderId="141" xfId="0" applyFont="1" applyBorder="1" applyAlignment="1">
      <alignment horizontal="center" vertical="center" wrapText="1"/>
    </xf>
    <xf numFmtId="0" fontId="127" fillId="0" borderId="7" xfId="0" applyFont="1" applyBorder="1" applyAlignment="1">
      <alignment horizontal="center" vertical="center" wrapText="1"/>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NumberFormat="1" applyFont="1" applyFill="1" applyBorder="1" applyAlignment="1">
      <alignment horizontal="left" vertical="center" wrapText="1"/>
    </xf>
    <xf numFmtId="0" fontId="118" fillId="0" borderId="119"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9" fillId="0" borderId="144" xfId="0" applyFont="1" applyFill="1" applyBorder="1" applyAlignment="1">
      <alignment horizontal="center" vertical="center" wrapText="1"/>
    </xf>
    <xf numFmtId="0" fontId="119" fillId="0" borderId="14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52"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Fill="1" applyBorder="1" applyAlignment="1">
      <alignment horizontal="center" vertical="center"/>
    </xf>
    <xf numFmtId="0" fontId="117" fillId="0" borderId="144" xfId="0" applyFont="1" applyFill="1" applyBorder="1" applyAlignment="1">
      <alignment horizontal="center" vertical="center"/>
    </xf>
    <xf numFmtId="0" fontId="117" fillId="0" borderId="149" xfId="0" applyFont="1" applyFill="1" applyBorder="1" applyAlignment="1">
      <alignment horizontal="center" vertical="center"/>
    </xf>
    <xf numFmtId="0" fontId="117" fillId="0" borderId="52"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49" xfId="0" applyFont="1" applyFill="1" applyBorder="1" applyAlignment="1">
      <alignment horizontal="center" vertical="center" wrapText="1"/>
    </xf>
    <xf numFmtId="0" fontId="118" fillId="0" borderId="126"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3"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103" xfId="0" applyFont="1" applyFill="1" applyBorder="1" applyAlignment="1">
      <alignment horizontal="center" vertical="center" wrapText="1"/>
    </xf>
    <xf numFmtId="0" fontId="118" fillId="0" borderId="53"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7" xfId="0" applyNumberFormat="1" applyFont="1" applyFill="1" applyBorder="1" applyAlignment="1">
      <alignment horizontal="left" vertical="top" wrapText="1"/>
    </xf>
    <xf numFmtId="0" fontId="118" fillId="0" borderId="156" xfId="0" applyNumberFormat="1" applyFont="1" applyFill="1" applyBorder="1" applyAlignment="1">
      <alignment horizontal="left" vertical="top" wrapText="1"/>
    </xf>
    <xf numFmtId="0" fontId="115" fillId="0" borderId="146" xfId="0" applyFont="1" applyFill="1" applyBorder="1" applyAlignment="1">
      <alignment horizontal="center" vertical="center" wrapText="1"/>
    </xf>
    <xf numFmtId="0" fontId="118" fillId="0" borderId="157"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4"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15" fillId="0" borderId="147" xfId="0" applyFont="1" applyFill="1" applyBorder="1" applyAlignment="1">
      <alignment horizontal="center" vertical="top" wrapText="1"/>
    </xf>
    <xf numFmtId="0" fontId="104" fillId="0" borderId="129" xfId="0" applyNumberFormat="1" applyFont="1" applyFill="1" applyBorder="1" applyAlignment="1">
      <alignment horizontal="left" vertical="top" wrapText="1"/>
    </xf>
    <xf numFmtId="0" fontId="104" fillId="0" borderId="130" xfId="0" applyNumberFormat="1" applyFont="1" applyFill="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2"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97" xfId="0" applyFont="1" applyFill="1" applyBorder="1" applyAlignment="1">
      <alignment horizontal="left" vertical="center" wrapText="1"/>
    </xf>
    <xf numFmtId="0" fontId="105" fillId="0" borderId="95" xfId="0" applyFont="1" applyFill="1" applyBorder="1" applyAlignment="1">
      <alignment horizontal="left" vertical="center" wrapText="1"/>
    </xf>
    <xf numFmtId="0" fontId="154" fillId="3" borderId="97" xfId="0" applyFont="1" applyFill="1" applyBorder="1" applyAlignment="1">
      <alignment vertical="center" wrapText="1"/>
    </xf>
    <xf numFmtId="0" fontId="154" fillId="3" borderId="95" xfId="0" applyFont="1" applyFill="1" applyBorder="1" applyAlignment="1">
      <alignment vertical="center" wrapText="1"/>
    </xf>
    <xf numFmtId="0" fontId="105" fillId="3" borderId="97" xfId="0" applyFont="1" applyFill="1" applyBorder="1" applyAlignment="1">
      <alignment vertical="center" wrapText="1"/>
    </xf>
    <xf numFmtId="0" fontId="105" fillId="3" borderId="95" xfId="0" applyFont="1" applyFill="1" applyBorder="1" applyAlignment="1">
      <alignment vertical="center" wrapText="1"/>
    </xf>
    <xf numFmtId="0" fontId="105" fillId="0" borderId="97" xfId="0" applyFont="1" applyFill="1" applyBorder="1" applyAlignment="1">
      <alignment horizontal="left"/>
    </xf>
    <xf numFmtId="0" fontId="105" fillId="0" borderId="95" xfId="0" applyFont="1" applyFill="1" applyBorder="1" applyAlignment="1">
      <alignment horizontal="left"/>
    </xf>
    <xf numFmtId="0" fontId="105" fillId="0" borderId="97" xfId="0" applyFont="1" applyFill="1" applyBorder="1" applyAlignment="1">
      <alignment vertical="center" wrapText="1"/>
    </xf>
    <xf numFmtId="0" fontId="105" fillId="0" borderId="95" xfId="0" applyFont="1" applyFill="1" applyBorder="1" applyAlignment="1">
      <alignment vertical="center" wrapText="1"/>
    </xf>
    <xf numFmtId="0" fontId="105" fillId="0" borderId="138"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2" xfId="0" applyFont="1" applyFill="1" applyBorder="1" applyAlignment="1">
      <alignment vertical="center" wrapText="1"/>
    </xf>
    <xf numFmtId="0" fontId="105" fillId="0" borderId="11" xfId="0" applyFont="1" applyFill="1" applyBorder="1" applyAlignment="1">
      <alignmen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54" fillId="3" borderId="95" xfId="0" applyFont="1" applyFill="1" applyBorder="1" applyAlignment="1">
      <alignment horizontal="left" vertical="center" wrapText="1"/>
    </xf>
    <xf numFmtId="0" fontId="105" fillId="3" borderId="97" xfId="0" applyFont="1" applyFill="1" applyBorder="1" applyAlignment="1">
      <alignment horizontal="left" vertical="center" wrapText="1"/>
    </xf>
    <xf numFmtId="0" fontId="105" fillId="3" borderId="95" xfId="0" applyFont="1" applyFill="1" applyBorder="1" applyAlignment="1">
      <alignment horizontal="left" vertical="center" wrapText="1"/>
    </xf>
    <xf numFmtId="0" fontId="105" fillId="0" borderId="148" xfId="0" applyFont="1" applyFill="1" applyBorder="1" applyAlignment="1">
      <alignment horizontal="left" vertical="center" wrapText="1"/>
    </xf>
    <xf numFmtId="0" fontId="105" fillId="0" borderId="147" xfId="0" applyFont="1" applyFill="1" applyBorder="1" applyAlignment="1">
      <alignment horizontal="left" vertical="center" wrapText="1"/>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4" fillId="75" borderId="145" xfId="0" applyFont="1" applyFill="1" applyBorder="1" applyAlignment="1">
      <alignment horizontal="center" vertical="center" wrapText="1"/>
    </xf>
    <xf numFmtId="0" fontId="104" fillId="0" borderId="145" xfId="0" applyFont="1" applyFill="1" applyBorder="1" applyAlignment="1">
      <alignment horizontal="center" vertical="center"/>
    </xf>
    <xf numFmtId="0" fontId="105" fillId="0" borderId="148" xfId="13" applyFont="1" applyFill="1" applyBorder="1" applyAlignment="1" applyProtection="1">
      <alignment horizontal="left" vertical="top" wrapText="1"/>
      <protection locked="0"/>
    </xf>
    <xf numFmtId="0" fontId="105" fillId="0" borderId="147"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8" xfId="0" applyNumberFormat="1" applyFont="1" applyFill="1" applyBorder="1" applyAlignment="1">
      <alignment horizontal="left" vertical="center" wrapText="1"/>
    </xf>
    <xf numFmtId="0" fontId="105" fillId="0" borderId="147" xfId="0" applyNumberFormat="1" applyFont="1" applyFill="1" applyBorder="1" applyAlignment="1">
      <alignment horizontal="left" vertical="center" wrapText="1"/>
    </xf>
    <xf numFmtId="0" fontId="105" fillId="0" borderId="145" xfId="0" applyFont="1" applyFill="1" applyBorder="1" applyAlignment="1">
      <alignment horizontal="left" vertical="top" wrapText="1"/>
    </xf>
    <xf numFmtId="0" fontId="105" fillId="0" borderId="148" xfId="0" applyFont="1" applyFill="1" applyBorder="1" applyAlignment="1">
      <alignment horizontal="left" vertical="top" wrapText="1"/>
    </xf>
    <xf numFmtId="0" fontId="105" fillId="0" borderId="145" xfId="0" applyFont="1" applyFill="1" applyBorder="1" applyAlignment="1">
      <alignment horizontal="left" vertical="center" wrapText="1"/>
    </xf>
    <xf numFmtId="0" fontId="105" fillId="0" borderId="145" xfId="0" applyNumberFormat="1" applyFont="1" applyFill="1" applyBorder="1" applyAlignment="1">
      <alignment horizontal="left" vertical="top" wrapText="1"/>
    </xf>
    <xf numFmtId="0" fontId="105" fillId="0" borderId="145" xfId="0" applyFont="1" applyBorder="1" applyAlignment="1">
      <alignment horizontal="center"/>
    </xf>
    <xf numFmtId="0" fontId="154" fillId="0" borderId="148" xfId="13" applyFont="1" applyFill="1" applyBorder="1" applyAlignment="1" applyProtection="1">
      <alignment horizontal="left" vertical="top" wrapText="1"/>
      <protection locked="0"/>
    </xf>
    <xf numFmtId="0" fontId="154" fillId="0" borderId="147" xfId="13" applyFont="1" applyFill="1" applyBorder="1" applyAlignment="1" applyProtection="1">
      <alignment horizontal="left" vertical="top" wrapText="1"/>
      <protection locked="0"/>
    </xf>
    <xf numFmtId="0" fontId="105" fillId="0" borderId="148" xfId="0" applyNumberFormat="1" applyFont="1" applyFill="1" applyBorder="1" applyAlignment="1">
      <alignment horizontal="left" vertical="top" wrapText="1"/>
    </xf>
    <xf numFmtId="0" fontId="105" fillId="0" borderId="147" xfId="0" applyNumberFormat="1" applyFont="1" applyFill="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activeCell="E6" sqref="E6"/>
      <selection pane="topRight" activeCell="E6" sqref="E6"/>
      <selection pane="bottomLeft" activeCell="E6" sqref="E6"/>
      <selection pane="bottomRight" activeCell="B2" sqref="B2"/>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1" t="s">
        <v>148</v>
      </c>
      <c r="C1" s="53"/>
    </row>
    <row r="2" spans="1:3" s="98" customFormat="1" ht="15.75">
      <c r="A2" s="142">
        <v>1</v>
      </c>
      <c r="B2" s="99" t="s">
        <v>149</v>
      </c>
      <c r="C2" s="96" t="s">
        <v>1000</v>
      </c>
    </row>
    <row r="3" spans="1:3" s="98" customFormat="1" ht="15.75">
      <c r="A3" s="142">
        <v>2</v>
      </c>
      <c r="B3" s="100" t="s">
        <v>150</v>
      </c>
      <c r="C3" s="96" t="s">
        <v>1001</v>
      </c>
    </row>
    <row r="4" spans="1:3" s="98" customFormat="1" ht="15.75">
      <c r="A4" s="142">
        <v>3</v>
      </c>
      <c r="B4" s="100" t="s">
        <v>151</v>
      </c>
      <c r="C4" s="96" t="s">
        <v>1002</v>
      </c>
    </row>
    <row r="5" spans="1:3" s="98" customFormat="1" ht="15.75">
      <c r="A5" s="143">
        <v>4</v>
      </c>
      <c r="B5" s="103" t="s">
        <v>152</v>
      </c>
      <c r="C5" s="96" t="s">
        <v>1003</v>
      </c>
    </row>
    <row r="6" spans="1:3" s="102" customFormat="1" ht="65.25" customHeight="1">
      <c r="A6" s="805" t="s">
        <v>309</v>
      </c>
      <c r="B6" s="806"/>
      <c r="C6" s="806"/>
    </row>
    <row r="7" spans="1:3">
      <c r="A7" s="220" t="s">
        <v>240</v>
      </c>
      <c r="B7" s="221" t="s">
        <v>153</v>
      </c>
    </row>
    <row r="8" spans="1:3">
      <c r="A8" s="222">
        <v>1</v>
      </c>
      <c r="B8" s="218" t="s">
        <v>128</v>
      </c>
    </row>
    <row r="9" spans="1:3">
      <c r="A9" s="222">
        <v>2</v>
      </c>
      <c r="B9" s="218" t="s">
        <v>154</v>
      </c>
    </row>
    <row r="10" spans="1:3">
      <c r="A10" s="222">
        <v>3</v>
      </c>
      <c r="B10" s="218" t="s">
        <v>155</v>
      </c>
    </row>
    <row r="11" spans="1:3">
      <c r="A11" s="222">
        <v>4</v>
      </c>
      <c r="B11" s="218" t="s">
        <v>156</v>
      </c>
      <c r="C11" s="97"/>
    </row>
    <row r="12" spans="1:3">
      <c r="A12" s="222">
        <v>5</v>
      </c>
      <c r="B12" s="218" t="s">
        <v>96</v>
      </c>
    </row>
    <row r="13" spans="1:3">
      <c r="A13" s="222">
        <v>6</v>
      </c>
      <c r="B13" s="223" t="s">
        <v>80</v>
      </c>
    </row>
    <row r="14" spans="1:3">
      <c r="A14" s="222">
        <v>7</v>
      </c>
      <c r="B14" s="218" t="s">
        <v>157</v>
      </c>
    </row>
    <row r="15" spans="1:3">
      <c r="A15" s="222">
        <v>8</v>
      </c>
      <c r="B15" s="218" t="s">
        <v>160</v>
      </c>
    </row>
    <row r="16" spans="1:3">
      <c r="A16" s="222">
        <v>9</v>
      </c>
      <c r="B16" s="218" t="s">
        <v>74</v>
      </c>
    </row>
    <row r="17" spans="1:2">
      <c r="A17" s="224" t="s">
        <v>366</v>
      </c>
      <c r="B17" s="218" t="s">
        <v>346</v>
      </c>
    </row>
    <row r="18" spans="1:2" s="3" customFormat="1">
      <c r="A18" s="226">
        <v>9.1999999999999993</v>
      </c>
      <c r="B18" s="573" t="s">
        <v>946</v>
      </c>
    </row>
    <row r="19" spans="1:2" s="3" customFormat="1">
      <c r="A19" s="226">
        <v>9.3000000000000007</v>
      </c>
      <c r="B19" s="573" t="s">
        <v>947</v>
      </c>
    </row>
    <row r="20" spans="1:2">
      <c r="A20" s="222">
        <v>10</v>
      </c>
      <c r="B20" s="218" t="s">
        <v>161</v>
      </c>
    </row>
    <row r="21" spans="1:2">
      <c r="A21" s="222">
        <v>11</v>
      </c>
      <c r="B21" s="223" t="s">
        <v>144</v>
      </c>
    </row>
    <row r="22" spans="1:2">
      <c r="A22" s="222">
        <v>12</v>
      </c>
      <c r="B22" s="223" t="s">
        <v>141</v>
      </c>
    </row>
    <row r="23" spans="1:2">
      <c r="A23" s="222">
        <v>13</v>
      </c>
      <c r="B23" s="225" t="s">
        <v>285</v>
      </c>
    </row>
    <row r="24" spans="1:2">
      <c r="A24" s="222">
        <v>14</v>
      </c>
      <c r="B24" s="218" t="s">
        <v>339</v>
      </c>
    </row>
    <row r="25" spans="1:2">
      <c r="A25" s="226">
        <v>15</v>
      </c>
      <c r="B25" s="218" t="s">
        <v>73</v>
      </c>
    </row>
    <row r="26" spans="1:2">
      <c r="A26" s="226">
        <v>15.1</v>
      </c>
      <c r="B26" s="218" t="s">
        <v>375</v>
      </c>
    </row>
    <row r="27" spans="1:2">
      <c r="A27" s="572">
        <v>15.2</v>
      </c>
      <c r="B27" s="573" t="s">
        <v>970</v>
      </c>
    </row>
    <row r="28" spans="1:2">
      <c r="A28" s="226">
        <v>16</v>
      </c>
      <c r="B28" s="218" t="s">
        <v>422</v>
      </c>
    </row>
    <row r="29" spans="1:2">
      <c r="A29" s="226">
        <v>17</v>
      </c>
      <c r="B29" s="218" t="s">
        <v>646</v>
      </c>
    </row>
    <row r="30" spans="1:2">
      <c r="A30" s="226">
        <v>18</v>
      </c>
      <c r="B30" s="218" t="s">
        <v>906</v>
      </c>
    </row>
    <row r="31" spans="1:2">
      <c r="A31" s="226">
        <v>19</v>
      </c>
      <c r="B31" s="218" t="s">
        <v>907</v>
      </c>
    </row>
    <row r="32" spans="1:2">
      <c r="A32" s="226">
        <v>20</v>
      </c>
      <c r="B32" s="218" t="s">
        <v>908</v>
      </c>
    </row>
    <row r="33" spans="1:2">
      <c r="A33" s="226">
        <v>21</v>
      </c>
      <c r="B33" s="218" t="s">
        <v>515</v>
      </c>
    </row>
    <row r="34" spans="1:2">
      <c r="A34" s="226">
        <v>22</v>
      </c>
      <c r="B34" s="218" t="s">
        <v>909</v>
      </c>
    </row>
    <row r="35" spans="1:2" ht="25.5">
      <c r="A35" s="226">
        <v>23</v>
      </c>
      <c r="B35" s="529" t="s">
        <v>905</v>
      </c>
    </row>
    <row r="36" spans="1:2">
      <c r="A36" s="226">
        <v>24</v>
      </c>
      <c r="B36" s="218" t="s">
        <v>910</v>
      </c>
    </row>
    <row r="37" spans="1:2">
      <c r="A37" s="226">
        <v>25</v>
      </c>
      <c r="B37" s="218" t="s">
        <v>911</v>
      </c>
    </row>
    <row r="38" spans="1:2">
      <c r="A38" s="222">
        <v>26</v>
      </c>
      <c r="B38" s="218"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16" t="s">
        <v>97</v>
      </c>
      <c r="B1" s="15" t="str">
        <f>Info!C2</f>
        <v>სს "ხალიკ ბანკი საქართველო"</v>
      </c>
      <c r="D1" s="2"/>
      <c r="E1" s="2"/>
      <c r="F1" s="2"/>
    </row>
    <row r="2" spans="1:6" s="20" customFormat="1" ht="15.75" customHeight="1">
      <c r="A2" s="20" t="s">
        <v>98</v>
      </c>
      <c r="B2" s="792">
        <f>'1. key ratios'!B2</f>
        <v>46112</v>
      </c>
    </row>
    <row r="3" spans="1:6" s="20" customFormat="1" ht="15.75" customHeight="1"/>
    <row r="4" spans="1:6" ht="15.75" thickBot="1">
      <c r="A4" s="5" t="s">
        <v>246</v>
      </c>
      <c r="B4" s="28" t="s">
        <v>74</v>
      </c>
    </row>
    <row r="5" spans="1:6">
      <c r="A5" s="73" t="s">
        <v>25</v>
      </c>
      <c r="B5" s="74"/>
      <c r="C5" s="75" t="s">
        <v>26</v>
      </c>
    </row>
    <row r="6" spans="1:6">
      <c r="A6" s="76">
        <v>1</v>
      </c>
      <c r="B6" s="49" t="s">
        <v>27</v>
      </c>
      <c r="C6" s="666">
        <f>SUM(C7:C11)</f>
        <v>219350291.06</v>
      </c>
    </row>
    <row r="7" spans="1:6">
      <c r="A7" s="76">
        <v>2</v>
      </c>
      <c r="B7" s="46" t="s">
        <v>28</v>
      </c>
      <c r="C7" s="667">
        <v>76000000</v>
      </c>
    </row>
    <row r="8" spans="1:6">
      <c r="A8" s="76">
        <v>3</v>
      </c>
      <c r="B8" s="40" t="s">
        <v>29</v>
      </c>
      <c r="C8" s="667">
        <v>0</v>
      </c>
    </row>
    <row r="9" spans="1:6">
      <c r="A9" s="76">
        <v>4</v>
      </c>
      <c r="B9" s="40" t="s">
        <v>30</v>
      </c>
      <c r="C9" s="667">
        <v>2002267.27</v>
      </c>
    </row>
    <row r="10" spans="1:6">
      <c r="A10" s="76">
        <v>5</v>
      </c>
      <c r="B10" s="40" t="s">
        <v>31</v>
      </c>
      <c r="C10" s="667">
        <v>0</v>
      </c>
    </row>
    <row r="11" spans="1:6">
      <c r="A11" s="76">
        <v>6</v>
      </c>
      <c r="B11" s="47" t="s">
        <v>32</v>
      </c>
      <c r="C11" s="667">
        <v>141348023.78999999</v>
      </c>
    </row>
    <row r="12" spans="1:6" s="4" customFormat="1">
      <c r="A12" s="76">
        <v>7</v>
      </c>
      <c r="B12" s="49" t="s">
        <v>33</v>
      </c>
      <c r="C12" s="668">
        <f>SUM(C13:C28)</f>
        <v>8259737.7599999979</v>
      </c>
      <c r="E12"/>
      <c r="F12"/>
    </row>
    <row r="13" spans="1:6" s="4" customFormat="1">
      <c r="A13" s="76">
        <v>8</v>
      </c>
      <c r="B13" s="48" t="s">
        <v>34</v>
      </c>
      <c r="C13" s="667">
        <v>2002267.27</v>
      </c>
      <c r="E13"/>
      <c r="F13"/>
    </row>
    <row r="14" spans="1:6" s="4" customFormat="1" ht="25.5">
      <c r="A14" s="76">
        <v>9</v>
      </c>
      <c r="B14" s="41" t="s">
        <v>35</v>
      </c>
      <c r="C14" s="667">
        <v>0</v>
      </c>
      <c r="E14"/>
      <c r="F14"/>
    </row>
    <row r="15" spans="1:6" s="4" customFormat="1">
      <c r="A15" s="76">
        <v>10</v>
      </c>
      <c r="B15" s="42" t="s">
        <v>36</v>
      </c>
      <c r="C15" s="667">
        <v>6257470.4899999984</v>
      </c>
      <c r="E15"/>
      <c r="F15"/>
    </row>
    <row r="16" spans="1:6" s="4" customFormat="1">
      <c r="A16" s="76">
        <v>11</v>
      </c>
      <c r="B16" s="43" t="s">
        <v>37</v>
      </c>
      <c r="C16" s="667">
        <v>0</v>
      </c>
      <c r="E16"/>
      <c r="F16"/>
    </row>
    <row r="17" spans="1:6" s="4" customFormat="1">
      <c r="A17" s="76">
        <v>12</v>
      </c>
      <c r="B17" s="42" t="s">
        <v>38</v>
      </c>
      <c r="C17" s="667">
        <v>0</v>
      </c>
      <c r="E17"/>
      <c r="F17"/>
    </row>
    <row r="18" spans="1:6" s="4" customFormat="1">
      <c r="A18" s="76">
        <v>13</v>
      </c>
      <c r="B18" s="42" t="s">
        <v>39</v>
      </c>
      <c r="C18" s="667">
        <v>0</v>
      </c>
      <c r="E18"/>
      <c r="F18"/>
    </row>
    <row r="19" spans="1:6" s="4" customFormat="1">
      <c r="A19" s="76">
        <v>14</v>
      </c>
      <c r="B19" s="42" t="s">
        <v>40</v>
      </c>
      <c r="C19" s="667">
        <v>0</v>
      </c>
      <c r="E19"/>
      <c r="F19"/>
    </row>
    <row r="20" spans="1:6" s="4" customFormat="1" ht="25.5">
      <c r="A20" s="76">
        <v>15</v>
      </c>
      <c r="B20" s="42" t="s">
        <v>41</v>
      </c>
      <c r="C20" s="667">
        <v>0</v>
      </c>
      <c r="E20"/>
      <c r="F20"/>
    </row>
    <row r="21" spans="1:6" s="4" customFormat="1" ht="25.5">
      <c r="A21" s="76">
        <v>16</v>
      </c>
      <c r="B21" s="41" t="s">
        <v>42</v>
      </c>
      <c r="C21" s="667">
        <v>0</v>
      </c>
      <c r="E21"/>
      <c r="F21"/>
    </row>
    <row r="22" spans="1:6" s="4" customFormat="1">
      <c r="A22" s="76">
        <v>17</v>
      </c>
      <c r="B22" s="77" t="s">
        <v>43</v>
      </c>
      <c r="C22" s="667">
        <v>0</v>
      </c>
      <c r="E22"/>
      <c r="F22"/>
    </row>
    <row r="23" spans="1:6" s="4" customFormat="1">
      <c r="A23" s="76">
        <v>18</v>
      </c>
      <c r="B23" s="565" t="s">
        <v>694</v>
      </c>
      <c r="C23" s="667">
        <v>0</v>
      </c>
      <c r="E23"/>
      <c r="F23"/>
    </row>
    <row r="24" spans="1:6" s="4" customFormat="1" ht="25.5">
      <c r="A24" s="76">
        <v>19</v>
      </c>
      <c r="B24" s="41" t="s">
        <v>44</v>
      </c>
      <c r="C24" s="667">
        <v>0</v>
      </c>
      <c r="E24"/>
      <c r="F24"/>
    </row>
    <row r="25" spans="1:6" s="4" customFormat="1" ht="25.5">
      <c r="A25" s="76">
        <v>20</v>
      </c>
      <c r="B25" s="41" t="s">
        <v>45</v>
      </c>
      <c r="C25" s="667">
        <v>0</v>
      </c>
      <c r="E25"/>
      <c r="F25"/>
    </row>
    <row r="26" spans="1:6" s="4" customFormat="1" ht="25.5">
      <c r="A26" s="76">
        <v>21</v>
      </c>
      <c r="B26" s="44" t="s">
        <v>46</v>
      </c>
      <c r="C26" s="667">
        <v>0</v>
      </c>
      <c r="E26"/>
      <c r="F26"/>
    </row>
    <row r="27" spans="1:6" s="4" customFormat="1">
      <c r="A27" s="76">
        <v>22</v>
      </c>
      <c r="B27" s="44" t="s">
        <v>47</v>
      </c>
      <c r="C27" s="667">
        <v>0</v>
      </c>
      <c r="E27"/>
      <c r="F27"/>
    </row>
    <row r="28" spans="1:6" s="4" customFormat="1" ht="25.5">
      <c r="A28" s="76">
        <v>23</v>
      </c>
      <c r="B28" s="44" t="s">
        <v>48</v>
      </c>
      <c r="C28" s="667">
        <v>0</v>
      </c>
      <c r="E28"/>
      <c r="F28"/>
    </row>
    <row r="29" spans="1:6" s="4" customFormat="1">
      <c r="A29" s="76">
        <v>24</v>
      </c>
      <c r="B29" s="50" t="s">
        <v>22</v>
      </c>
      <c r="C29" s="668">
        <f>C6-C12</f>
        <v>211090553.30000001</v>
      </c>
      <c r="E29"/>
      <c r="F29"/>
    </row>
    <row r="30" spans="1:6" s="4" customFormat="1">
      <c r="A30" s="78"/>
      <c r="B30" s="45"/>
      <c r="C30" s="669"/>
      <c r="E30"/>
      <c r="F30"/>
    </row>
    <row r="31" spans="1:6" s="4" customFormat="1">
      <c r="A31" s="78">
        <v>25</v>
      </c>
      <c r="B31" s="50" t="s">
        <v>49</v>
      </c>
      <c r="C31" s="668">
        <f>C32+C35</f>
        <v>60000000</v>
      </c>
      <c r="E31"/>
      <c r="F31"/>
    </row>
    <row r="32" spans="1:6" s="4" customFormat="1">
      <c r="A32" s="78">
        <v>26</v>
      </c>
      <c r="B32" s="40" t="s">
        <v>50</v>
      </c>
      <c r="C32" s="670">
        <f>C33+C34</f>
        <v>60000000</v>
      </c>
      <c r="E32"/>
      <c r="F32"/>
    </row>
    <row r="33" spans="1:6" s="4" customFormat="1">
      <c r="A33" s="78">
        <v>27</v>
      </c>
      <c r="B33" s="94" t="s">
        <v>51</v>
      </c>
      <c r="C33" s="667">
        <v>60000000</v>
      </c>
      <c r="E33"/>
      <c r="F33"/>
    </row>
    <row r="34" spans="1:6" s="4" customFormat="1">
      <c r="A34" s="78">
        <v>28</v>
      </c>
      <c r="B34" s="94" t="s">
        <v>52</v>
      </c>
      <c r="C34" s="667">
        <v>0</v>
      </c>
      <c r="E34"/>
      <c r="F34"/>
    </row>
    <row r="35" spans="1:6" s="4" customFormat="1">
      <c r="A35" s="78">
        <v>29</v>
      </c>
      <c r="B35" s="40" t="s">
        <v>53</v>
      </c>
      <c r="C35" s="667">
        <v>0</v>
      </c>
      <c r="E35"/>
      <c r="F35"/>
    </row>
    <row r="36" spans="1:6" s="4" customFormat="1">
      <c r="A36" s="78">
        <v>30</v>
      </c>
      <c r="B36" s="50" t="s">
        <v>54</v>
      </c>
      <c r="C36" s="668">
        <f>SUM(C37:C41)</f>
        <v>0</v>
      </c>
      <c r="E36"/>
      <c r="F36"/>
    </row>
    <row r="37" spans="1:6" s="4" customFormat="1">
      <c r="A37" s="78">
        <v>31</v>
      </c>
      <c r="B37" s="41" t="s">
        <v>55</v>
      </c>
      <c r="C37" s="667">
        <v>0</v>
      </c>
      <c r="E37"/>
      <c r="F37"/>
    </row>
    <row r="38" spans="1:6" s="4" customFormat="1">
      <c r="A38" s="78">
        <v>32</v>
      </c>
      <c r="B38" s="42" t="s">
        <v>56</v>
      </c>
      <c r="C38" s="667">
        <v>0</v>
      </c>
      <c r="E38"/>
      <c r="F38"/>
    </row>
    <row r="39" spans="1:6" s="4" customFormat="1" ht="25.5">
      <c r="A39" s="78">
        <v>33</v>
      </c>
      <c r="B39" s="41" t="s">
        <v>57</v>
      </c>
      <c r="C39" s="667">
        <v>0</v>
      </c>
      <c r="E39"/>
      <c r="F39"/>
    </row>
    <row r="40" spans="1:6" s="4" customFormat="1" ht="25.5">
      <c r="A40" s="78">
        <v>34</v>
      </c>
      <c r="B40" s="41" t="s">
        <v>45</v>
      </c>
      <c r="C40" s="667">
        <v>0</v>
      </c>
      <c r="E40"/>
      <c r="F40"/>
    </row>
    <row r="41" spans="1:6" s="4" customFormat="1" ht="25.5">
      <c r="A41" s="78">
        <v>35</v>
      </c>
      <c r="B41" s="44" t="s">
        <v>58</v>
      </c>
      <c r="C41" s="667">
        <v>0</v>
      </c>
      <c r="E41"/>
      <c r="F41"/>
    </row>
    <row r="42" spans="1:6" s="4" customFormat="1">
      <c r="A42" s="78">
        <v>36</v>
      </c>
      <c r="B42" s="50" t="s">
        <v>23</v>
      </c>
      <c r="C42" s="668">
        <f>C31-C36</f>
        <v>60000000</v>
      </c>
      <c r="E42"/>
      <c r="F42"/>
    </row>
    <row r="43" spans="1:6" s="4" customFormat="1">
      <c r="A43" s="78"/>
      <c r="B43" s="45"/>
      <c r="C43" s="669"/>
      <c r="E43"/>
      <c r="F43"/>
    </row>
    <row r="44" spans="1:6" s="4" customFormat="1">
      <c r="A44" s="78">
        <v>37</v>
      </c>
      <c r="B44" s="51" t="s">
        <v>59</v>
      </c>
      <c r="C44" s="668">
        <f>SUM(C45:C47)</f>
        <v>27067679.920000002</v>
      </c>
      <c r="E44"/>
      <c r="F44"/>
    </row>
    <row r="45" spans="1:6" s="4" customFormat="1">
      <c r="A45" s="78">
        <v>38</v>
      </c>
      <c r="B45" s="40" t="s">
        <v>60</v>
      </c>
      <c r="C45" s="667">
        <v>27067679.920000002</v>
      </c>
      <c r="E45"/>
      <c r="F45"/>
    </row>
    <row r="46" spans="1:6" s="4" customFormat="1">
      <c r="A46" s="78">
        <v>39</v>
      </c>
      <c r="B46" s="40" t="s">
        <v>61</v>
      </c>
      <c r="C46" s="667">
        <v>0</v>
      </c>
      <c r="E46"/>
      <c r="F46"/>
    </row>
    <row r="47" spans="1:6" s="4" customFormat="1">
      <c r="A47" s="78">
        <v>40</v>
      </c>
      <c r="B47" s="566" t="s">
        <v>693</v>
      </c>
      <c r="C47" s="667">
        <v>0</v>
      </c>
      <c r="E47"/>
      <c r="F47"/>
    </row>
    <row r="48" spans="1:6" s="4" customFormat="1">
      <c r="A48" s="78">
        <v>41</v>
      </c>
      <c r="B48" s="51" t="s">
        <v>62</v>
      </c>
      <c r="C48" s="668">
        <f>SUM(C49:C52)</f>
        <v>0</v>
      </c>
      <c r="E48"/>
      <c r="F48"/>
    </row>
    <row r="49" spans="1:6" s="4" customFormat="1">
      <c r="A49" s="78">
        <v>42</v>
      </c>
      <c r="B49" s="41" t="s">
        <v>63</v>
      </c>
      <c r="C49" s="667">
        <v>0</v>
      </c>
      <c r="E49"/>
      <c r="F49"/>
    </row>
    <row r="50" spans="1:6" s="4" customFormat="1">
      <c r="A50" s="78">
        <v>43</v>
      </c>
      <c r="B50" s="42" t="s">
        <v>64</v>
      </c>
      <c r="C50" s="667">
        <v>0</v>
      </c>
      <c r="E50"/>
      <c r="F50"/>
    </row>
    <row r="51" spans="1:6" s="4" customFormat="1" ht="25.5">
      <c r="A51" s="78">
        <v>44</v>
      </c>
      <c r="B51" s="41" t="s">
        <v>65</v>
      </c>
      <c r="C51" s="667">
        <v>0</v>
      </c>
      <c r="E51"/>
      <c r="F51"/>
    </row>
    <row r="52" spans="1:6" s="4" customFormat="1" ht="25.5">
      <c r="A52" s="78">
        <v>45</v>
      </c>
      <c r="B52" s="41" t="s">
        <v>45</v>
      </c>
      <c r="C52" s="667">
        <v>0</v>
      </c>
      <c r="E52"/>
      <c r="F52"/>
    </row>
    <row r="53" spans="1:6" s="4" customFormat="1" ht="15.75" thickBot="1">
      <c r="A53" s="78">
        <v>46</v>
      </c>
      <c r="B53" s="79" t="s">
        <v>24</v>
      </c>
      <c r="C53" s="671">
        <f>C44-C48</f>
        <v>27067679.920000002</v>
      </c>
      <c r="E53"/>
      <c r="F53"/>
    </row>
    <row r="56" spans="1:6">
      <c r="B56" s="2" t="s">
        <v>130</v>
      </c>
    </row>
  </sheetData>
  <dataValidations disablePrompts="1"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zoomScale="80" zoomScaleNormal="80" workbookViewId="0"/>
  </sheetViews>
  <sheetFormatPr defaultColWidth="9.140625" defaultRowHeight="12.75"/>
  <cols>
    <col min="1" max="1" width="10.85546875" style="178" bestFit="1" customWidth="1"/>
    <col min="2" max="2" width="59" style="178" customWidth="1"/>
    <col min="3" max="3" width="16.85546875" style="178" bestFit="1" customWidth="1"/>
    <col min="4" max="4" width="22.140625" style="178" customWidth="1"/>
    <col min="5" max="16384" width="9.140625" style="178"/>
  </cols>
  <sheetData>
    <row r="1" spans="1:8" ht="15">
      <c r="A1" s="16" t="s">
        <v>97</v>
      </c>
      <c r="B1" s="15" t="str">
        <f>Info!C2</f>
        <v>სს "ხალიკ ბანკი საქართველო"</v>
      </c>
    </row>
    <row r="2" spans="1:8" s="20" customFormat="1" ht="15.75" customHeight="1">
      <c r="A2" s="20" t="s">
        <v>98</v>
      </c>
      <c r="B2" s="792">
        <f>'1. key ratios'!B2</f>
        <v>46112</v>
      </c>
    </row>
    <row r="3" spans="1:8" s="20" customFormat="1" ht="15.75" customHeight="1"/>
    <row r="4" spans="1:8" ht="13.5" thickBot="1">
      <c r="A4" s="179" t="s">
        <v>345</v>
      </c>
      <c r="B4" s="207" t="s">
        <v>346</v>
      </c>
    </row>
    <row r="5" spans="1:8" s="208" customFormat="1">
      <c r="A5" s="837" t="s">
        <v>347</v>
      </c>
      <c r="B5" s="838"/>
      <c r="C5" s="197" t="s">
        <v>348</v>
      </c>
      <c r="D5" s="198" t="s">
        <v>349</v>
      </c>
    </row>
    <row r="6" spans="1:8" s="209" customFormat="1">
      <c r="A6" s="199">
        <v>1</v>
      </c>
      <c r="B6" s="200" t="s">
        <v>350</v>
      </c>
      <c r="C6" s="200"/>
      <c r="D6" s="201"/>
    </row>
    <row r="7" spans="1:8" s="209" customFormat="1">
      <c r="A7" s="202" t="s">
        <v>351</v>
      </c>
      <c r="B7" s="203" t="s">
        <v>352</v>
      </c>
      <c r="C7" s="228">
        <v>4.4999999999999998E-2</v>
      </c>
      <c r="D7" s="672">
        <f>C7*'5. RWA'!$C$13</f>
        <v>50610116.091344945</v>
      </c>
    </row>
    <row r="8" spans="1:8" s="209" customFormat="1">
      <c r="A8" s="202" t="s">
        <v>353</v>
      </c>
      <c r="B8" s="203" t="s">
        <v>354</v>
      </c>
      <c r="C8" s="229">
        <v>0.06</v>
      </c>
      <c r="D8" s="672">
        <f>C8*'5. RWA'!$C$13</f>
        <v>67480154.788459927</v>
      </c>
    </row>
    <row r="9" spans="1:8" s="209" customFormat="1">
      <c r="A9" s="202" t="s">
        <v>355</v>
      </c>
      <c r="B9" s="203" t="s">
        <v>356</v>
      </c>
      <c r="C9" s="229">
        <v>0.08</v>
      </c>
      <c r="D9" s="672">
        <f>C9*'5. RWA'!$C$13</f>
        <v>89973539.717946574</v>
      </c>
    </row>
    <row r="10" spans="1:8" s="209" customFormat="1">
      <c r="A10" s="199" t="s">
        <v>357</v>
      </c>
      <c r="B10" s="200" t="s">
        <v>358</v>
      </c>
      <c r="C10" s="230"/>
      <c r="D10" s="673"/>
    </row>
    <row r="11" spans="1:8" s="210" customFormat="1">
      <c r="A11" s="204" t="s">
        <v>359</v>
      </c>
      <c r="B11" s="205" t="s">
        <v>997</v>
      </c>
      <c r="C11" s="677">
        <v>2.5000000000000001E-2</v>
      </c>
      <c r="D11" s="674">
        <f>C11*'5. RWA'!$C$13</f>
        <v>28116731.161858305</v>
      </c>
      <c r="F11" s="209"/>
      <c r="G11" s="209"/>
      <c r="H11" s="209"/>
    </row>
    <row r="12" spans="1:8" s="210" customFormat="1">
      <c r="A12" s="204" t="s">
        <v>360</v>
      </c>
      <c r="B12" s="205" t="s">
        <v>361</v>
      </c>
      <c r="C12" s="677">
        <v>7.4999999999999997E-3</v>
      </c>
      <c r="D12" s="674">
        <f>C12*'5. RWA'!$C$13</f>
        <v>8435019.3485574909</v>
      </c>
      <c r="F12" s="209"/>
      <c r="G12" s="209"/>
      <c r="H12" s="209"/>
    </row>
    <row r="13" spans="1:8" s="210" customFormat="1">
      <c r="A13" s="204" t="s">
        <v>362</v>
      </c>
      <c r="B13" s="205" t="s">
        <v>363</v>
      </c>
      <c r="C13" s="677">
        <v>0</v>
      </c>
      <c r="D13" s="674">
        <f>C13*'5. RWA'!$C$13</f>
        <v>0</v>
      </c>
      <c r="F13" s="209"/>
      <c r="G13" s="209"/>
      <c r="H13" s="209"/>
    </row>
    <row r="14" spans="1:8" s="209" customFormat="1">
      <c r="A14" s="199" t="s">
        <v>364</v>
      </c>
      <c r="B14" s="200" t="s">
        <v>409</v>
      </c>
      <c r="C14" s="232"/>
      <c r="D14" s="673"/>
    </row>
    <row r="15" spans="1:8" s="209" customFormat="1">
      <c r="A15" s="219" t="s">
        <v>367</v>
      </c>
      <c r="B15" s="205" t="s">
        <v>410</v>
      </c>
      <c r="C15" s="677">
        <v>8.6059053544955411E-2</v>
      </c>
      <c r="D15" s="674">
        <f>C15*'5. RWA'!$C$13</f>
        <v>96787970.902699202</v>
      </c>
    </row>
    <row r="16" spans="1:8" s="209" customFormat="1">
      <c r="A16" s="219" t="s">
        <v>368</v>
      </c>
      <c r="B16" s="205" t="s">
        <v>370</v>
      </c>
      <c r="C16" s="677">
        <v>0.10261526644383498</v>
      </c>
      <c r="D16" s="674">
        <f>C16*'5. RWA'!$C$13</f>
        <v>115408234.38815071</v>
      </c>
    </row>
    <row r="17" spans="1:8" s="209" customFormat="1">
      <c r="A17" s="219" t="s">
        <v>369</v>
      </c>
      <c r="B17" s="205" t="s">
        <v>407</v>
      </c>
      <c r="C17" s="677">
        <v>0.12439975710025547</v>
      </c>
      <c r="D17" s="674">
        <f>C17*'5. RWA'!$C$13</f>
        <v>139908581.07953426</v>
      </c>
    </row>
    <row r="18" spans="1:8" s="208" customFormat="1">
      <c r="A18" s="839" t="s">
        <v>408</v>
      </c>
      <c r="B18" s="840"/>
      <c r="C18" s="233" t="s">
        <v>348</v>
      </c>
      <c r="D18" s="675" t="s">
        <v>349</v>
      </c>
      <c r="F18" s="209"/>
      <c r="G18" s="209"/>
      <c r="H18" s="209"/>
    </row>
    <row r="19" spans="1:8" s="209" customFormat="1">
      <c r="A19" s="206">
        <v>4</v>
      </c>
      <c r="B19" s="205" t="s">
        <v>22</v>
      </c>
      <c r="C19" s="231">
        <f>C7+C11+C12+C13+C15</f>
        <v>0.16355905354495542</v>
      </c>
      <c r="D19" s="672">
        <f>C19*'5. RWA'!$C$13</f>
        <v>183949837.50445995</v>
      </c>
    </row>
    <row r="20" spans="1:8" s="209" customFormat="1">
      <c r="A20" s="206">
        <v>5</v>
      </c>
      <c r="B20" s="205" t="s">
        <v>75</v>
      </c>
      <c r="C20" s="231">
        <f>C8+C11+C12+C13+C16</f>
        <v>0.19511526644383498</v>
      </c>
      <c r="D20" s="672">
        <f>C20*'5. RWA'!$C$13</f>
        <v>219440139.68702641</v>
      </c>
    </row>
    <row r="21" spans="1:8" s="209" customFormat="1" ht="13.5" thickBot="1">
      <c r="A21" s="211" t="s">
        <v>365</v>
      </c>
      <c r="B21" s="212" t="s">
        <v>74</v>
      </c>
      <c r="C21" s="234">
        <f>C9+C11+C12+C13+C17</f>
        <v>0.23689975710025549</v>
      </c>
      <c r="D21" s="676">
        <f>C21*'5. RWA'!$C$13</f>
        <v>266433871.30789664</v>
      </c>
    </row>
    <row r="22" spans="1:8">
      <c r="F22" s="179"/>
    </row>
    <row r="23" spans="1:8">
      <c r="B23" s="2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97" customWidth="1"/>
    <col min="2" max="2" width="50.85546875" bestFit="1" customWidth="1"/>
    <col min="3" max="3" width="28.140625" bestFit="1" customWidth="1"/>
    <col min="4" max="7" width="28.140625" customWidth="1"/>
  </cols>
  <sheetData>
    <row r="1" spans="1:2">
      <c r="A1" s="535" t="s">
        <v>97</v>
      </c>
      <c r="B1" s="797" t="str">
        <f>Info!C2</f>
        <v>სს "ხალიკ ბანკი საქართველო"</v>
      </c>
    </row>
    <row r="2" spans="1:2">
      <c r="A2" s="536" t="s">
        <v>98</v>
      </c>
      <c r="B2" s="792">
        <f>'1. key ratios'!B2</f>
        <v>46112</v>
      </c>
    </row>
    <row r="3" spans="1:2">
      <c r="A3" s="537" t="s">
        <v>948</v>
      </c>
      <c r="B3" s="531" t="s">
        <v>919</v>
      </c>
    </row>
    <row r="4" spans="1:2" ht="15.75" thickBot="1"/>
    <row r="5" spans="1:2">
      <c r="A5" s="542"/>
      <c r="B5" s="543" t="s">
        <v>920</v>
      </c>
    </row>
    <row r="6" spans="1:2">
      <c r="A6" s="538" t="s">
        <v>921</v>
      </c>
      <c r="B6" s="544">
        <f>SUM(B7,B11)</f>
        <v>0</v>
      </c>
    </row>
    <row r="7" spans="1:2">
      <c r="A7" s="538" t="s">
        <v>954</v>
      </c>
      <c r="B7" s="544">
        <f>SUM(B8:B10)</f>
        <v>0</v>
      </c>
    </row>
    <row r="8" spans="1:2">
      <c r="A8" s="539" t="s">
        <v>922</v>
      </c>
      <c r="B8" s="545"/>
    </row>
    <row r="9" spans="1:2">
      <c r="A9" s="539" t="s">
        <v>923</v>
      </c>
      <c r="B9" s="545"/>
    </row>
    <row r="10" spans="1:2">
      <c r="A10" s="539" t="s">
        <v>924</v>
      </c>
      <c r="B10" s="545"/>
    </row>
    <row r="11" spans="1:2">
      <c r="A11" s="538" t="s">
        <v>925</v>
      </c>
      <c r="B11" s="544">
        <f>SUM(B12:B13)</f>
        <v>0</v>
      </c>
    </row>
    <row r="12" spans="1:2">
      <c r="A12" s="539" t="s">
        <v>955</v>
      </c>
      <c r="B12" s="545"/>
    </row>
    <row r="13" spans="1:2">
      <c r="A13" s="539" t="s">
        <v>956</v>
      </c>
      <c r="B13" s="545"/>
    </row>
    <row r="14" spans="1:2">
      <c r="A14" s="538" t="s">
        <v>926</v>
      </c>
      <c r="B14" s="544">
        <f>SUM(B15:B16)</f>
        <v>0</v>
      </c>
    </row>
    <row r="15" spans="1:2">
      <c r="A15" s="540" t="s">
        <v>927</v>
      </c>
      <c r="B15" s="545"/>
    </row>
    <row r="16" spans="1:2">
      <c r="A16" s="540" t="s">
        <v>74</v>
      </c>
      <c r="B16" s="545">
        <f>B7</f>
        <v>0</v>
      </c>
    </row>
    <row r="17" spans="1:5">
      <c r="A17" s="538" t="s">
        <v>928</v>
      </c>
      <c r="B17" s="544"/>
    </row>
    <row r="18" spans="1:5">
      <c r="A18" s="540" t="s">
        <v>929</v>
      </c>
      <c r="B18" s="545"/>
    </row>
    <row r="19" spans="1:5">
      <c r="A19" s="540" t="s">
        <v>930</v>
      </c>
      <c r="B19" s="545">
        <f>'15.1. LR'!C36</f>
        <v>0</v>
      </c>
    </row>
    <row r="20" spans="1:5">
      <c r="A20" s="538" t="s">
        <v>931</v>
      </c>
      <c r="B20" s="544"/>
    </row>
    <row r="21" spans="1:5">
      <c r="A21" s="541" t="s">
        <v>932</v>
      </c>
      <c r="B21" s="546">
        <f>IFERROR(B6/B18,0)</f>
        <v>0</v>
      </c>
    </row>
    <row r="22" spans="1:5">
      <c r="A22" s="541" t="s">
        <v>933</v>
      </c>
      <c r="B22" s="546">
        <f>IFERROR(B6/B19,0)</f>
        <v>0</v>
      </c>
    </row>
    <row r="23" spans="1:5" ht="15.75" thickBot="1">
      <c r="A23" s="547" t="s">
        <v>934</v>
      </c>
      <c r="B23" s="548">
        <f>IFERROR(B6/B14,0)</f>
        <v>0</v>
      </c>
    </row>
    <row r="24" spans="1:5" ht="16.5" customHeight="1">
      <c r="A24" s="534" t="s">
        <v>957</v>
      </c>
      <c r="B24" s="532"/>
      <c r="C24" s="532"/>
      <c r="D24" s="532"/>
      <c r="E24" s="532"/>
    </row>
    <row r="25" spans="1:5" ht="25.5" customHeight="1">
      <c r="A25" s="534" t="s">
        <v>958</v>
      </c>
    </row>
    <row r="26" spans="1:5" ht="57" customHeight="1">
      <c r="A26" s="534" t="s">
        <v>959</v>
      </c>
    </row>
    <row r="27" spans="1:5">
      <c r="A27" s="53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535" t="s">
        <v>97</v>
      </c>
      <c r="B1" s="797" t="str">
        <f>Info!C2</f>
        <v>სს "ხალიკ ბანკი საქართველო"</v>
      </c>
      <c r="C1" s="178"/>
    </row>
    <row r="2" spans="1:6">
      <c r="A2" s="536" t="s">
        <v>98</v>
      </c>
      <c r="B2" s="792">
        <f>'1. key ratios'!B2</f>
        <v>46112</v>
      </c>
      <c r="C2" s="178"/>
    </row>
    <row r="3" spans="1:6">
      <c r="A3" s="537" t="s">
        <v>949</v>
      </c>
      <c r="B3" s="531" t="s">
        <v>919</v>
      </c>
      <c r="C3" s="178"/>
    </row>
    <row r="5" spans="1:6">
      <c r="A5" s="533"/>
    </row>
    <row r="6" spans="1:6" ht="15.75" thickBot="1">
      <c r="A6" s="549"/>
      <c r="B6" s="549"/>
      <c r="C6" s="549"/>
      <c r="D6" s="549"/>
      <c r="E6" s="549"/>
      <c r="F6" s="549"/>
    </row>
    <row r="7" spans="1:6">
      <c r="A7" s="841"/>
      <c r="B7" s="843" t="s">
        <v>935</v>
      </c>
      <c r="C7" s="843"/>
      <c r="D7" s="843"/>
      <c r="E7" s="843"/>
      <c r="F7" s="844" t="s">
        <v>936</v>
      </c>
    </row>
    <row r="8" spans="1:6" ht="25.5">
      <c r="A8" s="842"/>
      <c r="B8" s="550" t="s">
        <v>937</v>
      </c>
      <c r="C8" s="550" t="s">
        <v>938</v>
      </c>
      <c r="D8" s="550" t="s">
        <v>939</v>
      </c>
      <c r="E8" s="550" t="s">
        <v>940</v>
      </c>
      <c r="F8" s="845"/>
    </row>
    <row r="9" spans="1:6">
      <c r="A9" s="551" t="s">
        <v>941</v>
      </c>
      <c r="B9" s="552">
        <f>B13+B17</f>
        <v>0</v>
      </c>
      <c r="C9" s="552">
        <f t="shared" ref="C9:E9" si="0">C13+C17</f>
        <v>0</v>
      </c>
      <c r="D9" s="552">
        <f t="shared" si="0"/>
        <v>0</v>
      </c>
      <c r="E9" s="552">
        <f t="shared" si="0"/>
        <v>0</v>
      </c>
      <c r="F9" s="553">
        <f>F13+F17</f>
        <v>0</v>
      </c>
    </row>
    <row r="10" spans="1:6">
      <c r="A10" s="554" t="s">
        <v>942</v>
      </c>
      <c r="B10" s="555">
        <f t="shared" ref="B10:E12" si="1">B14+B18</f>
        <v>0</v>
      </c>
      <c r="C10" s="555">
        <f t="shared" si="1"/>
        <v>0</v>
      </c>
      <c r="D10" s="555">
        <f t="shared" si="1"/>
        <v>0</v>
      </c>
      <c r="E10" s="555">
        <f t="shared" si="1"/>
        <v>0</v>
      </c>
      <c r="F10" s="553">
        <f>SUM(B10:E10)</f>
        <v>0</v>
      </c>
    </row>
    <row r="11" spans="1:6">
      <c r="A11" s="554" t="s">
        <v>943</v>
      </c>
      <c r="B11" s="555">
        <f t="shared" si="1"/>
        <v>0</v>
      </c>
      <c r="C11" s="555">
        <f t="shared" si="1"/>
        <v>0</v>
      </c>
      <c r="D11" s="555">
        <f t="shared" si="1"/>
        <v>0</v>
      </c>
      <c r="E11" s="555">
        <f t="shared" si="1"/>
        <v>0</v>
      </c>
      <c r="F11" s="553">
        <f t="shared" ref="F11:F12" si="2">SUM(B11:E11)</f>
        <v>0</v>
      </c>
    </row>
    <row r="12" spans="1:6">
      <c r="A12" s="556" t="s">
        <v>944</v>
      </c>
      <c r="B12" s="555">
        <f t="shared" si="1"/>
        <v>0</v>
      </c>
      <c r="C12" s="555">
        <f t="shared" si="1"/>
        <v>0</v>
      </c>
      <c r="D12" s="555">
        <f t="shared" si="1"/>
        <v>0</v>
      </c>
      <c r="E12" s="555">
        <f t="shared" si="1"/>
        <v>0</v>
      </c>
      <c r="F12" s="553">
        <f t="shared" si="2"/>
        <v>0</v>
      </c>
    </row>
    <row r="13" spans="1:6">
      <c r="A13" s="557" t="s">
        <v>945</v>
      </c>
      <c r="B13" s="558"/>
      <c r="C13" s="558"/>
      <c r="D13" s="558"/>
      <c r="E13" s="558"/>
      <c r="F13" s="559"/>
    </row>
    <row r="14" spans="1:6">
      <c r="A14" s="554" t="s">
        <v>942</v>
      </c>
      <c r="B14" s="560"/>
      <c r="C14" s="560"/>
      <c r="D14" s="560"/>
      <c r="E14" s="560"/>
      <c r="F14" s="561"/>
    </row>
    <row r="15" spans="1:6">
      <c r="A15" s="554" t="s">
        <v>943</v>
      </c>
      <c r="B15" s="560"/>
      <c r="C15" s="560"/>
      <c r="D15" s="560"/>
      <c r="E15" s="560"/>
      <c r="F15" s="561"/>
    </row>
    <row r="16" spans="1:6">
      <c r="A16" s="556" t="s">
        <v>944</v>
      </c>
      <c r="B16" s="560"/>
      <c r="C16" s="560"/>
      <c r="D16" s="560"/>
      <c r="E16" s="560"/>
      <c r="F16" s="561"/>
    </row>
    <row r="17" spans="1:6">
      <c r="A17" s="557" t="s">
        <v>925</v>
      </c>
      <c r="B17" s="558"/>
      <c r="C17" s="558"/>
      <c r="D17" s="558"/>
      <c r="E17" s="558"/>
      <c r="F17" s="561"/>
    </row>
    <row r="18" spans="1:6">
      <c r="A18" s="554" t="s">
        <v>942</v>
      </c>
      <c r="B18" s="560"/>
      <c r="C18" s="560"/>
      <c r="D18" s="560"/>
      <c r="E18" s="560"/>
      <c r="F18" s="561"/>
    </row>
    <row r="19" spans="1:6">
      <c r="A19" s="554" t="s">
        <v>943</v>
      </c>
      <c r="B19" s="560"/>
      <c r="C19" s="560"/>
      <c r="D19" s="560"/>
      <c r="E19" s="560"/>
      <c r="F19" s="561"/>
    </row>
    <row r="20" spans="1:6" ht="15.75" thickBot="1">
      <c r="A20" s="562" t="s">
        <v>944</v>
      </c>
      <c r="B20" s="563"/>
      <c r="C20" s="563"/>
      <c r="D20" s="563"/>
      <c r="E20" s="563"/>
      <c r="F20" s="56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sqref="A1:XFD1048576"/>
      <selection pane="topRight" sqref="A1:XFD1048576"/>
      <selection pane="bottomLeft" sqref="A1:XFD1048576"/>
      <selection pane="bottomRight"/>
    </sheetView>
  </sheetViews>
  <sheetFormatPr defaultRowHeight="15.75"/>
  <cols>
    <col min="1" max="1" width="10.85546875" style="37" customWidth="1"/>
    <col min="2" max="2" width="91.85546875" style="37" customWidth="1"/>
    <col min="3" max="3" width="53.140625" style="37" customWidth="1"/>
    <col min="4" max="4" width="32.140625" style="37" customWidth="1"/>
    <col min="5" max="5" width="9.42578125" customWidth="1"/>
  </cols>
  <sheetData>
    <row r="1" spans="1:6">
      <c r="A1" s="16" t="s">
        <v>97</v>
      </c>
      <c r="B1" s="18" t="str">
        <f>Info!C2</f>
        <v>სს "ხალიკ ბანკი საქართველო"</v>
      </c>
      <c r="E1" s="2"/>
      <c r="F1" s="2"/>
    </row>
    <row r="2" spans="1:6" s="20" customFormat="1" ht="15.75" customHeight="1">
      <c r="A2" s="20" t="s">
        <v>98</v>
      </c>
      <c r="B2" s="792">
        <f>'1. key ratios'!B2</f>
        <v>46112</v>
      </c>
    </row>
    <row r="3" spans="1:6" s="20" customFormat="1" ht="15.75" customHeight="1">
      <c r="A3" s="24"/>
    </row>
    <row r="4" spans="1:6" s="20" customFormat="1" ht="15.75" customHeight="1" thickBot="1">
      <c r="A4" s="20" t="s">
        <v>247</v>
      </c>
      <c r="B4" s="118" t="s">
        <v>161</v>
      </c>
      <c r="D4" s="120" t="s">
        <v>76</v>
      </c>
    </row>
    <row r="5" spans="1:6" ht="25.5">
      <c r="A5" s="80" t="s">
        <v>25</v>
      </c>
      <c r="B5" s="81" t="s">
        <v>133</v>
      </c>
      <c r="C5" s="82" t="s">
        <v>826</v>
      </c>
      <c r="D5" s="119" t="s">
        <v>162</v>
      </c>
    </row>
    <row r="6" spans="1:6">
      <c r="A6" s="368">
        <v>1</v>
      </c>
      <c r="B6" s="325" t="s">
        <v>811</v>
      </c>
      <c r="C6" s="678">
        <f>SUM(C7:C9)</f>
        <v>113327654.92000002</v>
      </c>
      <c r="D6" s="679"/>
      <c r="E6" s="7"/>
    </row>
    <row r="7" spans="1:6">
      <c r="A7" s="368">
        <v>1.1000000000000001</v>
      </c>
      <c r="B7" s="326" t="s">
        <v>85</v>
      </c>
      <c r="C7" s="680">
        <v>15110243.92</v>
      </c>
      <c r="D7" s="681"/>
      <c r="E7" s="7"/>
    </row>
    <row r="8" spans="1:6">
      <c r="A8" s="368">
        <v>1.2</v>
      </c>
      <c r="B8" s="326" t="s">
        <v>86</v>
      </c>
      <c r="C8" s="680">
        <v>25662375.790000003</v>
      </c>
      <c r="D8" s="681"/>
      <c r="E8" s="7"/>
    </row>
    <row r="9" spans="1:6">
      <c r="A9" s="368">
        <v>1.3</v>
      </c>
      <c r="B9" s="326" t="s">
        <v>87</v>
      </c>
      <c r="C9" s="680">
        <v>72555035.210000023</v>
      </c>
      <c r="D9" s="681"/>
      <c r="E9" s="7"/>
    </row>
    <row r="10" spans="1:6">
      <c r="A10" s="368">
        <v>2</v>
      </c>
      <c r="B10" s="327" t="s">
        <v>698</v>
      </c>
      <c r="C10" s="682">
        <v>70351.37</v>
      </c>
      <c r="D10" s="681"/>
      <c r="E10" s="7"/>
    </row>
    <row r="11" spans="1:6">
      <c r="A11" s="368">
        <v>2.1</v>
      </c>
      <c r="B11" s="328" t="s">
        <v>699</v>
      </c>
      <c r="C11" s="683">
        <v>70351.37</v>
      </c>
      <c r="D11" s="684"/>
      <c r="E11" s="8"/>
    </row>
    <row r="12" spans="1:6" ht="23.45" customHeight="1">
      <c r="A12" s="368">
        <v>3</v>
      </c>
      <c r="B12" s="329" t="s">
        <v>700</v>
      </c>
      <c r="C12" s="685">
        <v>0</v>
      </c>
      <c r="D12" s="684"/>
      <c r="E12" s="8"/>
    </row>
    <row r="13" spans="1:6" ht="23.1" customHeight="1">
      <c r="A13" s="368">
        <v>4</v>
      </c>
      <c r="B13" s="330" t="s">
        <v>701</v>
      </c>
      <c r="C13" s="685">
        <v>0</v>
      </c>
      <c r="D13" s="684"/>
      <c r="E13" s="8"/>
    </row>
    <row r="14" spans="1:6">
      <c r="A14" s="368">
        <v>5</v>
      </c>
      <c r="B14" s="330" t="s">
        <v>702</v>
      </c>
      <c r="C14" s="685">
        <f>SUM(C15:C17)</f>
        <v>54000</v>
      </c>
      <c r="D14" s="684"/>
      <c r="E14" s="8"/>
    </row>
    <row r="15" spans="1:6">
      <c r="A15" s="368">
        <v>5.0999999999999996</v>
      </c>
      <c r="B15" s="331" t="s">
        <v>703</v>
      </c>
      <c r="C15" s="686">
        <v>54000</v>
      </c>
      <c r="D15" s="684"/>
      <c r="E15" s="7"/>
    </row>
    <row r="16" spans="1:6">
      <c r="A16" s="368">
        <v>5.2</v>
      </c>
      <c r="B16" s="331" t="s">
        <v>538</v>
      </c>
      <c r="C16" s="680">
        <v>0</v>
      </c>
      <c r="D16" s="681"/>
      <c r="E16" s="7"/>
    </row>
    <row r="17" spans="1:5">
      <c r="A17" s="368">
        <v>5.3</v>
      </c>
      <c r="B17" s="331" t="s">
        <v>704</v>
      </c>
      <c r="C17" s="680">
        <v>0</v>
      </c>
      <c r="D17" s="681"/>
      <c r="E17" s="7"/>
    </row>
    <row r="18" spans="1:5">
      <c r="A18" s="368">
        <v>6</v>
      </c>
      <c r="B18" s="329" t="s">
        <v>705</v>
      </c>
      <c r="C18" s="682">
        <f>SUM(C19:C20)</f>
        <v>986725012.26999974</v>
      </c>
      <c r="D18" s="681"/>
      <c r="E18" s="7"/>
    </row>
    <row r="19" spans="1:5">
      <c r="A19" s="368">
        <v>6.1</v>
      </c>
      <c r="B19" s="331" t="s">
        <v>538</v>
      </c>
      <c r="C19" s="683">
        <v>5791445.2800000003</v>
      </c>
      <c r="D19" s="681"/>
      <c r="E19" s="7"/>
    </row>
    <row r="20" spans="1:5">
      <c r="A20" s="368">
        <v>6.2</v>
      </c>
      <c r="B20" s="331" t="s">
        <v>704</v>
      </c>
      <c r="C20" s="683">
        <v>980933566.98999977</v>
      </c>
      <c r="D20" s="681"/>
      <c r="E20" s="7"/>
    </row>
    <row r="21" spans="1:5">
      <c r="A21" s="368">
        <v>7</v>
      </c>
      <c r="B21" s="332" t="s">
        <v>706</v>
      </c>
      <c r="C21" s="685">
        <v>0</v>
      </c>
      <c r="D21" s="681"/>
      <c r="E21" s="7"/>
    </row>
    <row r="22" spans="1:5">
      <c r="A22" s="368">
        <v>8</v>
      </c>
      <c r="B22" s="333" t="s">
        <v>707</v>
      </c>
      <c r="C22" s="682">
        <v>0</v>
      </c>
      <c r="D22" s="681"/>
      <c r="E22" s="7"/>
    </row>
    <row r="23" spans="1:5">
      <c r="A23" s="368">
        <v>9</v>
      </c>
      <c r="B23" s="330" t="s">
        <v>708</v>
      </c>
      <c r="C23" s="682">
        <f>SUM(C24:C25)</f>
        <v>18846325.120000005</v>
      </c>
      <c r="D23" s="687"/>
      <c r="E23" s="7"/>
    </row>
    <row r="24" spans="1:5">
      <c r="A24" s="368">
        <v>9.1</v>
      </c>
      <c r="B24" s="334" t="s">
        <v>709</v>
      </c>
      <c r="C24" s="688">
        <v>18846325.120000005</v>
      </c>
      <c r="D24" s="689"/>
      <c r="E24" s="7"/>
    </row>
    <row r="25" spans="1:5">
      <c r="A25" s="368">
        <v>9.1999999999999993</v>
      </c>
      <c r="B25" s="334" t="s">
        <v>710</v>
      </c>
      <c r="C25" s="690">
        <v>0</v>
      </c>
      <c r="D25" s="691"/>
      <c r="E25" s="6"/>
    </row>
    <row r="26" spans="1:5">
      <c r="A26" s="368">
        <v>10</v>
      </c>
      <c r="B26" s="330" t="s">
        <v>36</v>
      </c>
      <c r="C26" s="692">
        <f>SUM(C27:C28)</f>
        <v>6257470.4899999984</v>
      </c>
      <c r="D26" s="693" t="s">
        <v>903</v>
      </c>
      <c r="E26" s="7"/>
    </row>
    <row r="27" spans="1:5">
      <c r="A27" s="368">
        <v>10.1</v>
      </c>
      <c r="B27" s="334" t="s">
        <v>711</v>
      </c>
      <c r="C27" s="680">
        <v>0</v>
      </c>
      <c r="D27" s="681"/>
      <c r="E27" s="7"/>
    </row>
    <row r="28" spans="1:5">
      <c r="A28" s="368">
        <v>10.199999999999999</v>
      </c>
      <c r="B28" s="334" t="s">
        <v>712</v>
      </c>
      <c r="C28" s="680">
        <v>6257470.4899999984</v>
      </c>
      <c r="D28" s="693" t="s">
        <v>903</v>
      </c>
      <c r="E28" s="7"/>
    </row>
    <row r="29" spans="1:5">
      <c r="A29" s="368">
        <v>11</v>
      </c>
      <c r="B29" s="330" t="s">
        <v>713</v>
      </c>
      <c r="C29" s="682">
        <f>SUM(C30:C31)</f>
        <v>0</v>
      </c>
      <c r="D29" s="681"/>
      <c r="E29" s="7"/>
    </row>
    <row r="30" spans="1:5">
      <c r="A30" s="368">
        <v>11.1</v>
      </c>
      <c r="B30" s="334" t="s">
        <v>714</v>
      </c>
      <c r="C30" s="680">
        <v>0</v>
      </c>
      <c r="D30" s="681"/>
      <c r="E30" s="7"/>
    </row>
    <row r="31" spans="1:5">
      <c r="A31" s="368">
        <v>11.2</v>
      </c>
      <c r="B31" s="334" t="s">
        <v>715</v>
      </c>
      <c r="C31" s="680">
        <v>0</v>
      </c>
      <c r="D31" s="681"/>
      <c r="E31" s="7"/>
    </row>
    <row r="32" spans="1:5">
      <c r="A32" s="368">
        <v>13</v>
      </c>
      <c r="B32" s="330" t="s">
        <v>88</v>
      </c>
      <c r="C32" s="682">
        <v>21297325.529999997</v>
      </c>
      <c r="D32" s="681"/>
      <c r="E32" s="7"/>
    </row>
    <row r="33" spans="1:5">
      <c r="A33" s="368">
        <v>13.1</v>
      </c>
      <c r="B33" s="335" t="s">
        <v>716</v>
      </c>
      <c r="C33" s="680">
        <v>14409507.41</v>
      </c>
      <c r="D33" s="681"/>
      <c r="E33" s="7"/>
    </row>
    <row r="34" spans="1:5">
      <c r="A34" s="368">
        <v>13.2</v>
      </c>
      <c r="B34" s="335" t="s">
        <v>717</v>
      </c>
      <c r="C34" s="688">
        <v>0</v>
      </c>
      <c r="D34" s="689"/>
      <c r="E34" s="7"/>
    </row>
    <row r="35" spans="1:5">
      <c r="A35" s="368">
        <v>14</v>
      </c>
      <c r="B35" s="336" t="s">
        <v>718</v>
      </c>
      <c r="C35" s="694">
        <f>SUM(C6,C10,C12,C13,C14,C18,C21,C22,C23,C26,C29,C32)</f>
        <v>1146578139.6999998</v>
      </c>
      <c r="D35" s="689"/>
      <c r="E35" s="7"/>
    </row>
    <row r="36" spans="1:5">
      <c r="A36" s="368"/>
      <c r="B36" s="337" t="s">
        <v>93</v>
      </c>
      <c r="C36" s="695"/>
      <c r="D36" s="696"/>
      <c r="E36" s="7"/>
    </row>
    <row r="37" spans="1:5">
      <c r="A37" s="368">
        <v>15</v>
      </c>
      <c r="B37" s="338" t="s">
        <v>719</v>
      </c>
      <c r="C37" s="690">
        <v>0</v>
      </c>
      <c r="D37" s="691"/>
      <c r="E37" s="6"/>
    </row>
    <row r="38" spans="1:5">
      <c r="A38" s="368">
        <v>15.1</v>
      </c>
      <c r="B38" s="339" t="s">
        <v>699</v>
      </c>
      <c r="C38" s="680">
        <v>0</v>
      </c>
      <c r="D38" s="681"/>
      <c r="E38" s="7"/>
    </row>
    <row r="39" spans="1:5" ht="21">
      <c r="A39" s="368">
        <v>16</v>
      </c>
      <c r="B39" s="332" t="s">
        <v>720</v>
      </c>
      <c r="C39" s="682">
        <v>0</v>
      </c>
      <c r="D39" s="681"/>
      <c r="E39" s="7"/>
    </row>
    <row r="40" spans="1:5">
      <c r="A40" s="368">
        <v>17</v>
      </c>
      <c r="B40" s="332" t="s">
        <v>721</v>
      </c>
      <c r="C40" s="682">
        <f>SUM(C41:C44)</f>
        <v>833571919.18999946</v>
      </c>
      <c r="D40" s="681"/>
      <c r="E40" s="7"/>
    </row>
    <row r="41" spans="1:5">
      <c r="A41" s="368">
        <v>17.100000000000001</v>
      </c>
      <c r="B41" s="340" t="s">
        <v>722</v>
      </c>
      <c r="C41" s="680">
        <v>340468872.31999987</v>
      </c>
      <c r="D41" s="681"/>
      <c r="E41" s="7"/>
    </row>
    <row r="42" spans="1:5">
      <c r="A42" s="381">
        <v>17.2</v>
      </c>
      <c r="B42" s="382" t="s">
        <v>89</v>
      </c>
      <c r="C42" s="688">
        <v>482734871.96999967</v>
      </c>
      <c r="D42" s="689"/>
      <c r="E42" s="7"/>
    </row>
    <row r="43" spans="1:5">
      <c r="A43" s="368">
        <v>17.3</v>
      </c>
      <c r="B43" s="383" t="s">
        <v>723</v>
      </c>
      <c r="C43" s="697">
        <v>0</v>
      </c>
      <c r="D43" s="698"/>
      <c r="E43" s="7"/>
    </row>
    <row r="44" spans="1:5">
      <c r="A44" s="368">
        <v>17.399999999999999</v>
      </c>
      <c r="B44" s="383" t="s">
        <v>724</v>
      </c>
      <c r="C44" s="697">
        <v>10368174.899999999</v>
      </c>
      <c r="D44" s="698"/>
      <c r="E44" s="7"/>
    </row>
    <row r="45" spans="1:5">
      <c r="A45" s="368">
        <v>18</v>
      </c>
      <c r="B45" s="384" t="s">
        <v>725</v>
      </c>
      <c r="C45" s="699">
        <v>1153848.49</v>
      </c>
      <c r="D45" s="700"/>
      <c r="E45" s="6"/>
    </row>
    <row r="46" spans="1:5">
      <c r="A46" s="368">
        <v>19</v>
      </c>
      <c r="B46" s="384" t="s">
        <v>726</v>
      </c>
      <c r="C46" s="701">
        <f>SUM(C47:C48)</f>
        <v>1789094.27</v>
      </c>
      <c r="D46" s="702"/>
    </row>
    <row r="47" spans="1:5">
      <c r="A47" s="368">
        <v>19.100000000000001</v>
      </c>
      <c r="B47" s="385" t="s">
        <v>727</v>
      </c>
      <c r="C47" s="703">
        <v>1613478.7</v>
      </c>
      <c r="D47" s="702"/>
    </row>
    <row r="48" spans="1:5">
      <c r="A48" s="368">
        <v>19.2</v>
      </c>
      <c r="B48" s="385" t="s">
        <v>728</v>
      </c>
      <c r="C48" s="703">
        <v>175615.57</v>
      </c>
      <c r="D48" s="702"/>
    </row>
    <row r="49" spans="1:4">
      <c r="A49" s="368">
        <v>20</v>
      </c>
      <c r="B49" s="345" t="s">
        <v>90</v>
      </c>
      <c r="C49" s="701">
        <v>27067679.920000002</v>
      </c>
      <c r="D49" s="693" t="s">
        <v>1008</v>
      </c>
    </row>
    <row r="50" spans="1:4">
      <c r="A50" s="368">
        <v>21</v>
      </c>
      <c r="B50" s="346" t="s">
        <v>78</v>
      </c>
      <c r="C50" s="701">
        <v>3645306.7699999996</v>
      </c>
      <c r="D50" s="702"/>
    </row>
    <row r="51" spans="1:4">
      <c r="A51" s="368">
        <v>21.1</v>
      </c>
      <c r="B51" s="341" t="s">
        <v>729</v>
      </c>
      <c r="C51" s="703">
        <v>0</v>
      </c>
      <c r="D51" s="702"/>
    </row>
    <row r="52" spans="1:4">
      <c r="A52" s="368">
        <v>22</v>
      </c>
      <c r="B52" s="345" t="s">
        <v>730</v>
      </c>
      <c r="C52" s="701">
        <f>SUM(C37,C39,C40,C45,C46,C49,C50)</f>
        <v>867227848.63999939</v>
      </c>
      <c r="D52" s="702"/>
    </row>
    <row r="53" spans="1:4">
      <c r="A53" s="368"/>
      <c r="B53" s="347" t="s">
        <v>731</v>
      </c>
      <c r="C53" s="704"/>
      <c r="D53" s="702"/>
    </row>
    <row r="54" spans="1:4">
      <c r="A54" s="368">
        <v>23</v>
      </c>
      <c r="B54" s="345" t="s">
        <v>94</v>
      </c>
      <c r="C54" s="705">
        <v>76000000</v>
      </c>
      <c r="D54" s="693" t="s">
        <v>1006</v>
      </c>
    </row>
    <row r="55" spans="1:4">
      <c r="A55" s="368">
        <v>24</v>
      </c>
      <c r="B55" s="345" t="s">
        <v>732</v>
      </c>
      <c r="C55" s="705">
        <v>60000000</v>
      </c>
      <c r="D55" s="693" t="s">
        <v>1010</v>
      </c>
    </row>
    <row r="56" spans="1:4">
      <c r="A56" s="368">
        <v>25</v>
      </c>
      <c r="B56" s="348" t="s">
        <v>91</v>
      </c>
      <c r="C56" s="705">
        <v>0</v>
      </c>
      <c r="D56" s="702"/>
    </row>
    <row r="57" spans="1:4">
      <c r="A57" s="368">
        <v>26</v>
      </c>
      <c r="B57" s="384" t="s">
        <v>733</v>
      </c>
      <c r="C57" s="705">
        <v>0</v>
      </c>
      <c r="D57" s="702"/>
    </row>
    <row r="58" spans="1:4">
      <c r="A58" s="368">
        <v>27</v>
      </c>
      <c r="B58" s="384" t="s">
        <v>734</v>
      </c>
      <c r="C58" s="705">
        <f>SUM(C59:C60)</f>
        <v>0</v>
      </c>
      <c r="D58" s="702"/>
    </row>
    <row r="59" spans="1:4">
      <c r="A59" s="368">
        <v>27.1</v>
      </c>
      <c r="B59" s="386" t="s">
        <v>735</v>
      </c>
      <c r="C59" s="697">
        <v>0</v>
      </c>
      <c r="D59" s="702"/>
    </row>
    <row r="60" spans="1:4">
      <c r="A60" s="368">
        <v>27.2</v>
      </c>
      <c r="B60" s="383" t="s">
        <v>736</v>
      </c>
      <c r="C60" s="697">
        <v>0</v>
      </c>
      <c r="D60" s="702"/>
    </row>
    <row r="61" spans="1:4">
      <c r="A61" s="368">
        <v>28</v>
      </c>
      <c r="B61" s="346" t="s">
        <v>737</v>
      </c>
      <c r="C61" s="705">
        <v>0</v>
      </c>
      <c r="D61" s="702"/>
    </row>
    <row r="62" spans="1:4">
      <c r="A62" s="368">
        <v>29</v>
      </c>
      <c r="B62" s="384" t="s">
        <v>738</v>
      </c>
      <c r="C62" s="705">
        <f>SUM(C63:C65)</f>
        <v>2002267.27</v>
      </c>
      <c r="D62" s="702"/>
    </row>
    <row r="63" spans="1:4">
      <c r="A63" s="368">
        <v>29.1</v>
      </c>
      <c r="B63" s="387" t="s">
        <v>739</v>
      </c>
      <c r="C63" s="697">
        <v>2002267.27</v>
      </c>
      <c r="D63" s="693" t="s">
        <v>1009</v>
      </c>
    </row>
    <row r="64" spans="1:4" ht="24" customHeight="1">
      <c r="A64" s="368">
        <v>29.2</v>
      </c>
      <c r="B64" s="386" t="s">
        <v>740</v>
      </c>
      <c r="C64" s="697">
        <v>0</v>
      </c>
      <c r="D64" s="702"/>
    </row>
    <row r="65" spans="1:4" ht="21.95" customHeight="1">
      <c r="A65" s="368">
        <v>29.3</v>
      </c>
      <c r="B65" s="388" t="s">
        <v>741</v>
      </c>
      <c r="C65" s="697">
        <v>0</v>
      </c>
      <c r="D65" s="702"/>
    </row>
    <row r="66" spans="1:4">
      <c r="A66" s="368">
        <v>30</v>
      </c>
      <c r="B66" s="351" t="s">
        <v>92</v>
      </c>
      <c r="C66" s="705">
        <v>141348023.78999999</v>
      </c>
      <c r="D66" s="693" t="s">
        <v>1007</v>
      </c>
    </row>
    <row r="67" spans="1:4">
      <c r="A67" s="368">
        <v>31</v>
      </c>
      <c r="B67" s="350" t="s">
        <v>742</v>
      </c>
      <c r="C67" s="705">
        <f>SUM(C54,C55,C56,C57,C58,C61,C62,C66)</f>
        <v>279350291.06</v>
      </c>
      <c r="D67" s="702"/>
    </row>
    <row r="68" spans="1:4">
      <c r="A68" s="368">
        <v>32</v>
      </c>
      <c r="B68" s="351" t="s">
        <v>743</v>
      </c>
      <c r="C68" s="705">
        <f>SUM(C52,C67)</f>
        <v>1146578139.6999993</v>
      </c>
      <c r="D68" s="7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AL22"/>
  <sheetViews>
    <sheetView zoomScale="80" zoomScaleNormal="80" workbookViewId="0">
      <pane xSplit="2" ySplit="7" topLeftCell="C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2" style="2" bestFit="1" customWidth="1"/>
    <col min="4" max="4" width="13.28515625" style="2" bestFit="1" customWidth="1"/>
    <col min="5" max="5" width="11.5703125" style="2" bestFit="1" customWidth="1"/>
    <col min="6" max="6" width="13.28515625" style="2" bestFit="1" customWidth="1"/>
    <col min="7" max="7" width="9.42578125" style="2" bestFit="1" customWidth="1"/>
    <col min="8" max="8" width="13.28515625" style="2" bestFit="1" customWidth="1"/>
    <col min="9" max="9" width="11.5703125" style="2" bestFit="1" customWidth="1"/>
    <col min="10" max="10" width="13.28515625" style="2" bestFit="1" customWidth="1"/>
    <col min="11" max="11" width="13" style="2" bestFit="1" customWidth="1"/>
    <col min="12" max="12" width="13.28515625" style="2" bestFit="1" customWidth="1"/>
    <col min="13" max="13" width="13" style="2" bestFit="1" customWidth="1"/>
    <col min="14" max="14" width="13.28515625" style="2" bestFit="1" customWidth="1"/>
    <col min="15" max="15" width="11.5703125" style="2" bestFit="1" customWidth="1"/>
    <col min="16" max="16" width="13.28515625" style="2" bestFit="1" customWidth="1"/>
    <col min="17" max="17" width="9.42578125" style="2" bestFit="1" customWidth="1"/>
    <col min="18" max="18" width="13.28515625" style="2" bestFit="1" customWidth="1"/>
    <col min="19" max="19" width="33" style="2" bestFit="1" customWidth="1"/>
    <col min="20" max="16384" width="9.140625" style="12"/>
  </cols>
  <sheetData>
    <row r="1" spans="1:19">
      <c r="A1" s="2" t="s">
        <v>97</v>
      </c>
      <c r="B1" s="178" t="str">
        <f>Info!C2</f>
        <v>სს "ხალიკ ბანკი საქართველო"</v>
      </c>
    </row>
    <row r="2" spans="1:19">
      <c r="A2" s="2" t="s">
        <v>98</v>
      </c>
      <c r="B2" s="792">
        <f>'1. key ratios'!B2</f>
        <v>46112</v>
      </c>
    </row>
    <row r="4" spans="1:19" ht="26.25" thickBot="1">
      <c r="A4" s="36" t="s">
        <v>248</v>
      </c>
      <c r="B4" s="152"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47" t="s">
        <v>272</v>
      </c>
      <c r="S5" s="65" t="s">
        <v>273</v>
      </c>
    </row>
    <row r="6" spans="1:19" ht="46.5" customHeight="1">
      <c r="A6" s="84"/>
      <c r="B6" s="850" t="s">
        <v>274</v>
      </c>
      <c r="C6" s="848">
        <v>0</v>
      </c>
      <c r="D6" s="849"/>
      <c r="E6" s="848">
        <v>0.2</v>
      </c>
      <c r="F6" s="849"/>
      <c r="G6" s="848">
        <v>0.35</v>
      </c>
      <c r="H6" s="849"/>
      <c r="I6" s="848">
        <v>0.5</v>
      </c>
      <c r="J6" s="849"/>
      <c r="K6" s="848">
        <v>0.75</v>
      </c>
      <c r="L6" s="849"/>
      <c r="M6" s="848">
        <v>1</v>
      </c>
      <c r="N6" s="849"/>
      <c r="O6" s="848">
        <v>1.5</v>
      </c>
      <c r="P6" s="849"/>
      <c r="Q6" s="848">
        <v>2.5</v>
      </c>
      <c r="R6" s="849"/>
      <c r="S6" s="846" t="s">
        <v>145</v>
      </c>
    </row>
    <row r="7" spans="1:19">
      <c r="A7" s="84"/>
      <c r="B7" s="851"/>
      <c r="C7" s="151" t="s">
        <v>267</v>
      </c>
      <c r="D7" s="151" t="s">
        <v>268</v>
      </c>
      <c r="E7" s="151" t="s">
        <v>267</v>
      </c>
      <c r="F7" s="151" t="s">
        <v>268</v>
      </c>
      <c r="G7" s="151" t="s">
        <v>267</v>
      </c>
      <c r="H7" s="151" t="s">
        <v>268</v>
      </c>
      <c r="I7" s="151" t="s">
        <v>267</v>
      </c>
      <c r="J7" s="151" t="s">
        <v>268</v>
      </c>
      <c r="K7" s="151" t="s">
        <v>267</v>
      </c>
      <c r="L7" s="151" t="s">
        <v>268</v>
      </c>
      <c r="M7" s="151" t="s">
        <v>267</v>
      </c>
      <c r="N7" s="151" t="s">
        <v>268</v>
      </c>
      <c r="O7" s="151" t="s">
        <v>267</v>
      </c>
      <c r="P7" s="151" t="s">
        <v>268</v>
      </c>
      <c r="Q7" s="151" t="s">
        <v>267</v>
      </c>
      <c r="R7" s="151" t="s">
        <v>268</v>
      </c>
      <c r="S7" s="847"/>
    </row>
    <row r="8" spans="1:19" s="87" customFormat="1">
      <c r="A8" s="68">
        <v>1</v>
      </c>
      <c r="B8" s="93" t="s">
        <v>123</v>
      </c>
      <c r="C8" s="706">
        <v>11367729.469999999</v>
      </c>
      <c r="D8" s="706">
        <v>0</v>
      </c>
      <c r="E8" s="706">
        <v>0</v>
      </c>
      <c r="F8" s="707">
        <v>0</v>
      </c>
      <c r="G8" s="706">
        <v>0</v>
      </c>
      <c r="H8" s="706">
        <v>0</v>
      </c>
      <c r="I8" s="706">
        <v>0</v>
      </c>
      <c r="J8" s="706">
        <v>0</v>
      </c>
      <c r="K8" s="706">
        <v>0</v>
      </c>
      <c r="L8" s="706">
        <v>0</v>
      </c>
      <c r="M8" s="706">
        <v>20086091.600000001</v>
      </c>
      <c r="N8" s="706">
        <v>0</v>
      </c>
      <c r="O8" s="706">
        <v>0</v>
      </c>
      <c r="P8" s="706">
        <v>0</v>
      </c>
      <c r="Q8" s="706">
        <v>0</v>
      </c>
      <c r="R8" s="707">
        <v>0</v>
      </c>
      <c r="S8" s="708">
        <f>$C$6*SUM(C8:D8)+$E$6*SUM(E8:F8)+$G$6*SUM(G8:H8)+$I$6*SUM(I8:J8)+$K$6*SUM(K8:L8)+$M$6*SUM(M8:N8)+$O$6*SUM(O8:P8)+$Q$6*SUM(Q8:R8)</f>
        <v>20086091.600000001</v>
      </c>
    </row>
    <row r="9" spans="1:19" s="87" customFormat="1">
      <c r="A9" s="68">
        <v>2</v>
      </c>
      <c r="B9" s="93" t="s">
        <v>124</v>
      </c>
      <c r="C9" s="706">
        <v>0</v>
      </c>
      <c r="D9" s="706">
        <v>0</v>
      </c>
      <c r="E9" s="706">
        <v>0</v>
      </c>
      <c r="F9" s="706">
        <v>0</v>
      </c>
      <c r="G9" s="706">
        <v>0</v>
      </c>
      <c r="H9" s="706">
        <v>0</v>
      </c>
      <c r="I9" s="706">
        <v>0</v>
      </c>
      <c r="J9" s="706">
        <v>0</v>
      </c>
      <c r="K9" s="706">
        <v>0</v>
      </c>
      <c r="L9" s="706">
        <v>0</v>
      </c>
      <c r="M9" s="706">
        <v>0</v>
      </c>
      <c r="N9" s="706">
        <v>0</v>
      </c>
      <c r="O9" s="706">
        <v>0</v>
      </c>
      <c r="P9" s="706">
        <v>0</v>
      </c>
      <c r="Q9" s="706">
        <v>0</v>
      </c>
      <c r="R9" s="707">
        <v>0</v>
      </c>
      <c r="S9" s="708">
        <f t="shared" ref="S9:S21" si="0">$C$6*SUM(C9:D9)+$E$6*SUM(E9:F9)+$G$6*SUM(G9:H9)+$I$6*SUM(I9:J9)+$K$6*SUM(K9:L9)+$M$6*SUM(M9:N9)+$O$6*SUM(O9:P9)+$Q$6*SUM(Q9:R9)</f>
        <v>0</v>
      </c>
    </row>
    <row r="10" spans="1:19" s="87" customFormat="1">
      <c r="A10" s="68">
        <v>3</v>
      </c>
      <c r="B10" s="93" t="s">
        <v>125</v>
      </c>
      <c r="C10" s="706">
        <v>0</v>
      </c>
      <c r="D10" s="706">
        <v>0</v>
      </c>
      <c r="E10" s="706">
        <v>0</v>
      </c>
      <c r="F10" s="706">
        <v>0</v>
      </c>
      <c r="G10" s="706">
        <v>0</v>
      </c>
      <c r="H10" s="706">
        <v>0</v>
      </c>
      <c r="I10" s="706">
        <v>0</v>
      </c>
      <c r="J10" s="706">
        <v>0</v>
      </c>
      <c r="K10" s="706">
        <v>0</v>
      </c>
      <c r="L10" s="706">
        <v>0</v>
      </c>
      <c r="M10" s="706">
        <v>0</v>
      </c>
      <c r="N10" s="706">
        <v>0</v>
      </c>
      <c r="O10" s="706">
        <v>0</v>
      </c>
      <c r="P10" s="706">
        <v>0</v>
      </c>
      <c r="Q10" s="706">
        <v>0</v>
      </c>
      <c r="R10" s="707">
        <v>0</v>
      </c>
      <c r="S10" s="708">
        <f t="shared" si="0"/>
        <v>0</v>
      </c>
    </row>
    <row r="11" spans="1:19" s="87" customFormat="1">
      <c r="A11" s="68">
        <v>4</v>
      </c>
      <c r="B11" s="93" t="s">
        <v>126</v>
      </c>
      <c r="C11" s="706">
        <v>0</v>
      </c>
      <c r="D11" s="706">
        <v>0</v>
      </c>
      <c r="E11" s="706">
        <v>0</v>
      </c>
      <c r="F11" s="706">
        <v>0</v>
      </c>
      <c r="G11" s="706">
        <v>0</v>
      </c>
      <c r="H11" s="706">
        <v>0</v>
      </c>
      <c r="I11" s="706">
        <v>0</v>
      </c>
      <c r="J11" s="706">
        <v>0</v>
      </c>
      <c r="K11" s="706">
        <v>0</v>
      </c>
      <c r="L11" s="706">
        <v>0</v>
      </c>
      <c r="M11" s="706">
        <v>0</v>
      </c>
      <c r="N11" s="706">
        <v>0</v>
      </c>
      <c r="O11" s="706">
        <v>0</v>
      </c>
      <c r="P11" s="706">
        <v>0</v>
      </c>
      <c r="Q11" s="706">
        <v>0</v>
      </c>
      <c r="R11" s="707">
        <v>0</v>
      </c>
      <c r="S11" s="708">
        <f t="shared" si="0"/>
        <v>0</v>
      </c>
    </row>
    <row r="12" spans="1:19" s="87" customFormat="1">
      <c r="A12" s="68">
        <v>5</v>
      </c>
      <c r="B12" s="93" t="s">
        <v>912</v>
      </c>
      <c r="C12" s="706">
        <v>0</v>
      </c>
      <c r="D12" s="706">
        <v>0</v>
      </c>
      <c r="E12" s="706">
        <v>0</v>
      </c>
      <c r="F12" s="706">
        <v>0</v>
      </c>
      <c r="G12" s="706">
        <v>0</v>
      </c>
      <c r="H12" s="706">
        <v>0</v>
      </c>
      <c r="I12" s="706">
        <v>0</v>
      </c>
      <c r="J12" s="706">
        <v>0</v>
      </c>
      <c r="K12" s="706">
        <v>0</v>
      </c>
      <c r="L12" s="706">
        <v>0</v>
      </c>
      <c r="M12" s="706">
        <v>0</v>
      </c>
      <c r="N12" s="706">
        <v>0</v>
      </c>
      <c r="O12" s="706">
        <v>0</v>
      </c>
      <c r="P12" s="706">
        <v>0</v>
      </c>
      <c r="Q12" s="706">
        <v>0</v>
      </c>
      <c r="R12" s="707">
        <v>0</v>
      </c>
      <c r="S12" s="708">
        <f t="shared" si="0"/>
        <v>0</v>
      </c>
    </row>
    <row r="13" spans="1:19" s="87" customFormat="1">
      <c r="A13" s="68">
        <v>6</v>
      </c>
      <c r="B13" s="93" t="s">
        <v>127</v>
      </c>
      <c r="C13" s="706">
        <v>0</v>
      </c>
      <c r="D13" s="706">
        <v>0</v>
      </c>
      <c r="E13" s="706">
        <v>50422771.940000005</v>
      </c>
      <c r="F13" s="706">
        <v>0</v>
      </c>
      <c r="G13" s="706">
        <v>0</v>
      </c>
      <c r="H13" s="706">
        <v>0</v>
      </c>
      <c r="I13" s="706">
        <v>22095368.630000003</v>
      </c>
      <c r="J13" s="706">
        <v>0</v>
      </c>
      <c r="K13" s="706">
        <v>0</v>
      </c>
      <c r="L13" s="706">
        <v>0</v>
      </c>
      <c r="M13" s="706">
        <v>36894.639999999999</v>
      </c>
      <c r="N13" s="706">
        <v>0</v>
      </c>
      <c r="O13" s="706">
        <v>0</v>
      </c>
      <c r="P13" s="706">
        <v>0</v>
      </c>
      <c r="Q13" s="706">
        <v>0</v>
      </c>
      <c r="R13" s="707">
        <v>0</v>
      </c>
      <c r="S13" s="708">
        <f t="shared" si="0"/>
        <v>21169133.343000002</v>
      </c>
    </row>
    <row r="14" spans="1:19" s="87" customFormat="1">
      <c r="A14" s="68">
        <v>7</v>
      </c>
      <c r="B14" s="93" t="s">
        <v>71</v>
      </c>
      <c r="C14" s="706">
        <v>0</v>
      </c>
      <c r="D14" s="706">
        <v>0</v>
      </c>
      <c r="E14" s="706">
        <v>0</v>
      </c>
      <c r="F14" s="706">
        <v>0</v>
      </c>
      <c r="G14" s="706">
        <v>0</v>
      </c>
      <c r="H14" s="706">
        <v>0</v>
      </c>
      <c r="I14" s="706">
        <v>0</v>
      </c>
      <c r="J14" s="706">
        <v>0</v>
      </c>
      <c r="K14" s="706">
        <v>0</v>
      </c>
      <c r="L14" s="706">
        <v>0</v>
      </c>
      <c r="M14" s="706">
        <v>631173389.1200006</v>
      </c>
      <c r="N14" s="706">
        <v>20917887.6623968</v>
      </c>
      <c r="O14" s="706">
        <v>0</v>
      </c>
      <c r="P14" s="706">
        <v>0</v>
      </c>
      <c r="Q14" s="706">
        <v>0</v>
      </c>
      <c r="R14" s="707">
        <v>0</v>
      </c>
      <c r="S14" s="708">
        <f t="shared" si="0"/>
        <v>652091276.78239739</v>
      </c>
    </row>
    <row r="15" spans="1:19" s="87" customFormat="1">
      <c r="A15" s="68">
        <v>8</v>
      </c>
      <c r="B15" s="93" t="s">
        <v>72</v>
      </c>
      <c r="C15" s="706">
        <v>0</v>
      </c>
      <c r="D15" s="706">
        <v>0</v>
      </c>
      <c r="E15" s="706">
        <v>0</v>
      </c>
      <c r="F15" s="706">
        <v>0</v>
      </c>
      <c r="G15" s="706">
        <v>0</v>
      </c>
      <c r="H15" s="706">
        <v>0</v>
      </c>
      <c r="I15" s="706">
        <v>0</v>
      </c>
      <c r="J15" s="706">
        <v>0</v>
      </c>
      <c r="K15" s="706">
        <v>242733926.92999884</v>
      </c>
      <c r="L15" s="706">
        <v>0</v>
      </c>
      <c r="M15" s="706">
        <v>0</v>
      </c>
      <c r="N15" s="706">
        <v>2547323.9599999948</v>
      </c>
      <c r="O15" s="706">
        <v>0</v>
      </c>
      <c r="P15" s="706">
        <v>0</v>
      </c>
      <c r="Q15" s="706">
        <v>0</v>
      </c>
      <c r="R15" s="707">
        <v>0</v>
      </c>
      <c r="S15" s="708">
        <f t="shared" si="0"/>
        <v>184597769.15749913</v>
      </c>
    </row>
    <row r="16" spans="1:19" s="87" customFormat="1">
      <c r="A16" s="68">
        <v>9</v>
      </c>
      <c r="B16" s="93" t="s">
        <v>913</v>
      </c>
      <c r="C16" s="706">
        <v>0</v>
      </c>
      <c r="D16" s="706">
        <v>0</v>
      </c>
      <c r="E16" s="706">
        <v>0</v>
      </c>
      <c r="F16" s="706">
        <v>0</v>
      </c>
      <c r="G16" s="706">
        <v>0</v>
      </c>
      <c r="H16" s="706">
        <v>0</v>
      </c>
      <c r="I16" s="706">
        <v>0</v>
      </c>
      <c r="J16" s="706">
        <v>0</v>
      </c>
      <c r="K16" s="706">
        <v>0</v>
      </c>
      <c r="L16" s="706">
        <v>0</v>
      </c>
      <c r="M16" s="706">
        <v>0</v>
      </c>
      <c r="N16" s="706">
        <v>0</v>
      </c>
      <c r="O16" s="706">
        <v>0</v>
      </c>
      <c r="P16" s="706">
        <v>0</v>
      </c>
      <c r="Q16" s="706">
        <v>0</v>
      </c>
      <c r="R16" s="707">
        <v>0</v>
      </c>
      <c r="S16" s="708">
        <f t="shared" si="0"/>
        <v>0</v>
      </c>
    </row>
    <row r="17" spans="1:38" s="87" customFormat="1">
      <c r="A17" s="68">
        <v>10</v>
      </c>
      <c r="B17" s="93" t="s">
        <v>67</v>
      </c>
      <c r="C17" s="706">
        <v>0</v>
      </c>
      <c r="D17" s="706">
        <v>0</v>
      </c>
      <c r="E17" s="706">
        <v>0</v>
      </c>
      <c r="F17" s="706">
        <v>0</v>
      </c>
      <c r="G17" s="706">
        <v>0</v>
      </c>
      <c r="H17" s="706">
        <v>0</v>
      </c>
      <c r="I17" s="706">
        <v>0</v>
      </c>
      <c r="J17" s="706">
        <v>0</v>
      </c>
      <c r="K17" s="706">
        <v>0</v>
      </c>
      <c r="L17" s="706">
        <v>0</v>
      </c>
      <c r="M17" s="706">
        <v>6123089.8599999994</v>
      </c>
      <c r="N17" s="706">
        <v>10946.820000000002</v>
      </c>
      <c r="O17" s="706">
        <v>25949500.420000002</v>
      </c>
      <c r="P17" s="706">
        <v>0</v>
      </c>
      <c r="Q17" s="706">
        <v>0</v>
      </c>
      <c r="R17" s="707">
        <v>0</v>
      </c>
      <c r="S17" s="708">
        <f t="shared" si="0"/>
        <v>45058287.310000002</v>
      </c>
    </row>
    <row r="18" spans="1:38" s="87" customFormat="1">
      <c r="A18" s="68">
        <v>11</v>
      </c>
      <c r="B18" s="93" t="s">
        <v>68</v>
      </c>
      <c r="C18" s="706">
        <v>0</v>
      </c>
      <c r="D18" s="706">
        <v>0</v>
      </c>
      <c r="E18" s="706">
        <v>0</v>
      </c>
      <c r="F18" s="706">
        <v>0</v>
      </c>
      <c r="G18" s="706">
        <v>0</v>
      </c>
      <c r="H18" s="706">
        <v>0</v>
      </c>
      <c r="I18" s="706">
        <v>0</v>
      </c>
      <c r="J18" s="706">
        <v>0</v>
      </c>
      <c r="K18" s="706">
        <v>0</v>
      </c>
      <c r="L18" s="706">
        <v>0</v>
      </c>
      <c r="M18" s="706">
        <v>0</v>
      </c>
      <c r="N18" s="706">
        <v>0</v>
      </c>
      <c r="O18" s="706">
        <v>0</v>
      </c>
      <c r="P18" s="706">
        <v>0</v>
      </c>
      <c r="Q18" s="706">
        <v>0</v>
      </c>
      <c r="R18" s="707">
        <v>0</v>
      </c>
      <c r="S18" s="708">
        <f t="shared" si="0"/>
        <v>0</v>
      </c>
    </row>
    <row r="19" spans="1:38" s="87" customFormat="1">
      <c r="A19" s="68">
        <v>12</v>
      </c>
      <c r="B19" s="93" t="s">
        <v>69</v>
      </c>
      <c r="C19" s="706">
        <v>0</v>
      </c>
      <c r="D19" s="706">
        <v>0</v>
      </c>
      <c r="E19" s="706">
        <v>0</v>
      </c>
      <c r="F19" s="706">
        <v>0</v>
      </c>
      <c r="G19" s="706">
        <v>0</v>
      </c>
      <c r="H19" s="706">
        <v>0</v>
      </c>
      <c r="I19" s="706">
        <v>0</v>
      </c>
      <c r="J19" s="706">
        <v>0</v>
      </c>
      <c r="K19" s="706">
        <v>0</v>
      </c>
      <c r="L19" s="706">
        <v>0</v>
      </c>
      <c r="M19" s="706">
        <v>0</v>
      </c>
      <c r="N19" s="706">
        <v>0</v>
      </c>
      <c r="O19" s="706">
        <v>0</v>
      </c>
      <c r="P19" s="706">
        <v>0</v>
      </c>
      <c r="Q19" s="706">
        <v>0</v>
      </c>
      <c r="R19" s="707">
        <v>0</v>
      </c>
      <c r="S19" s="708">
        <f t="shared" si="0"/>
        <v>0</v>
      </c>
    </row>
    <row r="20" spans="1:38" s="87" customFormat="1">
      <c r="A20" s="68">
        <v>13</v>
      </c>
      <c r="B20" s="93" t="s">
        <v>70</v>
      </c>
      <c r="C20" s="706">
        <v>0</v>
      </c>
      <c r="D20" s="706">
        <v>0</v>
      </c>
      <c r="E20" s="706">
        <v>0</v>
      </c>
      <c r="F20" s="706">
        <v>0</v>
      </c>
      <c r="G20" s="706">
        <v>0</v>
      </c>
      <c r="H20" s="706">
        <v>0</v>
      </c>
      <c r="I20" s="706">
        <v>0</v>
      </c>
      <c r="J20" s="706">
        <v>0</v>
      </c>
      <c r="K20" s="706">
        <v>0</v>
      </c>
      <c r="L20" s="706">
        <v>0</v>
      </c>
      <c r="M20" s="706">
        <v>0</v>
      </c>
      <c r="N20" s="706">
        <v>0</v>
      </c>
      <c r="O20" s="706">
        <v>0</v>
      </c>
      <c r="P20" s="706">
        <v>0</v>
      </c>
      <c r="Q20" s="706">
        <v>0</v>
      </c>
      <c r="R20" s="707">
        <v>0</v>
      </c>
      <c r="S20" s="708">
        <f t="shared" si="0"/>
        <v>0</v>
      </c>
    </row>
    <row r="21" spans="1:38" s="87" customFormat="1">
      <c r="A21" s="68">
        <v>14</v>
      </c>
      <c r="B21" s="93" t="s">
        <v>143</v>
      </c>
      <c r="C21" s="706">
        <v>15110243.92</v>
      </c>
      <c r="D21" s="706">
        <v>0</v>
      </c>
      <c r="E21" s="706">
        <v>0</v>
      </c>
      <c r="F21" s="706">
        <v>0</v>
      </c>
      <c r="G21" s="706">
        <v>0</v>
      </c>
      <c r="H21" s="706">
        <v>0</v>
      </c>
      <c r="I21" s="706">
        <v>0</v>
      </c>
      <c r="J21" s="706">
        <v>0</v>
      </c>
      <c r="K21" s="706">
        <v>0</v>
      </c>
      <c r="L21" s="706">
        <v>0</v>
      </c>
      <c r="M21" s="706">
        <v>115221662.68000039</v>
      </c>
      <c r="N21" s="706">
        <v>322174.29799999995</v>
      </c>
      <c r="O21" s="706">
        <v>0</v>
      </c>
      <c r="P21" s="706">
        <v>0</v>
      </c>
      <c r="Q21" s="706">
        <v>0</v>
      </c>
      <c r="R21" s="707">
        <v>0</v>
      </c>
      <c r="S21" s="708">
        <f t="shared" si="0"/>
        <v>115543836.97800039</v>
      </c>
    </row>
    <row r="22" spans="1:38" ht="13.5" thickBot="1">
      <c r="A22" s="61"/>
      <c r="B22" s="89" t="s">
        <v>66</v>
      </c>
      <c r="C22" s="709">
        <f>SUM(C8:C21)</f>
        <v>26477973.390000001</v>
      </c>
      <c r="D22" s="709">
        <f t="shared" ref="D22:S22" si="1">SUM(D8:D21)</f>
        <v>0</v>
      </c>
      <c r="E22" s="709">
        <f t="shared" si="1"/>
        <v>50422771.940000005</v>
      </c>
      <c r="F22" s="709">
        <f t="shared" si="1"/>
        <v>0</v>
      </c>
      <c r="G22" s="709">
        <f t="shared" si="1"/>
        <v>0</v>
      </c>
      <c r="H22" s="709">
        <f t="shared" si="1"/>
        <v>0</v>
      </c>
      <c r="I22" s="709">
        <f t="shared" si="1"/>
        <v>22095368.630000003</v>
      </c>
      <c r="J22" s="709">
        <f t="shared" si="1"/>
        <v>0</v>
      </c>
      <c r="K22" s="709">
        <f t="shared" si="1"/>
        <v>242733926.92999884</v>
      </c>
      <c r="L22" s="709">
        <f t="shared" si="1"/>
        <v>0</v>
      </c>
      <c r="M22" s="709">
        <f t="shared" si="1"/>
        <v>772641127.90000105</v>
      </c>
      <c r="N22" s="709">
        <f t="shared" si="1"/>
        <v>23798332.740396794</v>
      </c>
      <c r="O22" s="709">
        <f t="shared" si="1"/>
        <v>25949500.420000002</v>
      </c>
      <c r="P22" s="709">
        <f t="shared" si="1"/>
        <v>0</v>
      </c>
      <c r="Q22" s="709">
        <f t="shared" si="1"/>
        <v>0</v>
      </c>
      <c r="R22" s="709">
        <f t="shared" si="1"/>
        <v>0</v>
      </c>
      <c r="S22" s="710">
        <f t="shared" si="1"/>
        <v>1038546395.1708968</v>
      </c>
      <c r="U22" s="87"/>
      <c r="V22" s="87"/>
      <c r="W22" s="87"/>
      <c r="X22" s="87"/>
      <c r="Y22" s="87"/>
      <c r="Z22" s="87"/>
      <c r="AA22" s="87"/>
      <c r="AB22" s="87"/>
      <c r="AC22" s="87"/>
      <c r="AD22" s="87"/>
      <c r="AE22" s="87"/>
      <c r="AF22" s="87"/>
      <c r="AG22" s="87"/>
      <c r="AH22" s="87"/>
      <c r="AI22" s="87"/>
      <c r="AJ22" s="87"/>
      <c r="AK22" s="87"/>
      <c r="AL22" s="8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178" t="str">
        <f>Info!C2</f>
        <v>სს "ხალიკ ბანკი საქართველო"</v>
      </c>
    </row>
    <row r="2" spans="1:22">
      <c r="A2" s="2" t="s">
        <v>98</v>
      </c>
      <c r="B2" s="792">
        <f>'1. key ratios'!B2</f>
        <v>46112</v>
      </c>
    </row>
    <row r="4" spans="1:22" ht="27.75" thickBot="1">
      <c r="A4" s="2" t="s">
        <v>249</v>
      </c>
      <c r="B4" s="153" t="s">
        <v>283</v>
      </c>
      <c r="V4" s="120" t="s">
        <v>76</v>
      </c>
    </row>
    <row r="5" spans="1:22">
      <c r="A5" s="59"/>
      <c r="B5" s="60"/>
      <c r="C5" s="852" t="s">
        <v>105</v>
      </c>
      <c r="D5" s="853"/>
      <c r="E5" s="853"/>
      <c r="F5" s="853"/>
      <c r="G5" s="853"/>
      <c r="H5" s="853"/>
      <c r="I5" s="853"/>
      <c r="J5" s="853"/>
      <c r="K5" s="853"/>
      <c r="L5" s="854"/>
      <c r="M5" s="852" t="s">
        <v>106</v>
      </c>
      <c r="N5" s="853"/>
      <c r="O5" s="853"/>
      <c r="P5" s="853"/>
      <c r="Q5" s="853"/>
      <c r="R5" s="853"/>
      <c r="S5" s="854"/>
      <c r="T5" s="857" t="s">
        <v>281</v>
      </c>
      <c r="U5" s="857" t="s">
        <v>280</v>
      </c>
      <c r="V5" s="855" t="s">
        <v>107</v>
      </c>
    </row>
    <row r="6" spans="1:22" s="36" customFormat="1" ht="127.5">
      <c r="A6" s="66"/>
      <c r="B6" s="95"/>
      <c r="C6" s="57" t="s">
        <v>108</v>
      </c>
      <c r="D6" s="56" t="s">
        <v>109</v>
      </c>
      <c r="E6" s="54" t="s">
        <v>110</v>
      </c>
      <c r="F6" s="154"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58"/>
      <c r="U6" s="858"/>
      <c r="V6" s="856"/>
    </row>
    <row r="7" spans="1:22" s="87" customFormat="1">
      <c r="A7" s="88">
        <v>1</v>
      </c>
      <c r="B7" s="93" t="s">
        <v>123</v>
      </c>
      <c r="C7" s="711">
        <v>0</v>
      </c>
      <c r="D7" s="706">
        <v>0</v>
      </c>
      <c r="E7" s="706">
        <v>0</v>
      </c>
      <c r="F7" s="706">
        <v>0</v>
      </c>
      <c r="G7" s="706">
        <v>0</v>
      </c>
      <c r="H7" s="706">
        <v>0</v>
      </c>
      <c r="I7" s="706">
        <v>0</v>
      </c>
      <c r="J7" s="706">
        <v>0</v>
      </c>
      <c r="K7" s="706">
        <v>0</v>
      </c>
      <c r="L7" s="650">
        <v>0</v>
      </c>
      <c r="M7" s="711">
        <v>0</v>
      </c>
      <c r="N7" s="706">
        <v>0</v>
      </c>
      <c r="O7" s="706">
        <v>0</v>
      </c>
      <c r="P7" s="706">
        <v>0</v>
      </c>
      <c r="Q7" s="706">
        <v>0</v>
      </c>
      <c r="R7" s="706">
        <v>0</v>
      </c>
      <c r="S7" s="650">
        <v>0</v>
      </c>
      <c r="T7" s="712">
        <v>0</v>
      </c>
      <c r="U7" s="713">
        <v>0</v>
      </c>
      <c r="V7" s="714">
        <f>SUM(C7:S7)</f>
        <v>0</v>
      </c>
    </row>
    <row r="8" spans="1:22" s="87" customFormat="1">
      <c r="A8" s="88">
        <v>2</v>
      </c>
      <c r="B8" s="93" t="s">
        <v>124</v>
      </c>
      <c r="C8" s="711">
        <v>0</v>
      </c>
      <c r="D8" s="706">
        <v>0</v>
      </c>
      <c r="E8" s="706">
        <v>0</v>
      </c>
      <c r="F8" s="706">
        <v>0</v>
      </c>
      <c r="G8" s="706">
        <v>0</v>
      </c>
      <c r="H8" s="706">
        <v>0</v>
      </c>
      <c r="I8" s="706">
        <v>0</v>
      </c>
      <c r="J8" s="706">
        <v>0</v>
      </c>
      <c r="K8" s="706">
        <v>0</v>
      </c>
      <c r="L8" s="650">
        <v>0</v>
      </c>
      <c r="M8" s="711">
        <v>0</v>
      </c>
      <c r="N8" s="706">
        <v>0</v>
      </c>
      <c r="O8" s="706">
        <v>0</v>
      </c>
      <c r="P8" s="706">
        <v>0</v>
      </c>
      <c r="Q8" s="706">
        <v>0</v>
      </c>
      <c r="R8" s="706">
        <v>0</v>
      </c>
      <c r="S8" s="650">
        <v>0</v>
      </c>
      <c r="T8" s="713">
        <v>0</v>
      </c>
      <c r="U8" s="713">
        <v>0</v>
      </c>
      <c r="V8" s="714">
        <f t="shared" ref="V8:V20" si="0">SUM(C8:S8)</f>
        <v>0</v>
      </c>
    </row>
    <row r="9" spans="1:22" s="87" customFormat="1">
      <c r="A9" s="88">
        <v>3</v>
      </c>
      <c r="B9" s="93" t="s">
        <v>125</v>
      </c>
      <c r="C9" s="711">
        <v>0</v>
      </c>
      <c r="D9" s="706">
        <v>0</v>
      </c>
      <c r="E9" s="706">
        <v>0</v>
      </c>
      <c r="F9" s="706">
        <v>0</v>
      </c>
      <c r="G9" s="706">
        <v>0</v>
      </c>
      <c r="H9" s="706">
        <v>0</v>
      </c>
      <c r="I9" s="706">
        <v>0</v>
      </c>
      <c r="J9" s="706">
        <v>0</v>
      </c>
      <c r="K9" s="706">
        <v>0</v>
      </c>
      <c r="L9" s="650">
        <v>0</v>
      </c>
      <c r="M9" s="711">
        <v>0</v>
      </c>
      <c r="N9" s="706">
        <v>0</v>
      </c>
      <c r="O9" s="706">
        <v>0</v>
      </c>
      <c r="P9" s="706">
        <v>0</v>
      </c>
      <c r="Q9" s="706">
        <v>0</v>
      </c>
      <c r="R9" s="706">
        <v>0</v>
      </c>
      <c r="S9" s="650">
        <v>0</v>
      </c>
      <c r="T9" s="713">
        <v>0</v>
      </c>
      <c r="U9" s="713">
        <v>0</v>
      </c>
      <c r="V9" s="714">
        <f>SUM(C9:S9)</f>
        <v>0</v>
      </c>
    </row>
    <row r="10" spans="1:22" s="87" customFormat="1">
      <c r="A10" s="88">
        <v>4</v>
      </c>
      <c r="B10" s="93" t="s">
        <v>126</v>
      </c>
      <c r="C10" s="711">
        <v>0</v>
      </c>
      <c r="D10" s="706">
        <v>0</v>
      </c>
      <c r="E10" s="706">
        <v>0</v>
      </c>
      <c r="F10" s="706">
        <v>0</v>
      </c>
      <c r="G10" s="706">
        <v>0</v>
      </c>
      <c r="H10" s="706">
        <v>0</v>
      </c>
      <c r="I10" s="706">
        <v>0</v>
      </c>
      <c r="J10" s="706">
        <v>0</v>
      </c>
      <c r="K10" s="706">
        <v>0</v>
      </c>
      <c r="L10" s="650">
        <v>0</v>
      </c>
      <c r="M10" s="711">
        <v>0</v>
      </c>
      <c r="N10" s="706">
        <v>0</v>
      </c>
      <c r="O10" s="706">
        <v>0</v>
      </c>
      <c r="P10" s="706">
        <v>0</v>
      </c>
      <c r="Q10" s="706">
        <v>0</v>
      </c>
      <c r="R10" s="706">
        <v>0</v>
      </c>
      <c r="S10" s="650">
        <v>0</v>
      </c>
      <c r="T10" s="713">
        <v>0</v>
      </c>
      <c r="U10" s="713">
        <v>0</v>
      </c>
      <c r="V10" s="714">
        <f t="shared" si="0"/>
        <v>0</v>
      </c>
    </row>
    <row r="11" spans="1:22" s="87" customFormat="1">
      <c r="A11" s="88">
        <v>5</v>
      </c>
      <c r="B11" s="93" t="s">
        <v>912</v>
      </c>
      <c r="C11" s="711">
        <v>0</v>
      </c>
      <c r="D11" s="706">
        <v>0</v>
      </c>
      <c r="E11" s="706">
        <v>0</v>
      </c>
      <c r="F11" s="706">
        <v>0</v>
      </c>
      <c r="G11" s="706">
        <v>0</v>
      </c>
      <c r="H11" s="706">
        <v>0</v>
      </c>
      <c r="I11" s="706">
        <v>0</v>
      </c>
      <c r="J11" s="706">
        <v>0</v>
      </c>
      <c r="K11" s="706">
        <v>0</v>
      </c>
      <c r="L11" s="650">
        <v>0</v>
      </c>
      <c r="M11" s="711">
        <v>0</v>
      </c>
      <c r="N11" s="706">
        <v>0</v>
      </c>
      <c r="O11" s="706">
        <v>0</v>
      </c>
      <c r="P11" s="706">
        <v>0</v>
      </c>
      <c r="Q11" s="706">
        <v>0</v>
      </c>
      <c r="R11" s="706">
        <v>0</v>
      </c>
      <c r="S11" s="650">
        <v>0</v>
      </c>
      <c r="T11" s="713">
        <v>0</v>
      </c>
      <c r="U11" s="713">
        <v>0</v>
      </c>
      <c r="V11" s="714">
        <f t="shared" si="0"/>
        <v>0</v>
      </c>
    </row>
    <row r="12" spans="1:22" s="87" customFormat="1">
      <c r="A12" s="88">
        <v>6</v>
      </c>
      <c r="B12" s="93" t="s">
        <v>127</v>
      </c>
      <c r="C12" s="711">
        <v>0</v>
      </c>
      <c r="D12" s="706">
        <v>0</v>
      </c>
      <c r="E12" s="706">
        <v>0</v>
      </c>
      <c r="F12" s="706">
        <v>0</v>
      </c>
      <c r="G12" s="706">
        <v>0</v>
      </c>
      <c r="H12" s="706">
        <v>0</v>
      </c>
      <c r="I12" s="706">
        <v>0</v>
      </c>
      <c r="J12" s="706">
        <v>0</v>
      </c>
      <c r="K12" s="706">
        <v>0</v>
      </c>
      <c r="L12" s="650">
        <v>0</v>
      </c>
      <c r="M12" s="711">
        <v>0</v>
      </c>
      <c r="N12" s="706">
        <v>0</v>
      </c>
      <c r="O12" s="706">
        <v>0</v>
      </c>
      <c r="P12" s="706">
        <v>0</v>
      </c>
      <c r="Q12" s="706">
        <v>0</v>
      </c>
      <c r="R12" s="706">
        <v>0</v>
      </c>
      <c r="S12" s="650">
        <v>0</v>
      </c>
      <c r="T12" s="713">
        <v>0</v>
      </c>
      <c r="U12" s="713">
        <v>0</v>
      </c>
      <c r="V12" s="714">
        <f t="shared" si="0"/>
        <v>0</v>
      </c>
    </row>
    <row r="13" spans="1:22" s="87" customFormat="1">
      <c r="A13" s="88">
        <v>7</v>
      </c>
      <c r="B13" s="93" t="s">
        <v>71</v>
      </c>
      <c r="C13" s="711">
        <v>0</v>
      </c>
      <c r="D13" s="706">
        <v>4427783.91</v>
      </c>
      <c r="E13" s="706">
        <v>0</v>
      </c>
      <c r="F13" s="706">
        <v>0</v>
      </c>
      <c r="G13" s="706">
        <v>0</v>
      </c>
      <c r="H13" s="706">
        <v>0</v>
      </c>
      <c r="I13" s="706">
        <v>0</v>
      </c>
      <c r="J13" s="706">
        <v>0</v>
      </c>
      <c r="K13" s="706">
        <v>0</v>
      </c>
      <c r="L13" s="650">
        <v>0</v>
      </c>
      <c r="M13" s="711">
        <v>0</v>
      </c>
      <c r="N13" s="706">
        <v>0</v>
      </c>
      <c r="O13" s="706">
        <v>0</v>
      </c>
      <c r="P13" s="706">
        <v>0</v>
      </c>
      <c r="Q13" s="706">
        <v>0</v>
      </c>
      <c r="R13" s="706">
        <v>0</v>
      </c>
      <c r="S13" s="650">
        <v>0</v>
      </c>
      <c r="T13" s="713">
        <v>4287783.91</v>
      </c>
      <c r="U13" s="713">
        <v>140000</v>
      </c>
      <c r="V13" s="714">
        <f t="shared" si="0"/>
        <v>4427783.91</v>
      </c>
    </row>
    <row r="14" spans="1:22" s="87" customFormat="1">
      <c r="A14" s="88">
        <v>8</v>
      </c>
      <c r="B14" s="93" t="s">
        <v>72</v>
      </c>
      <c r="C14" s="711">
        <v>0</v>
      </c>
      <c r="D14" s="706">
        <v>1038383.3835000003</v>
      </c>
      <c r="E14" s="706">
        <v>0</v>
      </c>
      <c r="F14" s="706">
        <v>0</v>
      </c>
      <c r="G14" s="706">
        <v>0</v>
      </c>
      <c r="H14" s="706">
        <v>0</v>
      </c>
      <c r="I14" s="706">
        <v>0</v>
      </c>
      <c r="J14" s="706">
        <v>0</v>
      </c>
      <c r="K14" s="706">
        <v>0</v>
      </c>
      <c r="L14" s="650">
        <v>0</v>
      </c>
      <c r="M14" s="711">
        <v>41209.405500000008</v>
      </c>
      <c r="N14" s="706">
        <v>0</v>
      </c>
      <c r="O14" s="706">
        <v>0</v>
      </c>
      <c r="P14" s="706">
        <v>0</v>
      </c>
      <c r="Q14" s="706">
        <v>0</v>
      </c>
      <c r="R14" s="706">
        <v>0</v>
      </c>
      <c r="S14" s="650">
        <v>0</v>
      </c>
      <c r="T14" s="713">
        <v>1079592.7890000003</v>
      </c>
      <c r="U14" s="713">
        <v>0</v>
      </c>
      <c r="V14" s="714">
        <f t="shared" si="0"/>
        <v>1079592.7890000003</v>
      </c>
    </row>
    <row r="15" spans="1:22" s="87" customFormat="1">
      <c r="A15" s="88">
        <v>9</v>
      </c>
      <c r="B15" s="93" t="s">
        <v>913</v>
      </c>
      <c r="C15" s="711">
        <v>0</v>
      </c>
      <c r="D15" s="706">
        <v>0</v>
      </c>
      <c r="E15" s="706">
        <v>0</v>
      </c>
      <c r="F15" s="706">
        <v>0</v>
      </c>
      <c r="G15" s="706">
        <v>0</v>
      </c>
      <c r="H15" s="706">
        <v>0</v>
      </c>
      <c r="I15" s="706">
        <v>0</v>
      </c>
      <c r="J15" s="706">
        <v>0</v>
      </c>
      <c r="K15" s="706">
        <v>0</v>
      </c>
      <c r="L15" s="650">
        <v>0</v>
      </c>
      <c r="M15" s="711">
        <v>0</v>
      </c>
      <c r="N15" s="706">
        <v>0</v>
      </c>
      <c r="O15" s="706">
        <v>0</v>
      </c>
      <c r="P15" s="706">
        <v>0</v>
      </c>
      <c r="Q15" s="706">
        <v>0</v>
      </c>
      <c r="R15" s="706">
        <v>0</v>
      </c>
      <c r="S15" s="650">
        <v>0</v>
      </c>
      <c r="T15" s="713">
        <v>0</v>
      </c>
      <c r="U15" s="713">
        <v>0</v>
      </c>
      <c r="V15" s="714">
        <f t="shared" si="0"/>
        <v>0</v>
      </c>
    </row>
    <row r="16" spans="1:22" s="87" customFormat="1">
      <c r="A16" s="88">
        <v>10</v>
      </c>
      <c r="B16" s="93" t="s">
        <v>67</v>
      </c>
      <c r="C16" s="711">
        <v>0</v>
      </c>
      <c r="D16" s="706">
        <v>0</v>
      </c>
      <c r="E16" s="706">
        <v>0</v>
      </c>
      <c r="F16" s="706">
        <v>0</v>
      </c>
      <c r="G16" s="706">
        <v>0</v>
      </c>
      <c r="H16" s="706">
        <v>0</v>
      </c>
      <c r="I16" s="706">
        <v>0</v>
      </c>
      <c r="J16" s="706">
        <v>0</v>
      </c>
      <c r="K16" s="706">
        <v>0</v>
      </c>
      <c r="L16" s="650">
        <v>0</v>
      </c>
      <c r="M16" s="711">
        <v>0</v>
      </c>
      <c r="N16" s="706">
        <v>0</v>
      </c>
      <c r="O16" s="706">
        <v>0</v>
      </c>
      <c r="P16" s="706">
        <v>0</v>
      </c>
      <c r="Q16" s="706">
        <v>0</v>
      </c>
      <c r="R16" s="706">
        <v>0</v>
      </c>
      <c r="S16" s="650">
        <v>0</v>
      </c>
      <c r="T16" s="713">
        <v>0</v>
      </c>
      <c r="U16" s="713">
        <v>0</v>
      </c>
      <c r="V16" s="714">
        <f t="shared" si="0"/>
        <v>0</v>
      </c>
    </row>
    <row r="17" spans="1:22" s="87" customFormat="1">
      <c r="A17" s="88">
        <v>11</v>
      </c>
      <c r="B17" s="93" t="s">
        <v>68</v>
      </c>
      <c r="C17" s="711">
        <v>0</v>
      </c>
      <c r="D17" s="706">
        <v>0</v>
      </c>
      <c r="E17" s="706">
        <v>0</v>
      </c>
      <c r="F17" s="706">
        <v>0</v>
      </c>
      <c r="G17" s="706">
        <v>0</v>
      </c>
      <c r="H17" s="706">
        <v>0</v>
      </c>
      <c r="I17" s="706">
        <v>0</v>
      </c>
      <c r="J17" s="706">
        <v>0</v>
      </c>
      <c r="K17" s="706">
        <v>0</v>
      </c>
      <c r="L17" s="650">
        <v>0</v>
      </c>
      <c r="M17" s="711">
        <v>0</v>
      </c>
      <c r="N17" s="706">
        <v>0</v>
      </c>
      <c r="O17" s="706">
        <v>0</v>
      </c>
      <c r="P17" s="706">
        <v>0</v>
      </c>
      <c r="Q17" s="706">
        <v>0</v>
      </c>
      <c r="R17" s="706">
        <v>0</v>
      </c>
      <c r="S17" s="650">
        <v>0</v>
      </c>
      <c r="T17" s="713">
        <v>0</v>
      </c>
      <c r="U17" s="713">
        <v>0</v>
      </c>
      <c r="V17" s="714">
        <f t="shared" si="0"/>
        <v>0</v>
      </c>
    </row>
    <row r="18" spans="1:22" s="87" customFormat="1">
      <c r="A18" s="88">
        <v>12</v>
      </c>
      <c r="B18" s="93" t="s">
        <v>69</v>
      </c>
      <c r="C18" s="711">
        <v>0</v>
      </c>
      <c r="D18" s="706">
        <v>0</v>
      </c>
      <c r="E18" s="706">
        <v>0</v>
      </c>
      <c r="F18" s="706">
        <v>0</v>
      </c>
      <c r="G18" s="706">
        <v>0</v>
      </c>
      <c r="H18" s="706">
        <v>0</v>
      </c>
      <c r="I18" s="706">
        <v>0</v>
      </c>
      <c r="J18" s="706">
        <v>0</v>
      </c>
      <c r="K18" s="706">
        <v>0</v>
      </c>
      <c r="L18" s="650">
        <v>0</v>
      </c>
      <c r="M18" s="711">
        <v>0</v>
      </c>
      <c r="N18" s="706">
        <v>0</v>
      </c>
      <c r="O18" s="706">
        <v>0</v>
      </c>
      <c r="P18" s="706">
        <v>0</v>
      </c>
      <c r="Q18" s="706">
        <v>0</v>
      </c>
      <c r="R18" s="706">
        <v>0</v>
      </c>
      <c r="S18" s="650">
        <v>0</v>
      </c>
      <c r="T18" s="713">
        <v>0</v>
      </c>
      <c r="U18" s="713">
        <v>0</v>
      </c>
      <c r="V18" s="714">
        <f t="shared" si="0"/>
        <v>0</v>
      </c>
    </row>
    <row r="19" spans="1:22" s="87" customFormat="1">
      <c r="A19" s="88">
        <v>13</v>
      </c>
      <c r="B19" s="93" t="s">
        <v>70</v>
      </c>
      <c r="C19" s="711">
        <v>0</v>
      </c>
      <c r="D19" s="706">
        <v>0</v>
      </c>
      <c r="E19" s="706">
        <v>0</v>
      </c>
      <c r="F19" s="706">
        <v>0</v>
      </c>
      <c r="G19" s="706">
        <v>0</v>
      </c>
      <c r="H19" s="706">
        <v>0</v>
      </c>
      <c r="I19" s="706">
        <v>0</v>
      </c>
      <c r="J19" s="706">
        <v>0</v>
      </c>
      <c r="K19" s="706">
        <v>0</v>
      </c>
      <c r="L19" s="650">
        <v>0</v>
      </c>
      <c r="M19" s="711">
        <v>0</v>
      </c>
      <c r="N19" s="706">
        <v>0</v>
      </c>
      <c r="O19" s="706">
        <v>0</v>
      </c>
      <c r="P19" s="706">
        <v>0</v>
      </c>
      <c r="Q19" s="706">
        <v>0</v>
      </c>
      <c r="R19" s="706">
        <v>0</v>
      </c>
      <c r="S19" s="650">
        <v>0</v>
      </c>
      <c r="T19" s="713">
        <v>0</v>
      </c>
      <c r="U19" s="713">
        <v>0</v>
      </c>
      <c r="V19" s="714">
        <f t="shared" si="0"/>
        <v>0</v>
      </c>
    </row>
    <row r="20" spans="1:22" s="87" customFormat="1">
      <c r="A20" s="88">
        <v>14</v>
      </c>
      <c r="B20" s="93" t="s">
        <v>143</v>
      </c>
      <c r="C20" s="711">
        <v>0</v>
      </c>
      <c r="D20" s="706">
        <v>1747112.8</v>
      </c>
      <c r="E20" s="706">
        <v>0</v>
      </c>
      <c r="F20" s="706">
        <v>0</v>
      </c>
      <c r="G20" s="706">
        <v>0</v>
      </c>
      <c r="H20" s="706">
        <v>0</v>
      </c>
      <c r="I20" s="706">
        <v>0</v>
      </c>
      <c r="J20" s="706">
        <v>0</v>
      </c>
      <c r="K20" s="706">
        <v>0</v>
      </c>
      <c r="L20" s="650">
        <v>0</v>
      </c>
      <c r="M20" s="711">
        <v>0</v>
      </c>
      <c r="N20" s="706">
        <v>0</v>
      </c>
      <c r="O20" s="706">
        <v>0</v>
      </c>
      <c r="P20" s="706">
        <v>0</v>
      </c>
      <c r="Q20" s="706">
        <v>0</v>
      </c>
      <c r="R20" s="706">
        <v>0</v>
      </c>
      <c r="S20" s="650">
        <v>0</v>
      </c>
      <c r="T20" s="713">
        <v>1747112.8</v>
      </c>
      <c r="U20" s="713">
        <v>0</v>
      </c>
      <c r="V20" s="714">
        <f t="shared" si="0"/>
        <v>1747112.8</v>
      </c>
    </row>
    <row r="21" spans="1:22" ht="13.5" thickBot="1">
      <c r="A21" s="61"/>
      <c r="B21" s="62" t="s">
        <v>66</v>
      </c>
      <c r="C21" s="715">
        <f>SUM(C7:C20)</f>
        <v>0</v>
      </c>
      <c r="D21" s="716">
        <f t="shared" ref="D21:V21" si="1">SUM(D7:D20)</f>
        <v>7213280.0935000004</v>
      </c>
      <c r="E21" s="716">
        <f t="shared" si="1"/>
        <v>0</v>
      </c>
      <c r="F21" s="716">
        <f t="shared" si="1"/>
        <v>0</v>
      </c>
      <c r="G21" s="716">
        <f t="shared" si="1"/>
        <v>0</v>
      </c>
      <c r="H21" s="716">
        <f t="shared" si="1"/>
        <v>0</v>
      </c>
      <c r="I21" s="716">
        <f t="shared" si="1"/>
        <v>0</v>
      </c>
      <c r="J21" s="716">
        <f t="shared" si="1"/>
        <v>0</v>
      </c>
      <c r="K21" s="716">
        <f t="shared" si="1"/>
        <v>0</v>
      </c>
      <c r="L21" s="710">
        <f t="shared" si="1"/>
        <v>0</v>
      </c>
      <c r="M21" s="715">
        <f t="shared" si="1"/>
        <v>41209.405500000008</v>
      </c>
      <c r="N21" s="716">
        <f t="shared" si="1"/>
        <v>0</v>
      </c>
      <c r="O21" s="716">
        <f t="shared" si="1"/>
        <v>0</v>
      </c>
      <c r="P21" s="716">
        <f t="shared" si="1"/>
        <v>0</v>
      </c>
      <c r="Q21" s="716">
        <f t="shared" si="1"/>
        <v>0</v>
      </c>
      <c r="R21" s="716">
        <f t="shared" si="1"/>
        <v>0</v>
      </c>
      <c r="S21" s="710">
        <f t="shared" si="1"/>
        <v>0</v>
      </c>
      <c r="T21" s="710">
        <f>SUM(T7:T20)</f>
        <v>7114489.4990000008</v>
      </c>
      <c r="U21" s="710">
        <f t="shared" si="1"/>
        <v>140000</v>
      </c>
      <c r="V21" s="717">
        <f t="shared" si="1"/>
        <v>7254489.4990000008</v>
      </c>
    </row>
    <row r="24" spans="1:22">
      <c r="A24" s="17"/>
      <c r="B24" s="17"/>
      <c r="C24" s="39"/>
      <c r="D24" s="39"/>
      <c r="E24" s="39"/>
    </row>
    <row r="25" spans="1:22">
      <c r="A25" s="55"/>
      <c r="B25" s="55"/>
      <c r="C25" s="55"/>
      <c r="D25" s="55"/>
      <c r="E25" s="55"/>
      <c r="F25" s="55"/>
      <c r="G25" s="55"/>
      <c r="H25" s="55"/>
      <c r="I25" s="55"/>
      <c r="J25" s="55"/>
      <c r="K25" s="55"/>
      <c r="L25" s="55"/>
      <c r="M25" s="55"/>
      <c r="N25" s="55"/>
      <c r="O25" s="55"/>
      <c r="P25" s="55"/>
      <c r="Q25" s="55"/>
      <c r="R25" s="55"/>
      <c r="S25" s="55"/>
      <c r="T25" s="55"/>
      <c r="U25" s="55"/>
      <c r="V25" s="55"/>
    </row>
    <row r="26" spans="1:22">
      <c r="A26" s="55"/>
      <c r="B26" s="55"/>
      <c r="C26" s="55"/>
      <c r="D26" s="55"/>
      <c r="E26" s="55"/>
      <c r="F26" s="55"/>
      <c r="G26" s="55"/>
      <c r="H26" s="55"/>
      <c r="I26" s="55"/>
      <c r="J26" s="55"/>
      <c r="K26" s="55"/>
      <c r="L26" s="55"/>
      <c r="M26" s="55"/>
      <c r="N26" s="55"/>
      <c r="O26" s="55"/>
      <c r="P26" s="55"/>
      <c r="Q26" s="55"/>
      <c r="R26" s="55"/>
      <c r="S26" s="55"/>
      <c r="T26" s="55"/>
      <c r="U26" s="55"/>
      <c r="V26" s="55"/>
    </row>
    <row r="27" spans="1:22">
      <c r="A27" s="55"/>
      <c r="B27" s="55"/>
      <c r="C27" s="55"/>
      <c r="D27" s="55"/>
      <c r="E27" s="55"/>
      <c r="F27" s="55"/>
      <c r="G27" s="55"/>
      <c r="H27" s="55"/>
      <c r="I27" s="55"/>
      <c r="J27" s="55"/>
      <c r="K27" s="55"/>
      <c r="L27" s="55"/>
      <c r="M27" s="55"/>
      <c r="N27" s="55"/>
      <c r="O27" s="55"/>
      <c r="P27" s="55"/>
      <c r="Q27" s="55"/>
      <c r="R27" s="55"/>
      <c r="S27" s="55"/>
      <c r="T27" s="55"/>
      <c r="U27" s="55"/>
      <c r="V27" s="55"/>
    </row>
    <row r="28" spans="1:22">
      <c r="A28" s="55"/>
      <c r="B28" s="55"/>
      <c r="C28" s="55"/>
      <c r="D28" s="55"/>
      <c r="E28" s="55"/>
      <c r="F28" s="55"/>
      <c r="G28" s="55"/>
      <c r="H28" s="55"/>
      <c r="I28" s="55"/>
      <c r="J28" s="55"/>
      <c r="K28" s="55"/>
      <c r="L28" s="55"/>
      <c r="M28" s="55"/>
      <c r="N28" s="55"/>
      <c r="O28" s="55"/>
      <c r="P28" s="55"/>
      <c r="Q28" s="55"/>
      <c r="R28" s="55"/>
      <c r="S28" s="55"/>
      <c r="T28" s="55"/>
      <c r="U28" s="55"/>
      <c r="V28" s="55"/>
    </row>
    <row r="29" spans="1:22">
      <c r="B29" s="55"/>
      <c r="C29" s="55"/>
      <c r="D29" s="55"/>
      <c r="E29" s="55"/>
      <c r="F29" s="55"/>
      <c r="G29" s="55"/>
      <c r="H29" s="55"/>
      <c r="I29" s="55"/>
      <c r="J29" s="55"/>
      <c r="K29" s="55"/>
      <c r="L29" s="55"/>
      <c r="M29" s="55"/>
      <c r="N29" s="55"/>
      <c r="O29" s="55"/>
      <c r="P29" s="55"/>
      <c r="Q29" s="55"/>
      <c r="R29" s="55"/>
      <c r="S29" s="55"/>
      <c r="T29" s="55"/>
      <c r="U29" s="55"/>
      <c r="V29" s="55"/>
    </row>
    <row r="30" spans="1:22">
      <c r="B30" s="55"/>
      <c r="C30" s="55"/>
      <c r="D30" s="55"/>
      <c r="E30" s="55"/>
      <c r="F30" s="55"/>
      <c r="G30" s="55"/>
      <c r="H30" s="55"/>
      <c r="I30" s="55"/>
      <c r="J30" s="55"/>
      <c r="K30" s="55"/>
      <c r="L30" s="55"/>
      <c r="M30" s="55"/>
      <c r="N30" s="55"/>
      <c r="O30" s="55"/>
      <c r="P30" s="55"/>
      <c r="Q30" s="55"/>
      <c r="R30" s="55"/>
      <c r="S30" s="55"/>
      <c r="T30" s="55"/>
      <c r="U30" s="55"/>
      <c r="V30" s="55"/>
    </row>
    <row r="31" spans="1:22">
      <c r="B31" s="55"/>
      <c r="C31" s="55"/>
      <c r="D31" s="55"/>
      <c r="E31" s="55"/>
      <c r="F31" s="55"/>
      <c r="G31" s="55"/>
      <c r="H31" s="55"/>
      <c r="I31" s="55"/>
      <c r="J31" s="55"/>
      <c r="K31" s="55"/>
      <c r="L31" s="55"/>
      <c r="M31" s="55"/>
      <c r="N31" s="55"/>
      <c r="O31" s="55"/>
      <c r="P31" s="55"/>
      <c r="Q31" s="55"/>
      <c r="R31" s="55"/>
      <c r="S31" s="55"/>
      <c r="T31" s="55"/>
      <c r="U31" s="55"/>
      <c r="V31" s="55"/>
    </row>
    <row r="32" spans="1:22">
      <c r="B32" s="55"/>
      <c r="C32" s="55"/>
      <c r="D32" s="55"/>
      <c r="E32" s="55"/>
      <c r="F32" s="55"/>
      <c r="G32" s="55"/>
      <c r="H32" s="55"/>
      <c r="I32" s="55"/>
      <c r="J32" s="55"/>
      <c r="K32" s="55"/>
      <c r="L32" s="55"/>
      <c r="M32" s="55"/>
      <c r="N32" s="55"/>
      <c r="O32" s="55"/>
      <c r="P32" s="55"/>
      <c r="Q32" s="55"/>
      <c r="R32" s="55"/>
      <c r="S32" s="55"/>
      <c r="T32" s="55"/>
      <c r="U32" s="55"/>
      <c r="V32" s="55"/>
    </row>
    <row r="33" spans="2:22">
      <c r="B33" s="55"/>
      <c r="C33" s="55"/>
      <c r="D33" s="55"/>
      <c r="E33" s="55"/>
      <c r="F33" s="55"/>
      <c r="G33" s="55"/>
      <c r="H33" s="55"/>
      <c r="I33" s="55"/>
      <c r="J33" s="55"/>
      <c r="K33" s="55"/>
      <c r="L33" s="55"/>
      <c r="M33" s="55"/>
      <c r="N33" s="55"/>
      <c r="O33" s="55"/>
      <c r="P33" s="55"/>
      <c r="Q33" s="55"/>
      <c r="R33" s="55"/>
      <c r="S33" s="55"/>
      <c r="T33" s="55"/>
      <c r="U33" s="55"/>
      <c r="V33" s="55"/>
    </row>
    <row r="34" spans="2:22">
      <c r="B34" s="55"/>
      <c r="C34" s="55"/>
      <c r="D34" s="55"/>
      <c r="E34" s="55"/>
      <c r="F34" s="55"/>
      <c r="G34" s="55"/>
      <c r="H34" s="55"/>
      <c r="I34" s="55"/>
      <c r="J34" s="55"/>
      <c r="K34" s="55"/>
      <c r="L34" s="55"/>
      <c r="M34" s="55"/>
      <c r="N34" s="55"/>
      <c r="O34" s="55"/>
      <c r="P34" s="55"/>
      <c r="Q34" s="55"/>
      <c r="R34" s="55"/>
      <c r="S34" s="55"/>
      <c r="T34" s="55"/>
      <c r="U34" s="55"/>
      <c r="V34" s="55"/>
    </row>
    <row r="35" spans="2:22">
      <c r="B35" s="55"/>
      <c r="C35" s="55"/>
      <c r="D35" s="55"/>
      <c r="E35" s="55"/>
      <c r="F35" s="55"/>
      <c r="G35" s="55"/>
      <c r="H35" s="55"/>
      <c r="I35" s="55"/>
      <c r="J35" s="55"/>
      <c r="K35" s="55"/>
      <c r="L35" s="55"/>
      <c r="M35" s="55"/>
      <c r="N35" s="55"/>
      <c r="O35" s="55"/>
      <c r="P35" s="55"/>
      <c r="Q35" s="55"/>
      <c r="R35" s="55"/>
      <c r="S35" s="55"/>
      <c r="T35" s="55"/>
      <c r="U35" s="55"/>
      <c r="V35" s="55"/>
    </row>
    <row r="36" spans="2:22">
      <c r="B36" s="55"/>
      <c r="C36" s="55"/>
      <c r="D36" s="55"/>
      <c r="E36" s="55"/>
      <c r="F36" s="55"/>
      <c r="G36" s="55"/>
      <c r="H36" s="55"/>
      <c r="I36" s="55"/>
      <c r="J36" s="55"/>
      <c r="K36" s="55"/>
      <c r="L36" s="55"/>
      <c r="M36" s="55"/>
      <c r="N36" s="55"/>
      <c r="O36" s="55"/>
      <c r="P36" s="55"/>
      <c r="Q36" s="55"/>
      <c r="R36" s="55"/>
      <c r="S36" s="55"/>
      <c r="T36" s="55"/>
      <c r="U36" s="55"/>
      <c r="V36" s="55"/>
    </row>
    <row r="37" spans="2:22">
      <c r="B37" s="55"/>
      <c r="C37" s="55"/>
      <c r="D37" s="55"/>
      <c r="E37" s="55"/>
      <c r="F37" s="55"/>
      <c r="G37" s="55"/>
      <c r="H37" s="55"/>
      <c r="I37" s="55"/>
      <c r="J37" s="55"/>
      <c r="K37" s="55"/>
      <c r="L37" s="55"/>
      <c r="M37" s="55"/>
      <c r="N37" s="55"/>
      <c r="O37" s="55"/>
      <c r="P37" s="55"/>
      <c r="Q37" s="55"/>
      <c r="R37" s="55"/>
      <c r="S37" s="55"/>
      <c r="T37" s="55"/>
      <c r="U37" s="55"/>
      <c r="V37" s="55"/>
    </row>
    <row r="38" spans="2:22">
      <c r="B38" s="55"/>
      <c r="C38" s="55"/>
      <c r="D38" s="55"/>
      <c r="E38" s="55"/>
      <c r="F38" s="55"/>
      <c r="G38" s="55"/>
      <c r="H38" s="55"/>
      <c r="I38" s="55"/>
      <c r="J38" s="55"/>
      <c r="K38" s="55"/>
      <c r="L38" s="55"/>
      <c r="M38" s="55"/>
      <c r="N38" s="55"/>
      <c r="O38" s="55"/>
      <c r="P38" s="55"/>
      <c r="Q38" s="55"/>
      <c r="R38" s="55"/>
      <c r="S38" s="55"/>
      <c r="T38" s="55"/>
      <c r="U38" s="55"/>
      <c r="V38" s="55"/>
    </row>
    <row r="39" spans="2:22">
      <c r="B39" s="55"/>
      <c r="C39" s="55"/>
      <c r="D39" s="55"/>
      <c r="E39" s="55"/>
      <c r="F39" s="55"/>
      <c r="G39" s="55"/>
      <c r="H39" s="55"/>
      <c r="I39" s="55"/>
      <c r="J39" s="55"/>
      <c r="K39" s="55"/>
      <c r="L39" s="55"/>
      <c r="M39" s="55"/>
      <c r="N39" s="55"/>
      <c r="O39" s="55"/>
      <c r="P39" s="55"/>
      <c r="Q39" s="55"/>
      <c r="R39" s="55"/>
      <c r="S39" s="55"/>
      <c r="T39" s="55"/>
      <c r="U39" s="55"/>
      <c r="V39"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40"/>
  <sheetViews>
    <sheetView zoomScale="80" zoomScaleNormal="80" workbookViewId="0">
      <pane xSplit="1" ySplit="7" topLeftCell="B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178" t="str">
        <f>Info!C2</f>
        <v>სს "ხალიკ ბანკი საქართველო"</v>
      </c>
    </row>
    <row r="2" spans="1:9">
      <c r="A2" s="2" t="s">
        <v>98</v>
      </c>
      <c r="B2" s="792">
        <f>'1. key ratios'!B2</f>
        <v>46112</v>
      </c>
    </row>
    <row r="4" spans="1:9" ht="13.5" thickBot="1">
      <c r="A4" s="2" t="s">
        <v>250</v>
      </c>
      <c r="B4" s="150" t="s">
        <v>284</v>
      </c>
    </row>
    <row r="5" spans="1:9">
      <c r="A5" s="59"/>
      <c r="B5" s="85"/>
      <c r="C5" s="90" t="s">
        <v>0</v>
      </c>
      <c r="D5" s="90" t="s">
        <v>1</v>
      </c>
      <c r="E5" s="90" t="s">
        <v>2</v>
      </c>
      <c r="F5" s="90" t="s">
        <v>3</v>
      </c>
      <c r="G5" s="148" t="s">
        <v>4</v>
      </c>
      <c r="H5" s="91" t="s">
        <v>5</v>
      </c>
      <c r="I5" s="23"/>
    </row>
    <row r="6" spans="1:9" ht="15" customHeight="1">
      <c r="A6" s="84"/>
      <c r="B6" s="21"/>
      <c r="C6" s="859" t="s">
        <v>276</v>
      </c>
      <c r="D6" s="863" t="s">
        <v>297</v>
      </c>
      <c r="E6" s="864"/>
      <c r="F6" s="859" t="s">
        <v>303</v>
      </c>
      <c r="G6" s="859" t="s">
        <v>304</v>
      </c>
      <c r="H6" s="861" t="s">
        <v>278</v>
      </c>
      <c r="I6" s="23"/>
    </row>
    <row r="7" spans="1:9" ht="63.75">
      <c r="A7" s="84"/>
      <c r="B7" s="21"/>
      <c r="C7" s="860"/>
      <c r="D7" s="149" t="s">
        <v>279</v>
      </c>
      <c r="E7" s="149" t="s">
        <v>277</v>
      </c>
      <c r="F7" s="860"/>
      <c r="G7" s="860"/>
      <c r="H7" s="862"/>
      <c r="I7" s="23"/>
    </row>
    <row r="8" spans="1:9">
      <c r="A8" s="52">
        <v>1</v>
      </c>
      <c r="B8" s="93" t="s">
        <v>123</v>
      </c>
      <c r="C8" s="718">
        <v>31453821.07</v>
      </c>
      <c r="D8" s="719">
        <v>0</v>
      </c>
      <c r="E8" s="718">
        <v>0</v>
      </c>
      <c r="F8" s="718">
        <v>20086091.600000001</v>
      </c>
      <c r="G8" s="720">
        <v>20086091.600000001</v>
      </c>
      <c r="H8" s="721">
        <f>G8/(C8+E8)</f>
        <v>0.6385898729219166</v>
      </c>
    </row>
    <row r="9" spans="1:9" ht="15" customHeight="1">
      <c r="A9" s="52">
        <v>2</v>
      </c>
      <c r="B9" s="93" t="s">
        <v>124</v>
      </c>
      <c r="C9" s="718">
        <v>0</v>
      </c>
      <c r="D9" s="719">
        <v>0</v>
      </c>
      <c r="E9" s="718">
        <v>0</v>
      </c>
      <c r="F9" s="718">
        <v>0</v>
      </c>
      <c r="G9" s="720">
        <v>0</v>
      </c>
      <c r="H9" s="721" t="e">
        <f t="shared" ref="H9:H21" si="0">G9/(C9+E9)</f>
        <v>#DIV/0!</v>
      </c>
    </row>
    <row r="10" spans="1:9">
      <c r="A10" s="52">
        <v>3</v>
      </c>
      <c r="B10" s="93" t="s">
        <v>125</v>
      </c>
      <c r="C10" s="718">
        <v>0</v>
      </c>
      <c r="D10" s="719">
        <v>0</v>
      </c>
      <c r="E10" s="718">
        <v>0</v>
      </c>
      <c r="F10" s="718">
        <v>0</v>
      </c>
      <c r="G10" s="720">
        <v>0</v>
      </c>
      <c r="H10" s="721" t="e">
        <f t="shared" si="0"/>
        <v>#DIV/0!</v>
      </c>
    </row>
    <row r="11" spans="1:9">
      <c r="A11" s="52">
        <v>4</v>
      </c>
      <c r="B11" s="93" t="s">
        <v>126</v>
      </c>
      <c r="C11" s="718">
        <v>0</v>
      </c>
      <c r="D11" s="719">
        <v>0</v>
      </c>
      <c r="E11" s="718">
        <v>0</v>
      </c>
      <c r="F11" s="718">
        <v>0</v>
      </c>
      <c r="G11" s="720">
        <v>0</v>
      </c>
      <c r="H11" s="721" t="e">
        <f t="shared" si="0"/>
        <v>#DIV/0!</v>
      </c>
    </row>
    <row r="12" spans="1:9">
      <c r="A12" s="52">
        <v>5</v>
      </c>
      <c r="B12" s="93" t="s">
        <v>912</v>
      </c>
      <c r="C12" s="718">
        <v>0</v>
      </c>
      <c r="D12" s="719">
        <v>0</v>
      </c>
      <c r="E12" s="718">
        <v>0</v>
      </c>
      <c r="F12" s="718">
        <v>0</v>
      </c>
      <c r="G12" s="720">
        <v>0</v>
      </c>
      <c r="H12" s="721" t="e">
        <f t="shared" si="0"/>
        <v>#DIV/0!</v>
      </c>
    </row>
    <row r="13" spans="1:9">
      <c r="A13" s="52">
        <v>6</v>
      </c>
      <c r="B13" s="93" t="s">
        <v>127</v>
      </c>
      <c r="C13" s="718">
        <v>72555035.210000008</v>
      </c>
      <c r="D13" s="719">
        <v>0</v>
      </c>
      <c r="E13" s="718">
        <v>0</v>
      </c>
      <c r="F13" s="718">
        <v>21169133.343000002</v>
      </c>
      <c r="G13" s="720">
        <v>21169133.343000002</v>
      </c>
      <c r="H13" s="721">
        <f t="shared" si="0"/>
        <v>0.29176656426020636</v>
      </c>
    </row>
    <row r="14" spans="1:9">
      <c r="A14" s="52">
        <v>7</v>
      </c>
      <c r="B14" s="93" t="s">
        <v>71</v>
      </c>
      <c r="C14" s="718">
        <v>631173389.1200006</v>
      </c>
      <c r="D14" s="719">
        <v>70759540.420793593</v>
      </c>
      <c r="E14" s="718">
        <v>20917887.6623968</v>
      </c>
      <c r="F14" s="719">
        <v>652091276.78239739</v>
      </c>
      <c r="G14" s="722">
        <v>647663492.87239742</v>
      </c>
      <c r="H14" s="721">
        <f>G14/(C14+E14)</f>
        <v>0.99320987096799096</v>
      </c>
    </row>
    <row r="15" spans="1:9">
      <c r="A15" s="52">
        <v>8</v>
      </c>
      <c r="B15" s="93" t="s">
        <v>72</v>
      </c>
      <c r="C15" s="718">
        <v>242733926.92999884</v>
      </c>
      <c r="D15" s="719">
        <v>10324337.649999991</v>
      </c>
      <c r="E15" s="718">
        <v>2547323.9599999948</v>
      </c>
      <c r="F15" s="719">
        <v>184597769.15749913</v>
      </c>
      <c r="G15" s="722">
        <v>183518176.36849913</v>
      </c>
      <c r="H15" s="721">
        <f t="shared" si="0"/>
        <v>0.74819488119294297</v>
      </c>
    </row>
    <row r="16" spans="1:9">
      <c r="A16" s="52">
        <v>9</v>
      </c>
      <c r="B16" s="93" t="s">
        <v>913</v>
      </c>
      <c r="C16" s="718">
        <v>0</v>
      </c>
      <c r="D16" s="719">
        <v>0</v>
      </c>
      <c r="E16" s="718">
        <v>0</v>
      </c>
      <c r="F16" s="719">
        <v>0</v>
      </c>
      <c r="G16" s="722">
        <v>0</v>
      </c>
      <c r="H16" s="721" t="e">
        <f t="shared" si="0"/>
        <v>#DIV/0!</v>
      </c>
    </row>
    <row r="17" spans="1:8">
      <c r="A17" s="52">
        <v>10</v>
      </c>
      <c r="B17" s="93" t="s">
        <v>67</v>
      </c>
      <c r="C17" s="718">
        <v>32072590.280000001</v>
      </c>
      <c r="D17" s="719">
        <v>21893.640000000003</v>
      </c>
      <c r="E17" s="718">
        <v>10946.820000000002</v>
      </c>
      <c r="F17" s="719">
        <v>45058287.310000002</v>
      </c>
      <c r="G17" s="722">
        <v>45058287.310000002</v>
      </c>
      <c r="H17" s="721">
        <f t="shared" si="0"/>
        <v>1.4044052303073529</v>
      </c>
    </row>
    <row r="18" spans="1:8">
      <c r="A18" s="52">
        <v>11</v>
      </c>
      <c r="B18" s="93" t="s">
        <v>68</v>
      </c>
      <c r="C18" s="718">
        <v>0</v>
      </c>
      <c r="D18" s="719">
        <v>0</v>
      </c>
      <c r="E18" s="718">
        <v>0</v>
      </c>
      <c r="F18" s="719">
        <v>0</v>
      </c>
      <c r="G18" s="722">
        <v>0</v>
      </c>
      <c r="H18" s="721" t="e">
        <f t="shared" si="0"/>
        <v>#DIV/0!</v>
      </c>
    </row>
    <row r="19" spans="1:8">
      <c r="A19" s="52">
        <v>12</v>
      </c>
      <c r="B19" s="93" t="s">
        <v>69</v>
      </c>
      <c r="C19" s="718">
        <v>0</v>
      </c>
      <c r="D19" s="719">
        <v>0</v>
      </c>
      <c r="E19" s="718">
        <v>0</v>
      </c>
      <c r="F19" s="719">
        <v>0</v>
      </c>
      <c r="G19" s="722">
        <v>0</v>
      </c>
      <c r="H19" s="721" t="e">
        <f t="shared" si="0"/>
        <v>#DIV/0!</v>
      </c>
    </row>
    <row r="20" spans="1:8">
      <c r="A20" s="52">
        <v>13</v>
      </c>
      <c r="B20" s="93" t="s">
        <v>70</v>
      </c>
      <c r="C20" s="718">
        <v>0</v>
      </c>
      <c r="D20" s="719">
        <v>0</v>
      </c>
      <c r="E20" s="718">
        <v>0</v>
      </c>
      <c r="F20" s="719">
        <v>0</v>
      </c>
      <c r="G20" s="722">
        <v>0</v>
      </c>
      <c r="H20" s="721" t="e">
        <f t="shared" si="0"/>
        <v>#DIV/0!</v>
      </c>
    </row>
    <row r="21" spans="1:8">
      <c r="A21" s="52">
        <v>14</v>
      </c>
      <c r="B21" s="93" t="s">
        <v>143</v>
      </c>
      <c r="C21" s="718">
        <v>130331906.60000038</v>
      </c>
      <c r="D21" s="719">
        <v>1421362.7199999997</v>
      </c>
      <c r="E21" s="718">
        <v>322174.29799999995</v>
      </c>
      <c r="F21" s="719">
        <v>115543836.97800039</v>
      </c>
      <c r="G21" s="722">
        <v>113796724.17800039</v>
      </c>
      <c r="H21" s="721">
        <f t="shared" si="0"/>
        <v>0.87097718950577396</v>
      </c>
    </row>
    <row r="22" spans="1:8" ht="13.5" thickBot="1">
      <c r="A22" s="86"/>
      <c r="B22" s="92" t="s">
        <v>66</v>
      </c>
      <c r="C22" s="709">
        <f>SUM(C8:C21)</f>
        <v>1140320669.2099998</v>
      </c>
      <c r="D22" s="709">
        <f>SUM(D8:D21)</f>
        <v>82527134.430793583</v>
      </c>
      <c r="E22" s="709">
        <f>SUM(E8:E21)</f>
        <v>23798332.740396794</v>
      </c>
      <c r="F22" s="709">
        <f>SUM(F8:F21)</f>
        <v>1038546395.1708968</v>
      </c>
      <c r="G22" s="709">
        <f>SUM(G8:G21)</f>
        <v>1031291905.6718969</v>
      </c>
      <c r="H22" s="723">
        <f>G22/(C22+E22)</f>
        <v>0.88589903948311344</v>
      </c>
    </row>
    <row r="25" spans="1:8">
      <c r="C25" s="178"/>
      <c r="D25" s="178"/>
      <c r="E25" s="178"/>
      <c r="F25" s="178"/>
      <c r="G25" s="178"/>
      <c r="H25" s="178"/>
    </row>
    <row r="26" spans="1:8">
      <c r="B26" s="178"/>
      <c r="C26" s="178"/>
      <c r="D26" s="178"/>
      <c r="E26" s="178"/>
      <c r="F26" s="178"/>
      <c r="G26" s="178"/>
      <c r="H26" s="178"/>
    </row>
    <row r="27" spans="1:8">
      <c r="B27" s="178"/>
      <c r="C27" s="178"/>
      <c r="D27" s="178"/>
      <c r="E27" s="178"/>
      <c r="F27" s="178"/>
      <c r="G27" s="178"/>
      <c r="H27" s="178"/>
    </row>
    <row r="28" spans="1:8" ht="10.5" customHeight="1">
      <c r="B28" s="178"/>
      <c r="C28" s="178"/>
      <c r="D28" s="178"/>
      <c r="E28" s="178"/>
      <c r="F28" s="178"/>
      <c r="G28" s="178"/>
      <c r="H28" s="178"/>
    </row>
    <row r="29" spans="1:8">
      <c r="B29" s="178"/>
      <c r="C29" s="178"/>
      <c r="D29" s="178"/>
      <c r="E29" s="178"/>
      <c r="F29" s="178"/>
      <c r="G29" s="178"/>
      <c r="H29" s="178"/>
    </row>
    <row r="30" spans="1:8">
      <c r="B30" s="178"/>
      <c r="C30" s="178"/>
      <c r="D30" s="178"/>
      <c r="E30" s="178"/>
      <c r="F30" s="178"/>
      <c r="G30" s="178"/>
      <c r="H30" s="178"/>
    </row>
    <row r="31" spans="1:8">
      <c r="B31" s="178"/>
      <c r="C31" s="178"/>
      <c r="D31" s="178"/>
      <c r="E31" s="178"/>
      <c r="F31" s="178"/>
      <c r="G31" s="178"/>
      <c r="H31" s="178"/>
    </row>
    <row r="32" spans="1:8">
      <c r="B32" s="178"/>
      <c r="C32" s="178"/>
      <c r="D32" s="178"/>
      <c r="E32" s="178"/>
      <c r="F32" s="178"/>
      <c r="G32" s="178"/>
      <c r="H32" s="178"/>
    </row>
    <row r="33" spans="2:8">
      <c r="B33" s="178"/>
      <c r="C33" s="178"/>
      <c r="D33" s="178"/>
      <c r="E33" s="178"/>
      <c r="F33" s="178"/>
      <c r="G33" s="178"/>
      <c r="H33" s="178"/>
    </row>
    <row r="34" spans="2:8">
      <c r="B34" s="178"/>
      <c r="C34" s="178"/>
      <c r="D34" s="178"/>
      <c r="E34" s="178"/>
      <c r="F34" s="178"/>
      <c r="G34" s="178"/>
      <c r="H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row r="38" spans="2:8">
      <c r="B38" s="178"/>
      <c r="C38" s="178"/>
      <c r="D38" s="178"/>
      <c r="E38" s="178"/>
      <c r="F38" s="178"/>
      <c r="G38" s="178"/>
      <c r="H38" s="178"/>
    </row>
    <row r="39" spans="2:8">
      <c r="B39" s="178"/>
      <c r="C39" s="178"/>
      <c r="D39" s="178"/>
      <c r="E39" s="178"/>
      <c r="F39" s="178"/>
      <c r="G39" s="178"/>
      <c r="H39" s="178"/>
    </row>
    <row r="40" spans="2:8">
      <c r="B40" s="178"/>
      <c r="C40" s="178"/>
      <c r="D40" s="178"/>
      <c r="E40" s="178"/>
      <c r="F40" s="178"/>
      <c r="G40" s="178"/>
      <c r="H40" s="178"/>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178" bestFit="1" customWidth="1"/>
    <col min="2" max="2" width="104.140625" style="178" customWidth="1"/>
    <col min="3" max="11" width="12.85546875" style="178" customWidth="1"/>
    <col min="12" max="16384" width="9.140625" style="178"/>
  </cols>
  <sheetData>
    <row r="1" spans="1:11">
      <c r="A1" s="178" t="s">
        <v>97</v>
      </c>
      <c r="B1" s="178" t="str">
        <f>Info!C2</f>
        <v>სს "ხალიკ ბანკი საქართველო"</v>
      </c>
    </row>
    <row r="2" spans="1:11">
      <c r="A2" s="178" t="s">
        <v>98</v>
      </c>
      <c r="B2" s="792">
        <f>'1. key ratios'!B2</f>
        <v>46112</v>
      </c>
      <c r="C2" s="179"/>
      <c r="D2" s="179"/>
    </row>
    <row r="3" spans="1:11">
      <c r="B3" s="179"/>
      <c r="C3" s="179"/>
      <c r="D3" s="179"/>
    </row>
    <row r="4" spans="1:11" ht="13.5" thickBot="1">
      <c r="A4" s="178" t="s">
        <v>340</v>
      </c>
      <c r="B4" s="150" t="s">
        <v>339</v>
      </c>
      <c r="C4" s="179"/>
      <c r="D4" s="179"/>
    </row>
    <row r="5" spans="1:11" ht="30" customHeight="1">
      <c r="A5" s="868"/>
      <c r="B5" s="869"/>
      <c r="C5" s="866" t="s">
        <v>372</v>
      </c>
      <c r="D5" s="866"/>
      <c r="E5" s="866"/>
      <c r="F5" s="866" t="s">
        <v>373</v>
      </c>
      <c r="G5" s="866"/>
      <c r="H5" s="866"/>
      <c r="I5" s="866" t="s">
        <v>374</v>
      </c>
      <c r="J5" s="866"/>
      <c r="K5" s="867"/>
    </row>
    <row r="6" spans="1:11">
      <c r="A6" s="176"/>
      <c r="B6" s="177"/>
      <c r="C6" s="180" t="s">
        <v>26</v>
      </c>
      <c r="D6" s="180" t="s">
        <v>79</v>
      </c>
      <c r="E6" s="180" t="s">
        <v>66</v>
      </c>
      <c r="F6" s="180" t="s">
        <v>26</v>
      </c>
      <c r="G6" s="180" t="s">
        <v>79</v>
      </c>
      <c r="H6" s="180" t="s">
        <v>66</v>
      </c>
      <c r="I6" s="180" t="s">
        <v>26</v>
      </c>
      <c r="J6" s="180" t="s">
        <v>79</v>
      </c>
      <c r="K6" s="182" t="s">
        <v>66</v>
      </c>
    </row>
    <row r="7" spans="1:11">
      <c r="A7" s="183" t="s">
        <v>310</v>
      </c>
      <c r="B7" s="175"/>
      <c r="C7" s="175"/>
      <c r="D7" s="175"/>
      <c r="E7" s="175"/>
      <c r="F7" s="175"/>
      <c r="G7" s="175"/>
      <c r="H7" s="175"/>
      <c r="I7" s="175"/>
      <c r="J7" s="175"/>
      <c r="K7" s="184"/>
    </row>
    <row r="8" spans="1:11">
      <c r="A8" s="174">
        <v>1</v>
      </c>
      <c r="B8" s="159" t="s">
        <v>310</v>
      </c>
      <c r="C8" s="157"/>
      <c r="D8" s="724"/>
      <c r="E8" s="724"/>
      <c r="F8" s="725">
        <v>44545880.871697694</v>
      </c>
      <c r="G8" s="725">
        <v>59988448.556793556</v>
      </c>
      <c r="H8" s="725">
        <v>104534329.42849125</v>
      </c>
      <c r="I8" s="725">
        <v>19696110.007290915</v>
      </c>
      <c r="J8" s="725">
        <v>23546588.709335927</v>
      </c>
      <c r="K8" s="726">
        <v>43242698.716626845</v>
      </c>
    </row>
    <row r="9" spans="1:11">
      <c r="A9" s="183" t="s">
        <v>311</v>
      </c>
      <c r="B9" s="175"/>
      <c r="C9" s="727"/>
      <c r="D9" s="728"/>
      <c r="E9" s="728"/>
      <c r="F9" s="728"/>
      <c r="G9" s="728"/>
      <c r="H9" s="728"/>
      <c r="I9" s="728"/>
      <c r="J9" s="728"/>
      <c r="K9" s="729"/>
    </row>
    <row r="10" spans="1:11">
      <c r="A10" s="185">
        <v>2</v>
      </c>
      <c r="B10" s="160" t="s">
        <v>312</v>
      </c>
      <c r="C10" s="730">
        <v>15300099.932881385</v>
      </c>
      <c r="D10" s="731">
        <v>78366854.236881495</v>
      </c>
      <c r="E10" s="731">
        <v>93666954.169762731</v>
      </c>
      <c r="F10" s="731">
        <v>3119850.6378491456</v>
      </c>
      <c r="G10" s="731">
        <v>15043483.822363557</v>
      </c>
      <c r="H10" s="731">
        <v>18163334.460212704</v>
      </c>
      <c r="I10" s="731">
        <v>820151.92138982902</v>
      </c>
      <c r="J10" s="731">
        <v>3990749.2506847456</v>
      </c>
      <c r="K10" s="732">
        <v>4810901.172074575</v>
      </c>
    </row>
    <row r="11" spans="1:11">
      <c r="A11" s="185">
        <v>3</v>
      </c>
      <c r="B11" s="160" t="s">
        <v>313</v>
      </c>
      <c r="C11" s="730">
        <v>131880628.53898302</v>
      </c>
      <c r="D11" s="731">
        <v>569973628.39135599</v>
      </c>
      <c r="E11" s="731">
        <v>701854256.9303391</v>
      </c>
      <c r="F11" s="731">
        <v>24989890.750406779</v>
      </c>
      <c r="G11" s="731">
        <v>16928649.67141949</v>
      </c>
      <c r="H11" s="731">
        <v>41918540.421826273</v>
      </c>
      <c r="I11" s="731">
        <v>26098519.651788138</v>
      </c>
      <c r="J11" s="731">
        <v>13095820.363593217</v>
      </c>
      <c r="K11" s="732">
        <v>39194340.015381351</v>
      </c>
    </row>
    <row r="12" spans="1:11">
      <c r="A12" s="185">
        <v>4</v>
      </c>
      <c r="B12" s="160" t="s">
        <v>314</v>
      </c>
      <c r="C12" s="730">
        <v>0</v>
      </c>
      <c r="D12" s="731">
        <v>0</v>
      </c>
      <c r="E12" s="731">
        <v>0</v>
      </c>
      <c r="F12" s="731">
        <v>0</v>
      </c>
      <c r="G12" s="731">
        <v>0</v>
      </c>
      <c r="H12" s="731">
        <v>0</v>
      </c>
      <c r="I12" s="731">
        <v>0</v>
      </c>
      <c r="J12" s="731">
        <v>0</v>
      </c>
      <c r="K12" s="732">
        <v>0</v>
      </c>
    </row>
    <row r="13" spans="1:11">
      <c r="A13" s="185">
        <v>5</v>
      </c>
      <c r="B13" s="160" t="s">
        <v>315</v>
      </c>
      <c r="C13" s="730">
        <v>51620667.572711863</v>
      </c>
      <c r="D13" s="731">
        <v>35751530.285762705</v>
      </c>
      <c r="E13" s="731">
        <v>87372197.858474582</v>
      </c>
      <c r="F13" s="731">
        <v>21498364.746592373</v>
      </c>
      <c r="G13" s="731">
        <v>15528739.866568645</v>
      </c>
      <c r="H13" s="731">
        <v>37027104.61316102</v>
      </c>
      <c r="I13" s="731">
        <v>7871575.3199915271</v>
      </c>
      <c r="J13" s="731">
        <v>4994256.4839067794</v>
      </c>
      <c r="K13" s="732">
        <v>12865831.803898307</v>
      </c>
    </row>
    <row r="14" spans="1:11">
      <c r="A14" s="185">
        <v>6</v>
      </c>
      <c r="B14" s="160" t="s">
        <v>330</v>
      </c>
      <c r="C14" s="730">
        <v>0</v>
      </c>
      <c r="D14" s="731">
        <v>0</v>
      </c>
      <c r="E14" s="731">
        <v>0</v>
      </c>
      <c r="F14" s="731">
        <v>0</v>
      </c>
      <c r="G14" s="731">
        <v>0</v>
      </c>
      <c r="H14" s="731">
        <v>0</v>
      </c>
      <c r="I14" s="731">
        <v>0</v>
      </c>
      <c r="J14" s="731">
        <v>0</v>
      </c>
      <c r="K14" s="732">
        <v>0</v>
      </c>
    </row>
    <row r="15" spans="1:11">
      <c r="A15" s="185">
        <v>7</v>
      </c>
      <c r="B15" s="160" t="s">
        <v>317</v>
      </c>
      <c r="C15" s="730">
        <v>5798361.2461016942</v>
      </c>
      <c r="D15" s="731">
        <v>12963767.214576269</v>
      </c>
      <c r="E15" s="731">
        <v>18762128.460677963</v>
      </c>
      <c r="F15" s="731">
        <v>535974.1703389833</v>
      </c>
      <c r="G15" s="731">
        <v>3904195.1274576271</v>
      </c>
      <c r="H15" s="731">
        <v>4440169.2977966107</v>
      </c>
      <c r="I15" s="731">
        <v>535974.1703389833</v>
      </c>
      <c r="J15" s="731">
        <v>3904195.1274576271</v>
      </c>
      <c r="K15" s="732">
        <v>4440169.2977966107</v>
      </c>
    </row>
    <row r="16" spans="1:11">
      <c r="A16" s="185">
        <v>8</v>
      </c>
      <c r="B16" s="161" t="s">
        <v>318</v>
      </c>
      <c r="C16" s="730">
        <v>204599757.29067796</v>
      </c>
      <c r="D16" s="731">
        <v>697055780.1285764</v>
      </c>
      <c r="E16" s="731">
        <v>901655537.41925442</v>
      </c>
      <c r="F16" s="731">
        <v>50144080.305187277</v>
      </c>
      <c r="G16" s="731">
        <v>51405068.487809323</v>
      </c>
      <c r="H16" s="731">
        <v>101549148.79299662</v>
      </c>
      <c r="I16" s="731">
        <v>35326221.063508473</v>
      </c>
      <c r="J16" s="731">
        <v>25985021.225642368</v>
      </c>
      <c r="K16" s="732">
        <v>61311242.289150834</v>
      </c>
    </row>
    <row r="17" spans="1:11">
      <c r="A17" s="183" t="s">
        <v>319</v>
      </c>
      <c r="B17" s="175"/>
      <c r="C17" s="728"/>
      <c r="D17" s="728"/>
      <c r="E17" s="728"/>
      <c r="F17" s="728"/>
      <c r="G17" s="728"/>
      <c r="H17" s="728"/>
      <c r="I17" s="728"/>
      <c r="J17" s="728"/>
      <c r="K17" s="729"/>
    </row>
    <row r="18" spans="1:11">
      <c r="A18" s="185">
        <v>9</v>
      </c>
      <c r="B18" s="160" t="s">
        <v>320</v>
      </c>
      <c r="C18" s="730">
        <v>0</v>
      </c>
      <c r="D18" s="731">
        <v>0</v>
      </c>
      <c r="E18" s="731">
        <v>0</v>
      </c>
      <c r="F18" s="731">
        <v>0</v>
      </c>
      <c r="G18" s="731">
        <v>0</v>
      </c>
      <c r="H18" s="731">
        <v>0</v>
      </c>
      <c r="I18" s="731">
        <v>0</v>
      </c>
      <c r="J18" s="731">
        <v>0</v>
      </c>
      <c r="K18" s="732">
        <v>0</v>
      </c>
    </row>
    <row r="19" spans="1:11">
      <c r="A19" s="185">
        <v>10</v>
      </c>
      <c r="B19" s="160" t="s">
        <v>321</v>
      </c>
      <c r="C19" s="730">
        <v>341053694.04768473</v>
      </c>
      <c r="D19" s="731">
        <v>557854952.73916757</v>
      </c>
      <c r="E19" s="731">
        <v>898908646.78685188</v>
      </c>
      <c r="F19" s="731">
        <v>4850446.5497054365</v>
      </c>
      <c r="G19" s="731">
        <v>3869353.1455767974</v>
      </c>
      <c r="H19" s="731">
        <v>8719799.6952822339</v>
      </c>
      <c r="I19" s="731">
        <v>29700217.414112218</v>
      </c>
      <c r="J19" s="731">
        <v>40432570.365915783</v>
      </c>
      <c r="K19" s="732">
        <v>70132787.780028</v>
      </c>
    </row>
    <row r="20" spans="1:11">
      <c r="A20" s="185">
        <v>11</v>
      </c>
      <c r="B20" s="160" t="s">
        <v>322</v>
      </c>
      <c r="C20" s="730">
        <v>2773591.4598305039</v>
      </c>
      <c r="D20" s="731">
        <v>2408792.1571186446</v>
      </c>
      <c r="E20" s="731">
        <v>5182383.6169491503</v>
      </c>
      <c r="F20" s="731">
        <v>1993700.7661016942</v>
      </c>
      <c r="G20" s="731">
        <v>1594309.4067796611</v>
      </c>
      <c r="H20" s="731">
        <v>3588010.1728813555</v>
      </c>
      <c r="I20" s="731">
        <v>1993700.7661016942</v>
      </c>
      <c r="J20" s="731">
        <v>1594309.4067796611</v>
      </c>
      <c r="K20" s="732">
        <v>3588010.1728813555</v>
      </c>
    </row>
    <row r="21" spans="1:11" ht="13.5" thickBot="1">
      <c r="A21" s="128">
        <v>12</v>
      </c>
      <c r="B21" s="186" t="s">
        <v>323</v>
      </c>
      <c r="C21" s="733">
        <v>343827285.50751525</v>
      </c>
      <c r="D21" s="734">
        <v>560263744.89628625</v>
      </c>
      <c r="E21" s="733">
        <v>904091030.40380108</v>
      </c>
      <c r="F21" s="734">
        <v>6844147.3158071302</v>
      </c>
      <c r="G21" s="734">
        <v>5463662.5523564583</v>
      </c>
      <c r="H21" s="734">
        <v>12307809.868163589</v>
      </c>
      <c r="I21" s="734">
        <v>31693918.180213913</v>
      </c>
      <c r="J21" s="734">
        <v>42026879.772695445</v>
      </c>
      <c r="K21" s="735">
        <v>73720797.95290935</v>
      </c>
    </row>
    <row r="22" spans="1:11" ht="38.25" customHeight="1" thickBot="1">
      <c r="A22" s="172"/>
      <c r="B22" s="173"/>
      <c r="C22" s="173"/>
      <c r="D22" s="173"/>
      <c r="E22" s="173"/>
      <c r="F22" s="865" t="s">
        <v>324</v>
      </c>
      <c r="G22" s="866"/>
      <c r="H22" s="866"/>
      <c r="I22" s="865" t="s">
        <v>325</v>
      </c>
      <c r="J22" s="866"/>
      <c r="K22" s="867"/>
    </row>
    <row r="23" spans="1:11">
      <c r="A23" s="165">
        <v>13</v>
      </c>
      <c r="B23" s="162" t="s">
        <v>310</v>
      </c>
      <c r="C23" s="171"/>
      <c r="D23" s="171"/>
      <c r="E23" s="171"/>
      <c r="F23" s="736">
        <v>44545880.871697694</v>
      </c>
      <c r="G23" s="736">
        <v>59988448.556793556</v>
      </c>
      <c r="H23" s="736">
        <v>104534329.42849125</v>
      </c>
      <c r="I23" s="736">
        <v>19696110.007290915</v>
      </c>
      <c r="J23" s="736">
        <v>23546588.709335927</v>
      </c>
      <c r="K23" s="737">
        <v>43242698.716626845</v>
      </c>
    </row>
    <row r="24" spans="1:11" ht="13.5" thickBot="1">
      <c r="A24" s="166">
        <v>14</v>
      </c>
      <c r="B24" s="163" t="s">
        <v>326</v>
      </c>
      <c r="C24" s="187"/>
      <c r="D24" s="169"/>
      <c r="E24" s="170"/>
      <c r="F24" s="738">
        <v>43299932.989380151</v>
      </c>
      <c r="G24" s="738">
        <v>45941405.935452864</v>
      </c>
      <c r="H24" s="738">
        <v>89241338.92483303</v>
      </c>
      <c r="I24" s="738">
        <v>8831555.2658771183</v>
      </c>
      <c r="J24" s="738">
        <v>6496255.306410592</v>
      </c>
      <c r="K24" s="739">
        <v>15327810.572287709</v>
      </c>
    </row>
    <row r="25" spans="1:11" ht="13.5" thickBot="1">
      <c r="A25" s="167">
        <v>15</v>
      </c>
      <c r="B25" s="164" t="s">
        <v>327</v>
      </c>
      <c r="C25" s="168"/>
      <c r="D25" s="168"/>
      <c r="E25" s="168"/>
      <c r="F25" s="740">
        <v>1.0287748224142317</v>
      </c>
      <c r="G25" s="740">
        <v>1.3057599639217969</v>
      </c>
      <c r="H25" s="740">
        <v>1.1713666635654059</v>
      </c>
      <c r="I25" s="740">
        <v>2.2301972205724252</v>
      </c>
      <c r="J25" s="740">
        <v>3.6246402887059928</v>
      </c>
      <c r="K25" s="741">
        <v>2.8211921404358002</v>
      </c>
    </row>
    <row r="28" spans="1:11" ht="38.25">
      <c r="B28" s="22"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69"/>
  <sheetViews>
    <sheetView zoomScale="80" zoomScaleNormal="80" workbookViewId="0">
      <pane xSplit="1" ySplit="1" topLeftCell="B2" activePane="bottomRight" state="frozen"/>
      <selection sqref="A1:XFD1048576"/>
      <selection pane="topRight" sqref="A1:XFD1048576"/>
      <selection pane="bottomLeft" sqref="A1:XFD1048576"/>
      <selection pane="bottomRight"/>
    </sheetView>
  </sheetViews>
  <sheetFormatPr defaultColWidth="9.140625" defaultRowHeight="15"/>
  <cols>
    <col min="1" max="1" width="10.5703125" style="37" bestFit="1" customWidth="1"/>
    <col min="2" max="2" width="95" style="37" customWidth="1"/>
    <col min="3" max="9" width="15" style="37" customWidth="1"/>
    <col min="10" max="14" width="18.5703125" style="37" customWidth="1"/>
    <col min="15" max="17" width="18.5703125" style="12" customWidth="1"/>
    <col min="18" max="16384" width="9.140625" style="12"/>
  </cols>
  <sheetData>
    <row r="1" spans="1:17">
      <c r="A1" s="605" t="s">
        <v>97</v>
      </c>
      <c r="B1" s="37" t="str">
        <f>Info!C2</f>
        <v>სს "ხალიკ ბანკი საქართველო"</v>
      </c>
    </row>
    <row r="2" spans="1:17">
      <c r="A2" s="37" t="s">
        <v>98</v>
      </c>
      <c r="B2" s="792">
        <f>'1. key ratios'!B2</f>
        <v>46112</v>
      </c>
    </row>
    <row r="3" spans="1:17">
      <c r="B3" s="12"/>
      <c r="C3" s="12"/>
      <c r="D3" s="12"/>
      <c r="E3" s="12"/>
      <c r="F3" s="12"/>
      <c r="G3" s="12"/>
      <c r="H3" s="12"/>
      <c r="I3" s="12"/>
      <c r="J3" s="12"/>
      <c r="K3" s="12"/>
      <c r="L3" s="12"/>
      <c r="M3" s="12"/>
      <c r="N3" s="12"/>
    </row>
    <row r="4" spans="1:17">
      <c r="B4" s="606" t="s">
        <v>980</v>
      </c>
      <c r="C4" s="12"/>
      <c r="D4" s="12"/>
      <c r="E4" s="12"/>
      <c r="F4" s="12"/>
      <c r="G4" s="12"/>
      <c r="H4" s="12"/>
      <c r="I4" s="12"/>
      <c r="J4" s="12"/>
      <c r="K4" s="12"/>
      <c r="L4" s="12"/>
      <c r="M4" s="12"/>
      <c r="N4" s="12"/>
    </row>
    <row r="5" spans="1:17" ht="90">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7">
        <f>IF(C7&gt;0,C7,IF(C8&gt;0,C8,IF(C9&gt;0,C9,0)))</f>
        <v>5742314.2769999998</v>
      </c>
      <c r="D6" s="577">
        <f>IF(D7&gt;0,D7,IF(D8&gt;0,D8,IF(D9&gt;0,D9,0)))</f>
        <v>70761.627766595222</v>
      </c>
      <c r="E6" s="577">
        <f>IF(E7&gt;0,E7,IF(E8&gt;0,E8,IF(E9&gt;0,E9,0)))</f>
        <v>0</v>
      </c>
      <c r="F6" s="577">
        <f>IF(F7&gt;0,F7,IF(F8&gt;0,F8,IF(F9&gt;0,F9,0)))</f>
        <v>70761.627766595222</v>
      </c>
      <c r="G6" s="577">
        <f>IF(G7&gt;0,G7,IF(G8&gt;0,G8,IF(G9&gt;0,G9,0)))</f>
        <v>45356.639999999999</v>
      </c>
      <c r="H6" s="577"/>
      <c r="I6" s="577">
        <f>IF(I7&gt;0,I7,IF(I8&gt;0,I8,IF(I9&gt;0,I9,)))</f>
        <v>162565.5748732333</v>
      </c>
      <c r="J6" s="577">
        <f t="shared" ref="J6:Q6" si="0">IF(J7&gt;0,J7,IF(J8&gt;0,J8,IF(J9&gt;0,J9,0)))</f>
        <v>0</v>
      </c>
      <c r="K6" s="577">
        <f t="shared" si="0"/>
        <v>0</v>
      </c>
      <c r="L6" s="577">
        <f t="shared" si="0"/>
        <v>0</v>
      </c>
      <c r="M6" s="577">
        <f t="shared" si="0"/>
        <v>162565.5748732333</v>
      </c>
      <c r="N6" s="577">
        <f t="shared" si="0"/>
        <v>0</v>
      </c>
      <c r="O6" s="577">
        <f t="shared" si="0"/>
        <v>0</v>
      </c>
      <c r="P6" s="577">
        <f t="shared" si="0"/>
        <v>0</v>
      </c>
      <c r="Q6" s="577">
        <f t="shared" si="0"/>
        <v>81282.787436616651</v>
      </c>
    </row>
    <row r="7" spans="1:17" ht="15.75">
      <c r="B7" s="613" t="s">
        <v>976</v>
      </c>
      <c r="C7" s="577">
        <f>C11+C15+C19+C23+C27+C31</f>
        <v>5742314.2769999998</v>
      </c>
      <c r="D7" s="577">
        <f t="shared" ref="D7:E7" si="1">D11+D15+D19+D23+D27+D31</f>
        <v>70761.627766595222</v>
      </c>
      <c r="E7" s="577">
        <f t="shared" si="1"/>
        <v>0</v>
      </c>
      <c r="F7" s="577">
        <f t="shared" ref="F7:G9" si="2">F11+F15+F19+F23+F27+F31</f>
        <v>70761.627766595222</v>
      </c>
      <c r="G7" s="577">
        <f t="shared" si="2"/>
        <v>45356.639999999999</v>
      </c>
      <c r="H7" s="614">
        <v>1.4</v>
      </c>
      <c r="I7" s="615">
        <f t="shared" ref="I7:I33" si="3">(F7+G7)*H7</f>
        <v>162565.5748732333</v>
      </c>
      <c r="J7" s="577">
        <f>J11+J15+J19+J23+J27+J31</f>
        <v>0</v>
      </c>
      <c r="K7" s="577">
        <f t="shared" ref="J7:Q9" si="4">K11+K15+K19+K23+K27+K31</f>
        <v>0</v>
      </c>
      <c r="L7" s="577">
        <f t="shared" si="4"/>
        <v>0</v>
      </c>
      <c r="M7" s="577">
        <f t="shared" si="4"/>
        <v>162565.5748732333</v>
      </c>
      <c r="N7" s="577">
        <v>0</v>
      </c>
      <c r="O7" s="577">
        <f t="shared" si="4"/>
        <v>0</v>
      </c>
      <c r="P7" s="577">
        <f t="shared" si="4"/>
        <v>0</v>
      </c>
      <c r="Q7" s="577">
        <f>Q11+Q15+Q19+Q23+Q27+Q31</f>
        <v>81282.787436616651</v>
      </c>
    </row>
    <row r="8" spans="1:17" ht="15.75">
      <c r="B8" s="613" t="s">
        <v>977</v>
      </c>
      <c r="C8" s="577">
        <f>C12+C16+C20+C24+C28+C32</f>
        <v>0</v>
      </c>
      <c r="D8" s="577">
        <f t="shared" ref="D8:E8" si="5">D12+D16+D20+D24+D28+D32</f>
        <v>0</v>
      </c>
      <c r="E8" s="577">
        <f t="shared" si="5"/>
        <v>0</v>
      </c>
      <c r="F8" s="577">
        <f t="shared" si="2"/>
        <v>0</v>
      </c>
      <c r="G8" s="577">
        <f t="shared" si="2"/>
        <v>0</v>
      </c>
      <c r="H8" s="614">
        <v>1.4</v>
      </c>
      <c r="I8" s="615">
        <f t="shared" si="3"/>
        <v>0</v>
      </c>
      <c r="J8" s="577">
        <f t="shared" si="4"/>
        <v>0</v>
      </c>
      <c r="K8" s="577">
        <f t="shared" si="4"/>
        <v>0</v>
      </c>
      <c r="L8" s="577">
        <f t="shared" si="4"/>
        <v>0</v>
      </c>
      <c r="M8" s="577">
        <f t="shared" si="4"/>
        <v>0</v>
      </c>
      <c r="N8" s="577">
        <f t="shared" si="4"/>
        <v>0</v>
      </c>
      <c r="O8" s="577">
        <f t="shared" si="4"/>
        <v>0</v>
      </c>
      <c r="P8" s="577">
        <f t="shared" si="4"/>
        <v>0</v>
      </c>
      <c r="Q8" s="577">
        <f>Q12+Q16+Q20+Q24+Q28+Q32</f>
        <v>0</v>
      </c>
    </row>
    <row r="9" spans="1:17" ht="15.75">
      <c r="B9" s="613" t="s">
        <v>978</v>
      </c>
      <c r="C9" s="577">
        <f>C13+C17+C21+C25+C29+C33</f>
        <v>0</v>
      </c>
      <c r="D9" s="577">
        <f t="shared" ref="D9:E9" si="6">D13+D17+D21+D25+D29+D33</f>
        <v>0</v>
      </c>
      <c r="E9" s="577">
        <f t="shared" si="6"/>
        <v>0</v>
      </c>
      <c r="F9" s="577">
        <f t="shared" si="2"/>
        <v>0</v>
      </c>
      <c r="G9" s="577">
        <f t="shared" si="2"/>
        <v>0</v>
      </c>
      <c r="H9" s="614">
        <v>1.4</v>
      </c>
      <c r="I9" s="615">
        <f t="shared" si="3"/>
        <v>0</v>
      </c>
      <c r="J9" s="577">
        <f t="shared" si="4"/>
        <v>0</v>
      </c>
      <c r="K9" s="577">
        <f t="shared" si="4"/>
        <v>0</v>
      </c>
      <c r="L9" s="577">
        <f t="shared" si="4"/>
        <v>0</v>
      </c>
      <c r="M9" s="577">
        <f t="shared" si="4"/>
        <v>0</v>
      </c>
      <c r="N9" s="577">
        <f t="shared" si="4"/>
        <v>0</v>
      </c>
      <c r="O9" s="577">
        <f t="shared" si="4"/>
        <v>0</v>
      </c>
      <c r="P9" s="577">
        <f t="shared" si="4"/>
        <v>0</v>
      </c>
      <c r="Q9" s="577">
        <f t="shared" si="4"/>
        <v>0</v>
      </c>
    </row>
    <row r="10" spans="1:17" ht="15.75">
      <c r="B10" s="616" t="s">
        <v>989</v>
      </c>
      <c r="C10" s="617">
        <v>0</v>
      </c>
      <c r="D10" s="617">
        <v>0</v>
      </c>
      <c r="E10" s="617">
        <v>0</v>
      </c>
      <c r="F10" s="617">
        <v>0</v>
      </c>
      <c r="G10" s="617">
        <v>0</v>
      </c>
      <c r="H10" s="614">
        <v>1.4</v>
      </c>
      <c r="I10" s="615">
        <f t="shared" si="3"/>
        <v>0</v>
      </c>
      <c r="J10" s="782">
        <v>0</v>
      </c>
      <c r="K10" s="782">
        <v>0</v>
      </c>
      <c r="L10" s="782">
        <v>0</v>
      </c>
      <c r="M10" s="782">
        <v>0</v>
      </c>
      <c r="N10" s="782">
        <v>0</v>
      </c>
      <c r="O10" s="782">
        <v>0</v>
      </c>
      <c r="P10" s="782">
        <v>0</v>
      </c>
      <c r="Q10" s="577">
        <f>SUM(Q11:Q13)</f>
        <v>0</v>
      </c>
    </row>
    <row r="11" spans="1:17" ht="15.75">
      <c r="B11" s="618" t="s">
        <v>976</v>
      </c>
      <c r="C11" s="617">
        <v>0</v>
      </c>
      <c r="D11" s="617">
        <v>0</v>
      </c>
      <c r="E11" s="617">
        <v>0</v>
      </c>
      <c r="F11" s="617">
        <v>0</v>
      </c>
      <c r="G11" s="617">
        <v>0</v>
      </c>
      <c r="H11" s="614">
        <v>1.4</v>
      </c>
      <c r="I11" s="615">
        <f t="shared" si="3"/>
        <v>0</v>
      </c>
      <c r="J11" s="782">
        <v>0</v>
      </c>
      <c r="K11" s="782">
        <v>0</v>
      </c>
      <c r="L11" s="782">
        <v>0</v>
      </c>
      <c r="M11" s="782">
        <v>0</v>
      </c>
      <c r="N11" s="782">
        <v>0</v>
      </c>
      <c r="O11" s="782">
        <v>0</v>
      </c>
      <c r="P11" s="782">
        <v>0</v>
      </c>
      <c r="Q11" s="577">
        <f>SUMPRODUCT($J$5:$P$5,J11:P11)</f>
        <v>0</v>
      </c>
    </row>
    <row r="12" spans="1:17" ht="15.75">
      <c r="B12" s="618" t="s">
        <v>977</v>
      </c>
      <c r="C12" s="617">
        <v>0</v>
      </c>
      <c r="D12" s="617">
        <v>0</v>
      </c>
      <c r="E12" s="617">
        <v>0</v>
      </c>
      <c r="F12" s="617">
        <v>0</v>
      </c>
      <c r="G12" s="617">
        <v>0</v>
      </c>
      <c r="H12" s="614">
        <v>1.4</v>
      </c>
      <c r="I12" s="615">
        <f t="shared" si="3"/>
        <v>0</v>
      </c>
      <c r="J12" s="782">
        <v>0</v>
      </c>
      <c r="K12" s="782">
        <v>0</v>
      </c>
      <c r="L12" s="782">
        <v>0</v>
      </c>
      <c r="M12" s="782">
        <v>0</v>
      </c>
      <c r="N12" s="782">
        <v>0</v>
      </c>
      <c r="O12" s="782">
        <v>0</v>
      </c>
      <c r="P12" s="782">
        <v>0</v>
      </c>
      <c r="Q12" s="577">
        <f t="shared" ref="Q12:Q13" si="7">SUMPRODUCT($J$5:$P$5,J12:P12)</f>
        <v>0</v>
      </c>
    </row>
    <row r="13" spans="1:17" ht="15.75">
      <c r="B13" s="618" t="s">
        <v>978</v>
      </c>
      <c r="C13" s="617">
        <v>0</v>
      </c>
      <c r="D13" s="617">
        <v>0</v>
      </c>
      <c r="E13" s="617">
        <v>0</v>
      </c>
      <c r="F13" s="617">
        <v>0</v>
      </c>
      <c r="G13" s="617">
        <v>0</v>
      </c>
      <c r="H13" s="614">
        <v>1.4</v>
      </c>
      <c r="I13" s="615">
        <f t="shared" si="3"/>
        <v>0</v>
      </c>
      <c r="J13" s="782">
        <v>0</v>
      </c>
      <c r="K13" s="782">
        <v>0</v>
      </c>
      <c r="L13" s="782">
        <v>0</v>
      </c>
      <c r="M13" s="782">
        <v>0</v>
      </c>
      <c r="N13" s="782">
        <v>0</v>
      </c>
      <c r="O13" s="782">
        <v>0</v>
      </c>
      <c r="P13" s="782">
        <v>0</v>
      </c>
      <c r="Q13" s="577">
        <f t="shared" si="7"/>
        <v>0</v>
      </c>
    </row>
    <row r="14" spans="1:17" ht="15.75">
      <c r="B14" s="616" t="s">
        <v>990</v>
      </c>
      <c r="C14" s="617">
        <v>0</v>
      </c>
      <c r="D14" s="617">
        <v>0</v>
      </c>
      <c r="E14" s="617">
        <v>0</v>
      </c>
      <c r="F14" s="617">
        <v>0</v>
      </c>
      <c r="G14" s="617">
        <v>0</v>
      </c>
      <c r="H14" s="614">
        <v>1.4</v>
      </c>
      <c r="I14" s="615">
        <f t="shared" si="3"/>
        <v>0</v>
      </c>
      <c r="J14" s="782">
        <v>0</v>
      </c>
      <c r="K14" s="782">
        <v>0</v>
      </c>
      <c r="L14" s="782">
        <v>0</v>
      </c>
      <c r="M14" s="782">
        <v>0</v>
      </c>
      <c r="N14" s="782">
        <v>0</v>
      </c>
      <c r="O14" s="782">
        <v>0</v>
      </c>
      <c r="P14" s="782">
        <v>0</v>
      </c>
      <c r="Q14" s="577">
        <f>SUM(Q15:Q17)</f>
        <v>0</v>
      </c>
    </row>
    <row r="15" spans="1:17" ht="15.75">
      <c r="B15" s="618" t="s">
        <v>976</v>
      </c>
      <c r="C15" s="617">
        <v>0</v>
      </c>
      <c r="D15" s="617">
        <v>0</v>
      </c>
      <c r="E15" s="617">
        <v>0</v>
      </c>
      <c r="F15" s="617">
        <v>0</v>
      </c>
      <c r="G15" s="617">
        <v>0</v>
      </c>
      <c r="H15" s="614">
        <v>1.4</v>
      </c>
      <c r="I15" s="615">
        <f t="shared" si="3"/>
        <v>0</v>
      </c>
      <c r="J15" s="782">
        <v>0</v>
      </c>
      <c r="K15" s="782">
        <v>0</v>
      </c>
      <c r="L15" s="782">
        <v>0</v>
      </c>
      <c r="M15" s="782">
        <v>0</v>
      </c>
      <c r="N15" s="782">
        <v>0</v>
      </c>
      <c r="O15" s="782">
        <v>0</v>
      </c>
      <c r="P15" s="782">
        <v>0</v>
      </c>
      <c r="Q15" s="577">
        <f>SUMPRODUCT($J$5:$P$5,J15:P15)</f>
        <v>0</v>
      </c>
    </row>
    <row r="16" spans="1:17" ht="15.75">
      <c r="B16" s="618" t="s">
        <v>977</v>
      </c>
      <c r="C16" s="617">
        <v>0</v>
      </c>
      <c r="D16" s="617">
        <v>0</v>
      </c>
      <c r="E16" s="617">
        <v>0</v>
      </c>
      <c r="F16" s="617">
        <v>0</v>
      </c>
      <c r="G16" s="617">
        <v>0</v>
      </c>
      <c r="H16" s="614">
        <v>1.4</v>
      </c>
      <c r="I16" s="615">
        <f t="shared" si="3"/>
        <v>0</v>
      </c>
      <c r="J16" s="782">
        <v>0</v>
      </c>
      <c r="K16" s="782">
        <v>0</v>
      </c>
      <c r="L16" s="782">
        <v>0</v>
      </c>
      <c r="M16" s="782">
        <v>0</v>
      </c>
      <c r="N16" s="782">
        <v>0</v>
      </c>
      <c r="O16" s="782">
        <v>0</v>
      </c>
      <c r="P16" s="782">
        <v>0</v>
      </c>
      <c r="Q16" s="577">
        <f t="shared" ref="Q16:Q17" si="8">SUMPRODUCT($J$5:$P$5,J16:P16)</f>
        <v>0</v>
      </c>
    </row>
    <row r="17" spans="2:17" ht="15.75">
      <c r="B17" s="618" t="s">
        <v>978</v>
      </c>
      <c r="C17" s="617">
        <v>0</v>
      </c>
      <c r="D17" s="617">
        <v>0</v>
      </c>
      <c r="E17" s="617">
        <v>0</v>
      </c>
      <c r="F17" s="617">
        <v>0</v>
      </c>
      <c r="G17" s="617">
        <v>0</v>
      </c>
      <c r="H17" s="614">
        <v>1.4</v>
      </c>
      <c r="I17" s="615">
        <f t="shared" si="3"/>
        <v>0</v>
      </c>
      <c r="J17" s="782">
        <v>0</v>
      </c>
      <c r="K17" s="782">
        <v>0</v>
      </c>
      <c r="L17" s="782">
        <v>0</v>
      </c>
      <c r="M17" s="782">
        <v>0</v>
      </c>
      <c r="N17" s="782">
        <v>0</v>
      </c>
      <c r="O17" s="782">
        <v>0</v>
      </c>
      <c r="P17" s="782">
        <v>0</v>
      </c>
      <c r="Q17" s="577">
        <f t="shared" si="8"/>
        <v>0</v>
      </c>
    </row>
    <row r="18" spans="2:17" ht="15.75">
      <c r="B18" s="616" t="s">
        <v>991</v>
      </c>
      <c r="C18" s="617">
        <v>5742314.2769999998</v>
      </c>
      <c r="D18" s="617">
        <v>70761.627766595222</v>
      </c>
      <c r="E18" s="617">
        <v>0</v>
      </c>
      <c r="F18" s="617">
        <v>70761.627766595222</v>
      </c>
      <c r="G18" s="617">
        <v>45356.639999999999</v>
      </c>
      <c r="H18" s="614">
        <v>1.4</v>
      </c>
      <c r="I18" s="615">
        <f t="shared" si="3"/>
        <v>162565.5748732333</v>
      </c>
      <c r="J18" s="782">
        <v>0</v>
      </c>
      <c r="K18" s="782">
        <v>0</v>
      </c>
      <c r="L18" s="782">
        <v>0</v>
      </c>
      <c r="M18" s="782">
        <v>0</v>
      </c>
      <c r="N18" s="782">
        <v>0</v>
      </c>
      <c r="O18" s="782">
        <v>0</v>
      </c>
      <c r="P18" s="782">
        <v>0</v>
      </c>
      <c r="Q18" s="577">
        <f>SUM(Q19:Q21)</f>
        <v>81282.787436616651</v>
      </c>
    </row>
    <row r="19" spans="2:17" ht="15.75">
      <c r="B19" s="618" t="s">
        <v>976</v>
      </c>
      <c r="C19" s="617">
        <v>5742314.2769999998</v>
      </c>
      <c r="D19" s="617">
        <v>70761.627766595222</v>
      </c>
      <c r="E19" s="617">
        <v>0</v>
      </c>
      <c r="F19" s="617">
        <v>70761.627766595222</v>
      </c>
      <c r="G19" s="617">
        <v>45356.639999999999</v>
      </c>
      <c r="H19" s="614">
        <v>1.4</v>
      </c>
      <c r="I19" s="615">
        <f t="shared" si="3"/>
        <v>162565.5748732333</v>
      </c>
      <c r="J19" s="782">
        <v>0</v>
      </c>
      <c r="K19" s="782">
        <v>0</v>
      </c>
      <c r="L19" s="782">
        <v>0</v>
      </c>
      <c r="M19" s="782">
        <v>162565.5748732333</v>
      </c>
      <c r="N19" s="782">
        <v>0</v>
      </c>
      <c r="O19" s="782">
        <v>0</v>
      </c>
      <c r="P19" s="782">
        <v>0</v>
      </c>
      <c r="Q19" s="577">
        <f>SUMPRODUCT($J$5:$P$5,J19:P19)</f>
        <v>81282.787436616651</v>
      </c>
    </row>
    <row r="20" spans="2:17" ht="15.75">
      <c r="B20" s="618" t="s">
        <v>977</v>
      </c>
      <c r="C20" s="617">
        <v>0</v>
      </c>
      <c r="D20" s="617">
        <v>0</v>
      </c>
      <c r="E20" s="617">
        <v>0</v>
      </c>
      <c r="F20" s="617">
        <v>0</v>
      </c>
      <c r="G20" s="617">
        <v>0</v>
      </c>
      <c r="H20" s="614">
        <v>1.4</v>
      </c>
      <c r="I20" s="615">
        <f t="shared" si="3"/>
        <v>0</v>
      </c>
      <c r="J20" s="782">
        <v>0</v>
      </c>
      <c r="K20" s="782">
        <v>0</v>
      </c>
      <c r="L20" s="782">
        <v>0</v>
      </c>
      <c r="M20" s="782">
        <v>0</v>
      </c>
      <c r="N20" s="782">
        <v>0</v>
      </c>
      <c r="O20" s="782">
        <v>0</v>
      </c>
      <c r="P20" s="782">
        <v>0</v>
      </c>
      <c r="Q20" s="577">
        <f t="shared" ref="Q20:Q21" si="9">SUMPRODUCT($J$5:$P$5,J20:P20)</f>
        <v>0</v>
      </c>
    </row>
    <row r="21" spans="2:17" ht="15.75">
      <c r="B21" s="618" t="s">
        <v>978</v>
      </c>
      <c r="C21" s="617">
        <v>0</v>
      </c>
      <c r="D21" s="617">
        <v>0</v>
      </c>
      <c r="E21" s="617">
        <v>0</v>
      </c>
      <c r="F21" s="617">
        <v>0</v>
      </c>
      <c r="G21" s="617">
        <v>0</v>
      </c>
      <c r="H21" s="614">
        <v>1.4</v>
      </c>
      <c r="I21" s="615">
        <f t="shared" si="3"/>
        <v>0</v>
      </c>
      <c r="J21" s="782">
        <v>0</v>
      </c>
      <c r="K21" s="782">
        <v>0</v>
      </c>
      <c r="L21" s="782">
        <v>0</v>
      </c>
      <c r="M21" s="782">
        <v>0</v>
      </c>
      <c r="N21" s="782">
        <v>0</v>
      </c>
      <c r="O21" s="782">
        <v>0</v>
      </c>
      <c r="P21" s="782">
        <v>0</v>
      </c>
      <c r="Q21" s="577">
        <f t="shared" si="9"/>
        <v>0</v>
      </c>
    </row>
    <row r="22" spans="2:17" ht="15.75">
      <c r="B22" s="616" t="s">
        <v>992</v>
      </c>
      <c r="C22" s="617">
        <v>0</v>
      </c>
      <c r="D22" s="617">
        <v>0</v>
      </c>
      <c r="E22" s="617">
        <v>0</v>
      </c>
      <c r="F22" s="617">
        <v>0</v>
      </c>
      <c r="G22" s="617">
        <v>0</v>
      </c>
      <c r="H22" s="614">
        <v>1.4</v>
      </c>
      <c r="I22" s="615">
        <f t="shared" si="3"/>
        <v>0</v>
      </c>
      <c r="J22" s="782">
        <v>0</v>
      </c>
      <c r="K22" s="782">
        <v>0</v>
      </c>
      <c r="L22" s="782">
        <v>0</v>
      </c>
      <c r="M22" s="782">
        <v>0</v>
      </c>
      <c r="N22" s="782">
        <v>0</v>
      </c>
      <c r="O22" s="782">
        <v>0</v>
      </c>
      <c r="P22" s="782">
        <v>0</v>
      </c>
      <c r="Q22" s="577">
        <f>SUM(Q23:Q25)</f>
        <v>0</v>
      </c>
    </row>
    <row r="23" spans="2:17" ht="15.75">
      <c r="B23" s="618" t="s">
        <v>976</v>
      </c>
      <c r="C23" s="617">
        <v>0</v>
      </c>
      <c r="D23" s="617">
        <v>0</v>
      </c>
      <c r="E23" s="617">
        <v>0</v>
      </c>
      <c r="F23" s="617">
        <v>0</v>
      </c>
      <c r="G23" s="617">
        <v>0</v>
      </c>
      <c r="H23" s="614">
        <v>1.4</v>
      </c>
      <c r="I23" s="615">
        <f t="shared" si="3"/>
        <v>0</v>
      </c>
      <c r="J23" s="782">
        <v>0</v>
      </c>
      <c r="K23" s="782">
        <v>0</v>
      </c>
      <c r="L23" s="782">
        <v>0</v>
      </c>
      <c r="M23" s="782">
        <v>0</v>
      </c>
      <c r="N23" s="782">
        <v>0</v>
      </c>
      <c r="O23" s="782">
        <v>0</v>
      </c>
      <c r="P23" s="782">
        <v>0</v>
      </c>
      <c r="Q23" s="577">
        <f>SUMPRODUCT($J$5:$P$5,J23:P23)</f>
        <v>0</v>
      </c>
    </row>
    <row r="24" spans="2:17" ht="15.75">
      <c r="B24" s="618" t="s">
        <v>977</v>
      </c>
      <c r="C24" s="617">
        <v>0</v>
      </c>
      <c r="D24" s="617">
        <v>0</v>
      </c>
      <c r="E24" s="617">
        <v>0</v>
      </c>
      <c r="F24" s="617">
        <v>0</v>
      </c>
      <c r="G24" s="617">
        <v>0</v>
      </c>
      <c r="H24" s="614">
        <v>1.4</v>
      </c>
      <c r="I24" s="615">
        <f t="shared" si="3"/>
        <v>0</v>
      </c>
      <c r="J24" s="782">
        <v>0</v>
      </c>
      <c r="K24" s="782">
        <v>0</v>
      </c>
      <c r="L24" s="782">
        <v>0</v>
      </c>
      <c r="M24" s="782">
        <v>0</v>
      </c>
      <c r="N24" s="782">
        <v>0</v>
      </c>
      <c r="O24" s="782">
        <v>0</v>
      </c>
      <c r="P24" s="782">
        <v>0</v>
      </c>
      <c r="Q24" s="577">
        <f t="shared" ref="Q24:Q25" si="10">SUMPRODUCT($J$5:$P$5,J24:P24)</f>
        <v>0</v>
      </c>
    </row>
    <row r="25" spans="2:17" ht="15.75">
      <c r="B25" s="618" t="s">
        <v>978</v>
      </c>
      <c r="C25" s="617">
        <v>0</v>
      </c>
      <c r="D25" s="617">
        <v>0</v>
      </c>
      <c r="E25" s="617">
        <v>0</v>
      </c>
      <c r="F25" s="617">
        <v>0</v>
      </c>
      <c r="G25" s="617">
        <v>0</v>
      </c>
      <c r="H25" s="614">
        <v>1.4</v>
      </c>
      <c r="I25" s="615">
        <f t="shared" si="3"/>
        <v>0</v>
      </c>
      <c r="J25" s="782">
        <v>0</v>
      </c>
      <c r="K25" s="782">
        <v>0</v>
      </c>
      <c r="L25" s="782">
        <v>0</v>
      </c>
      <c r="M25" s="782">
        <v>0</v>
      </c>
      <c r="N25" s="782">
        <v>0</v>
      </c>
      <c r="O25" s="782">
        <v>0</v>
      </c>
      <c r="P25" s="782">
        <v>0</v>
      </c>
      <c r="Q25" s="577">
        <f t="shared" si="10"/>
        <v>0</v>
      </c>
    </row>
    <row r="26" spans="2:17" ht="15.75">
      <c r="B26" s="616" t="s">
        <v>993</v>
      </c>
      <c r="C26" s="617">
        <v>0</v>
      </c>
      <c r="D26" s="617">
        <v>0</v>
      </c>
      <c r="E26" s="617">
        <v>0</v>
      </c>
      <c r="F26" s="617">
        <v>0</v>
      </c>
      <c r="G26" s="617">
        <v>0</v>
      </c>
      <c r="H26" s="614">
        <v>1.4</v>
      </c>
      <c r="I26" s="615">
        <f t="shared" si="3"/>
        <v>0</v>
      </c>
      <c r="J26" s="782">
        <v>0</v>
      </c>
      <c r="K26" s="782">
        <v>0</v>
      </c>
      <c r="L26" s="782">
        <v>0</v>
      </c>
      <c r="M26" s="782">
        <v>0</v>
      </c>
      <c r="N26" s="782">
        <v>0</v>
      </c>
      <c r="O26" s="782">
        <v>0</v>
      </c>
      <c r="P26" s="782">
        <v>0</v>
      </c>
      <c r="Q26" s="577">
        <f>SUM(Q27:Q29)</f>
        <v>0</v>
      </c>
    </row>
    <row r="27" spans="2:17" ht="15.75">
      <c r="B27" s="618" t="s">
        <v>976</v>
      </c>
      <c r="C27" s="617">
        <v>0</v>
      </c>
      <c r="D27" s="617">
        <v>0</v>
      </c>
      <c r="E27" s="617">
        <v>0</v>
      </c>
      <c r="F27" s="617">
        <v>0</v>
      </c>
      <c r="G27" s="617">
        <v>0</v>
      </c>
      <c r="H27" s="614">
        <v>1.4</v>
      </c>
      <c r="I27" s="615">
        <f t="shared" si="3"/>
        <v>0</v>
      </c>
      <c r="J27" s="782">
        <v>0</v>
      </c>
      <c r="K27" s="782">
        <v>0</v>
      </c>
      <c r="L27" s="782">
        <v>0</v>
      </c>
      <c r="M27" s="782">
        <v>0</v>
      </c>
      <c r="N27" s="782">
        <v>0</v>
      </c>
      <c r="O27" s="782">
        <v>0</v>
      </c>
      <c r="P27" s="782">
        <v>0</v>
      </c>
      <c r="Q27" s="577">
        <f>SUMPRODUCT($J$5:$P$5,J27:P27)</f>
        <v>0</v>
      </c>
    </row>
    <row r="28" spans="2:17" ht="15.75">
      <c r="B28" s="618" t="s">
        <v>977</v>
      </c>
      <c r="C28" s="617">
        <v>0</v>
      </c>
      <c r="D28" s="617">
        <v>0</v>
      </c>
      <c r="E28" s="617">
        <v>0</v>
      </c>
      <c r="F28" s="617">
        <v>0</v>
      </c>
      <c r="G28" s="617">
        <v>0</v>
      </c>
      <c r="H28" s="614">
        <v>1.4</v>
      </c>
      <c r="I28" s="615">
        <f t="shared" si="3"/>
        <v>0</v>
      </c>
      <c r="J28" s="782">
        <v>0</v>
      </c>
      <c r="K28" s="782">
        <v>0</v>
      </c>
      <c r="L28" s="782">
        <v>0</v>
      </c>
      <c r="M28" s="782">
        <v>0</v>
      </c>
      <c r="N28" s="782">
        <v>0</v>
      </c>
      <c r="O28" s="782">
        <v>0</v>
      </c>
      <c r="P28" s="782">
        <v>0</v>
      </c>
      <c r="Q28" s="577">
        <f t="shared" ref="Q28:Q29" si="11">SUMPRODUCT($J$5:$P$5,J28:P28)</f>
        <v>0</v>
      </c>
    </row>
    <row r="29" spans="2:17" ht="15.75">
      <c r="B29" s="618" t="s">
        <v>978</v>
      </c>
      <c r="C29" s="617">
        <v>0</v>
      </c>
      <c r="D29" s="617">
        <v>0</v>
      </c>
      <c r="E29" s="617">
        <v>0</v>
      </c>
      <c r="F29" s="617">
        <v>0</v>
      </c>
      <c r="G29" s="617">
        <v>0</v>
      </c>
      <c r="H29" s="614">
        <v>1.4</v>
      </c>
      <c r="I29" s="615">
        <f t="shared" si="3"/>
        <v>0</v>
      </c>
      <c r="J29" s="782">
        <v>0</v>
      </c>
      <c r="K29" s="782">
        <v>0</v>
      </c>
      <c r="L29" s="782">
        <v>0</v>
      </c>
      <c r="M29" s="782">
        <v>0</v>
      </c>
      <c r="N29" s="782">
        <v>0</v>
      </c>
      <c r="O29" s="782">
        <v>0</v>
      </c>
      <c r="P29" s="782">
        <v>0</v>
      </c>
      <c r="Q29" s="577">
        <f t="shared" si="11"/>
        <v>0</v>
      </c>
    </row>
    <row r="30" spans="2:17" ht="15.75">
      <c r="B30" s="619" t="s">
        <v>994</v>
      </c>
      <c r="C30" s="617">
        <v>0</v>
      </c>
      <c r="D30" s="617">
        <v>0</v>
      </c>
      <c r="E30" s="617">
        <v>0</v>
      </c>
      <c r="F30" s="617">
        <v>0</v>
      </c>
      <c r="G30" s="617">
        <v>0</v>
      </c>
      <c r="H30" s="614">
        <v>1.4</v>
      </c>
      <c r="I30" s="615">
        <f t="shared" si="3"/>
        <v>0</v>
      </c>
      <c r="J30" s="782">
        <v>0</v>
      </c>
      <c r="K30" s="782">
        <v>0</v>
      </c>
      <c r="L30" s="782">
        <v>0</v>
      </c>
      <c r="M30" s="782">
        <v>0</v>
      </c>
      <c r="N30" s="782">
        <v>0</v>
      </c>
      <c r="O30" s="782">
        <v>0</v>
      </c>
      <c r="P30" s="782">
        <v>0</v>
      </c>
      <c r="Q30" s="577">
        <f>SUM(Q31:Q33)</f>
        <v>0</v>
      </c>
    </row>
    <row r="31" spans="2:17" ht="15.75">
      <c r="B31" s="618" t="s">
        <v>976</v>
      </c>
      <c r="C31" s="617">
        <v>0</v>
      </c>
      <c r="D31" s="617">
        <v>0</v>
      </c>
      <c r="E31" s="617">
        <v>0</v>
      </c>
      <c r="F31" s="617">
        <v>0</v>
      </c>
      <c r="G31" s="617">
        <v>0</v>
      </c>
      <c r="H31" s="614">
        <v>1.4</v>
      </c>
      <c r="I31" s="615">
        <f t="shared" si="3"/>
        <v>0</v>
      </c>
      <c r="J31" s="782">
        <v>0</v>
      </c>
      <c r="K31" s="782">
        <v>0</v>
      </c>
      <c r="L31" s="782">
        <v>0</v>
      </c>
      <c r="M31" s="782">
        <v>0</v>
      </c>
      <c r="N31" s="782">
        <v>0</v>
      </c>
      <c r="O31" s="782">
        <v>0</v>
      </c>
      <c r="P31" s="782">
        <v>0</v>
      </c>
      <c r="Q31" s="577">
        <f>SUMPRODUCT($J$5:$P$5,J31:P31)</f>
        <v>0</v>
      </c>
    </row>
    <row r="32" spans="2:17" ht="15.75">
      <c r="B32" s="618" t="s">
        <v>977</v>
      </c>
      <c r="C32" s="617">
        <v>0</v>
      </c>
      <c r="D32" s="617">
        <v>0</v>
      </c>
      <c r="E32" s="617">
        <v>0</v>
      </c>
      <c r="F32" s="617">
        <v>0</v>
      </c>
      <c r="G32" s="617">
        <v>0</v>
      </c>
      <c r="H32" s="614">
        <v>1.4</v>
      </c>
      <c r="I32" s="615">
        <f t="shared" si="3"/>
        <v>0</v>
      </c>
      <c r="J32" s="782">
        <v>0</v>
      </c>
      <c r="K32" s="782">
        <v>0</v>
      </c>
      <c r="L32" s="782">
        <v>0</v>
      </c>
      <c r="M32" s="782">
        <v>0</v>
      </c>
      <c r="N32" s="782">
        <v>0</v>
      </c>
      <c r="O32" s="782">
        <v>0</v>
      </c>
      <c r="P32" s="782">
        <v>0</v>
      </c>
      <c r="Q32" s="577">
        <f t="shared" ref="Q32:Q33" si="12">SUMPRODUCT($J$5:$P$5,J32:P32)</f>
        <v>0</v>
      </c>
    </row>
    <row r="33" spans="2:17" ht="15.75">
      <c r="B33" s="618" t="s">
        <v>978</v>
      </c>
      <c r="C33" s="617">
        <v>0</v>
      </c>
      <c r="D33" s="617">
        <v>0</v>
      </c>
      <c r="E33" s="617">
        <v>0</v>
      </c>
      <c r="F33" s="617">
        <v>0</v>
      </c>
      <c r="G33" s="617">
        <v>0</v>
      </c>
      <c r="H33" s="614">
        <v>1.4</v>
      </c>
      <c r="I33" s="615">
        <f t="shared" si="3"/>
        <v>0</v>
      </c>
      <c r="J33" s="782">
        <v>0</v>
      </c>
      <c r="K33" s="782">
        <v>0</v>
      </c>
      <c r="L33" s="782">
        <v>0</v>
      </c>
      <c r="M33" s="782">
        <v>0</v>
      </c>
      <c r="N33" s="782">
        <v>0</v>
      </c>
      <c r="O33" s="782">
        <v>0</v>
      </c>
      <c r="P33" s="782">
        <v>0</v>
      </c>
      <c r="Q33" s="577">
        <f t="shared" si="12"/>
        <v>0</v>
      </c>
    </row>
    <row r="34" spans="2:17" ht="15.75">
      <c r="B34" s="620" t="s">
        <v>66</v>
      </c>
      <c r="C34" s="621">
        <f>C6</f>
        <v>5742314.2769999998</v>
      </c>
      <c r="D34" s="621">
        <f t="shared" ref="D34:G34" si="13">D6</f>
        <v>70761.627766595222</v>
      </c>
      <c r="E34" s="621">
        <f t="shared" si="13"/>
        <v>0</v>
      </c>
      <c r="F34" s="621">
        <f t="shared" si="13"/>
        <v>70761.627766595222</v>
      </c>
      <c r="G34" s="621">
        <f t="shared" si="13"/>
        <v>45356.639999999999</v>
      </c>
      <c r="H34" s="614">
        <v>1.4</v>
      </c>
      <c r="I34" s="615">
        <f>(F34+G34)*H34</f>
        <v>162565.5748732333</v>
      </c>
      <c r="J34" s="621">
        <f t="shared" ref="J34:Q34" si="14">J6</f>
        <v>0</v>
      </c>
      <c r="K34" s="621">
        <f t="shared" si="14"/>
        <v>0</v>
      </c>
      <c r="L34" s="621">
        <f t="shared" si="14"/>
        <v>0</v>
      </c>
      <c r="M34" s="621">
        <f t="shared" si="14"/>
        <v>162565.5748732333</v>
      </c>
      <c r="N34" s="621">
        <f t="shared" si="14"/>
        <v>0</v>
      </c>
      <c r="O34" s="621">
        <f t="shared" si="14"/>
        <v>0</v>
      </c>
      <c r="P34" s="621">
        <f t="shared" si="14"/>
        <v>0</v>
      </c>
      <c r="Q34" s="621">
        <f t="shared" si="14"/>
        <v>81282.787436616651</v>
      </c>
    </row>
    <row r="38" spans="2:17">
      <c r="C38" s="783"/>
      <c r="D38" s="783"/>
      <c r="E38" s="783"/>
      <c r="F38" s="783"/>
      <c r="G38" s="783"/>
      <c r="H38" s="783"/>
      <c r="I38" s="783"/>
      <c r="J38" s="783"/>
      <c r="K38" s="783"/>
      <c r="L38" s="783"/>
      <c r="M38" s="783"/>
      <c r="N38" s="783"/>
      <c r="O38" s="783"/>
      <c r="P38" s="783"/>
      <c r="Q38" s="783"/>
    </row>
    <row r="40" spans="2:17">
      <c r="C40" s="783"/>
      <c r="D40" s="783"/>
      <c r="E40" s="783"/>
      <c r="F40" s="783"/>
      <c r="G40" s="783"/>
      <c r="H40" s="783"/>
      <c r="I40" s="783"/>
      <c r="J40" s="783"/>
      <c r="K40" s="783"/>
      <c r="L40" s="783"/>
      <c r="M40" s="783"/>
      <c r="N40" s="783"/>
      <c r="O40" s="783"/>
      <c r="P40" s="783"/>
      <c r="Q40" s="783"/>
    </row>
    <row r="41" spans="2:17">
      <c r="C41" s="783"/>
      <c r="D41" s="783"/>
      <c r="E41" s="783"/>
      <c r="F41" s="783"/>
      <c r="G41" s="783"/>
      <c r="H41" s="783"/>
      <c r="I41" s="783"/>
      <c r="J41" s="783"/>
      <c r="K41" s="783"/>
      <c r="L41" s="783"/>
      <c r="M41" s="783"/>
      <c r="N41" s="783"/>
      <c r="O41" s="783"/>
      <c r="P41" s="783"/>
      <c r="Q41" s="783"/>
    </row>
    <row r="42" spans="2:17">
      <c r="C42" s="783"/>
      <c r="D42" s="783"/>
      <c r="E42" s="783"/>
      <c r="F42" s="783"/>
      <c r="G42" s="783"/>
      <c r="H42" s="783"/>
      <c r="I42" s="783"/>
      <c r="J42" s="783"/>
      <c r="K42" s="783"/>
      <c r="L42" s="783"/>
      <c r="M42" s="783"/>
      <c r="N42" s="783"/>
      <c r="O42" s="783"/>
      <c r="P42" s="783"/>
      <c r="Q42" s="783"/>
    </row>
    <row r="43" spans="2:17">
      <c r="C43" s="783"/>
      <c r="D43" s="783"/>
      <c r="E43" s="783"/>
      <c r="F43" s="783"/>
      <c r="G43" s="783"/>
      <c r="H43" s="783"/>
      <c r="I43" s="783"/>
      <c r="J43" s="783"/>
      <c r="K43" s="783"/>
      <c r="L43" s="783"/>
      <c r="M43" s="783"/>
      <c r="N43" s="783"/>
      <c r="O43" s="783"/>
      <c r="P43" s="783"/>
      <c r="Q43" s="783"/>
    </row>
    <row r="44" spans="2:17">
      <c r="C44" s="783"/>
      <c r="D44" s="783"/>
      <c r="E44" s="783"/>
      <c r="F44" s="783"/>
      <c r="G44" s="783"/>
      <c r="H44" s="783"/>
      <c r="I44" s="783"/>
      <c r="J44" s="783"/>
      <c r="K44" s="783"/>
      <c r="L44" s="783"/>
      <c r="M44" s="783"/>
      <c r="N44" s="783"/>
      <c r="O44" s="783"/>
      <c r="P44" s="783"/>
      <c r="Q44" s="783"/>
    </row>
    <row r="45" spans="2:17">
      <c r="C45" s="783"/>
      <c r="D45" s="783"/>
      <c r="E45" s="783"/>
      <c r="F45" s="783"/>
      <c r="G45" s="783"/>
      <c r="H45" s="783"/>
      <c r="I45" s="783"/>
      <c r="J45" s="783"/>
      <c r="K45" s="783"/>
      <c r="L45" s="783"/>
      <c r="M45" s="783"/>
      <c r="N45" s="783"/>
      <c r="O45" s="783"/>
      <c r="P45" s="783"/>
      <c r="Q45" s="783"/>
    </row>
    <row r="46" spans="2:17">
      <c r="C46" s="783"/>
      <c r="D46" s="783"/>
      <c r="E46" s="783"/>
      <c r="F46" s="783"/>
      <c r="G46" s="783"/>
      <c r="H46" s="783"/>
      <c r="I46" s="783"/>
      <c r="J46" s="783"/>
      <c r="K46" s="783"/>
      <c r="L46" s="783"/>
      <c r="M46" s="783"/>
      <c r="N46" s="783"/>
      <c r="O46" s="783"/>
      <c r="P46" s="783"/>
      <c r="Q46" s="783"/>
    </row>
    <row r="47" spans="2:17">
      <c r="C47" s="783"/>
      <c r="D47" s="783"/>
      <c r="E47" s="783"/>
      <c r="F47" s="783"/>
      <c r="G47" s="783"/>
      <c r="H47" s="783"/>
      <c r="I47" s="783"/>
      <c r="J47" s="783"/>
      <c r="K47" s="783"/>
      <c r="L47" s="783"/>
      <c r="M47" s="783"/>
      <c r="N47" s="783"/>
      <c r="O47" s="783"/>
      <c r="P47" s="783"/>
      <c r="Q47" s="783"/>
    </row>
    <row r="48" spans="2:17">
      <c r="C48" s="783"/>
      <c r="D48" s="783"/>
      <c r="E48" s="783"/>
      <c r="F48" s="783"/>
      <c r="G48" s="783"/>
      <c r="H48" s="783"/>
      <c r="I48" s="783"/>
      <c r="J48" s="783"/>
      <c r="K48" s="783"/>
      <c r="L48" s="783"/>
      <c r="M48" s="783"/>
      <c r="N48" s="783"/>
      <c r="O48" s="783"/>
      <c r="P48" s="783"/>
      <c r="Q48" s="783"/>
    </row>
    <row r="49" spans="3:17">
      <c r="C49" s="783"/>
      <c r="D49" s="783"/>
      <c r="E49" s="783"/>
      <c r="F49" s="783"/>
      <c r="G49" s="783"/>
      <c r="H49" s="783"/>
      <c r="I49" s="783"/>
      <c r="J49" s="783"/>
      <c r="K49" s="783"/>
      <c r="L49" s="783"/>
      <c r="M49" s="783"/>
      <c r="N49" s="783"/>
      <c r="O49" s="783"/>
      <c r="P49" s="783"/>
      <c r="Q49" s="783"/>
    </row>
    <row r="50" spans="3:17">
      <c r="C50" s="783"/>
      <c r="D50" s="783"/>
      <c r="E50" s="783"/>
      <c r="F50" s="783"/>
      <c r="G50" s="783"/>
      <c r="H50" s="783"/>
      <c r="I50" s="783"/>
      <c r="J50" s="783"/>
      <c r="K50" s="783"/>
      <c r="L50" s="783"/>
      <c r="M50" s="783"/>
      <c r="N50" s="783"/>
      <c r="O50" s="783"/>
      <c r="P50" s="783"/>
      <c r="Q50" s="783"/>
    </row>
    <row r="51" spans="3:17">
      <c r="C51" s="783"/>
      <c r="D51" s="783"/>
      <c r="E51" s="783"/>
      <c r="F51" s="783"/>
      <c r="G51" s="783"/>
      <c r="H51" s="783"/>
      <c r="I51" s="783"/>
      <c r="J51" s="783"/>
      <c r="K51" s="783"/>
      <c r="L51" s="783"/>
      <c r="M51" s="783"/>
      <c r="N51" s="783"/>
      <c r="O51" s="783"/>
      <c r="P51" s="783"/>
      <c r="Q51" s="783"/>
    </row>
    <row r="52" spans="3:17">
      <c r="C52" s="783"/>
      <c r="D52" s="783"/>
      <c r="E52" s="783"/>
      <c r="F52" s="783"/>
      <c r="G52" s="783"/>
      <c r="H52" s="783"/>
      <c r="I52" s="783"/>
      <c r="J52" s="783"/>
      <c r="K52" s="783"/>
      <c r="L52" s="783"/>
      <c r="M52" s="783"/>
      <c r="N52" s="783"/>
      <c r="O52" s="783"/>
      <c r="P52" s="783"/>
      <c r="Q52" s="783"/>
    </row>
    <row r="53" spans="3:17">
      <c r="C53" s="783"/>
      <c r="D53" s="783"/>
      <c r="E53" s="783"/>
      <c r="F53" s="783"/>
      <c r="G53" s="783"/>
      <c r="H53" s="783"/>
      <c r="I53" s="783"/>
      <c r="J53" s="783"/>
      <c r="K53" s="783"/>
      <c r="L53" s="783"/>
      <c r="M53" s="783"/>
      <c r="N53" s="783"/>
      <c r="O53" s="783"/>
      <c r="P53" s="783"/>
      <c r="Q53" s="783"/>
    </row>
    <row r="54" spans="3:17">
      <c r="C54" s="783"/>
      <c r="D54" s="783"/>
      <c r="E54" s="783"/>
      <c r="F54" s="783"/>
      <c r="G54" s="783"/>
      <c r="H54" s="783"/>
      <c r="I54" s="783"/>
      <c r="J54" s="783"/>
      <c r="K54" s="783"/>
      <c r="L54" s="783"/>
      <c r="M54" s="783"/>
      <c r="N54" s="783"/>
      <c r="O54" s="783"/>
      <c r="P54" s="783"/>
      <c r="Q54" s="783"/>
    </row>
    <row r="55" spans="3:17">
      <c r="C55" s="783"/>
      <c r="D55" s="783"/>
      <c r="E55" s="783"/>
      <c r="F55" s="783"/>
      <c r="G55" s="783"/>
      <c r="H55" s="783"/>
      <c r="I55" s="783"/>
      <c r="J55" s="783"/>
      <c r="K55" s="783"/>
      <c r="L55" s="783"/>
      <c r="M55" s="783"/>
      <c r="N55" s="783"/>
      <c r="O55" s="783"/>
      <c r="P55" s="783"/>
      <c r="Q55" s="783"/>
    </row>
    <row r="56" spans="3:17">
      <c r="C56" s="783"/>
      <c r="D56" s="783"/>
      <c r="E56" s="783"/>
      <c r="F56" s="783"/>
      <c r="G56" s="783"/>
      <c r="H56" s="783"/>
      <c r="I56" s="783"/>
      <c r="J56" s="783"/>
      <c r="K56" s="783"/>
      <c r="L56" s="783"/>
      <c r="M56" s="783"/>
      <c r="N56" s="783"/>
      <c r="O56" s="783"/>
      <c r="P56" s="783"/>
      <c r="Q56" s="783"/>
    </row>
    <row r="57" spans="3:17">
      <c r="C57" s="783"/>
      <c r="D57" s="783"/>
      <c r="E57" s="783"/>
      <c r="F57" s="783"/>
      <c r="G57" s="783"/>
      <c r="H57" s="783"/>
      <c r="I57" s="783"/>
      <c r="J57" s="783"/>
      <c r="K57" s="783"/>
      <c r="L57" s="783"/>
      <c r="M57" s="783"/>
      <c r="N57" s="783"/>
      <c r="O57" s="783"/>
      <c r="P57" s="783"/>
      <c r="Q57" s="783"/>
    </row>
    <row r="58" spans="3:17">
      <c r="C58" s="783"/>
      <c r="D58" s="783"/>
      <c r="E58" s="783"/>
      <c r="F58" s="783"/>
      <c r="G58" s="783"/>
      <c r="H58" s="783"/>
      <c r="I58" s="783"/>
      <c r="J58" s="783"/>
      <c r="K58" s="783"/>
      <c r="L58" s="783"/>
      <c r="M58" s="783"/>
      <c r="N58" s="783"/>
      <c r="O58" s="783"/>
      <c r="P58" s="783"/>
      <c r="Q58" s="783"/>
    </row>
    <row r="59" spans="3:17">
      <c r="C59" s="783"/>
      <c r="D59" s="783"/>
      <c r="E59" s="783"/>
      <c r="F59" s="783"/>
      <c r="G59" s="783"/>
      <c r="H59" s="783"/>
      <c r="I59" s="783"/>
      <c r="J59" s="783"/>
      <c r="K59" s="783"/>
      <c r="L59" s="783"/>
      <c r="M59" s="783"/>
      <c r="N59" s="783"/>
      <c r="O59" s="783"/>
      <c r="P59" s="783"/>
      <c r="Q59" s="783"/>
    </row>
    <row r="60" spans="3:17">
      <c r="C60" s="783"/>
      <c r="D60" s="783"/>
      <c r="E60" s="783"/>
      <c r="F60" s="783"/>
      <c r="G60" s="783"/>
      <c r="H60" s="783"/>
      <c r="I60" s="783"/>
      <c r="J60" s="783"/>
      <c r="K60" s="783"/>
      <c r="L60" s="783"/>
      <c r="M60" s="783"/>
      <c r="N60" s="783"/>
      <c r="O60" s="783"/>
      <c r="P60" s="783"/>
      <c r="Q60" s="783"/>
    </row>
    <row r="61" spans="3:17">
      <c r="C61" s="783"/>
      <c r="D61" s="783"/>
      <c r="E61" s="783"/>
      <c r="F61" s="783"/>
      <c r="G61" s="783"/>
      <c r="H61" s="783"/>
      <c r="I61" s="783"/>
      <c r="J61" s="783"/>
      <c r="K61" s="783"/>
      <c r="L61" s="783"/>
      <c r="M61" s="783"/>
      <c r="N61" s="783"/>
      <c r="O61" s="783"/>
      <c r="P61" s="783"/>
      <c r="Q61" s="783"/>
    </row>
    <row r="62" spans="3:17">
      <c r="C62" s="783"/>
      <c r="D62" s="783"/>
      <c r="E62" s="783"/>
      <c r="F62" s="783"/>
      <c r="G62" s="783"/>
      <c r="H62" s="783"/>
      <c r="I62" s="783"/>
      <c r="J62" s="783"/>
      <c r="K62" s="783"/>
      <c r="L62" s="783"/>
      <c r="M62" s="783"/>
      <c r="N62" s="783"/>
      <c r="O62" s="783"/>
      <c r="P62" s="783"/>
      <c r="Q62" s="783"/>
    </row>
    <row r="63" spans="3:17">
      <c r="C63" s="783"/>
      <c r="D63" s="783"/>
      <c r="E63" s="783"/>
      <c r="F63" s="783"/>
      <c r="G63" s="783"/>
      <c r="H63" s="783"/>
      <c r="I63" s="783"/>
      <c r="J63" s="783"/>
      <c r="K63" s="783"/>
      <c r="L63" s="783"/>
      <c r="M63" s="783"/>
      <c r="N63" s="783"/>
      <c r="O63" s="783"/>
      <c r="P63" s="783"/>
      <c r="Q63" s="783"/>
    </row>
    <row r="64" spans="3:17">
      <c r="C64" s="783"/>
      <c r="D64" s="783"/>
      <c r="E64" s="783"/>
      <c r="F64" s="783"/>
      <c r="G64" s="783"/>
      <c r="H64" s="783"/>
      <c r="I64" s="783"/>
      <c r="J64" s="783"/>
      <c r="K64" s="783"/>
      <c r="L64" s="783"/>
      <c r="M64" s="783"/>
      <c r="N64" s="783"/>
      <c r="O64" s="783"/>
      <c r="P64" s="783"/>
      <c r="Q64" s="783"/>
    </row>
    <row r="65" spans="3:17">
      <c r="C65" s="783"/>
      <c r="D65" s="783"/>
      <c r="E65" s="783"/>
      <c r="F65" s="783"/>
      <c r="G65" s="783"/>
      <c r="H65" s="783"/>
      <c r="I65" s="783"/>
      <c r="J65" s="783"/>
      <c r="K65" s="783"/>
      <c r="L65" s="783"/>
      <c r="M65" s="783"/>
      <c r="N65" s="783"/>
      <c r="O65" s="783"/>
      <c r="P65" s="783"/>
      <c r="Q65" s="783"/>
    </row>
    <row r="66" spans="3:17">
      <c r="C66" s="783"/>
      <c r="D66" s="783"/>
      <c r="E66" s="783"/>
      <c r="F66" s="783"/>
      <c r="G66" s="783"/>
      <c r="H66" s="783"/>
      <c r="I66" s="783"/>
      <c r="J66" s="783"/>
      <c r="K66" s="783"/>
      <c r="L66" s="783"/>
      <c r="M66" s="783"/>
      <c r="N66" s="783"/>
      <c r="O66" s="783"/>
      <c r="P66" s="783"/>
      <c r="Q66" s="783"/>
    </row>
    <row r="67" spans="3:17">
      <c r="C67" s="783"/>
      <c r="D67" s="783"/>
      <c r="E67" s="783"/>
      <c r="F67" s="783"/>
      <c r="G67" s="783"/>
      <c r="H67" s="783"/>
      <c r="I67" s="783"/>
      <c r="J67" s="783"/>
      <c r="K67" s="783"/>
      <c r="L67" s="783"/>
      <c r="M67" s="783"/>
      <c r="N67" s="783"/>
      <c r="O67" s="783"/>
      <c r="P67" s="783"/>
      <c r="Q67" s="783"/>
    </row>
    <row r="68" spans="3:17">
      <c r="C68" s="783"/>
      <c r="D68" s="783"/>
      <c r="E68" s="783"/>
      <c r="F68" s="783"/>
      <c r="G68" s="783"/>
      <c r="H68" s="783"/>
      <c r="I68" s="783"/>
      <c r="J68" s="783"/>
      <c r="K68" s="783"/>
      <c r="L68" s="783"/>
      <c r="M68" s="783"/>
      <c r="N68" s="783"/>
      <c r="O68" s="783"/>
      <c r="P68" s="783"/>
      <c r="Q68" s="783"/>
    </row>
    <row r="69" spans="3:17">
      <c r="C69" s="783"/>
      <c r="D69" s="783"/>
      <c r="E69" s="783"/>
      <c r="F69" s="783"/>
      <c r="G69" s="783"/>
      <c r="H69" s="783"/>
      <c r="I69" s="783"/>
      <c r="J69" s="783"/>
      <c r="K69" s="783"/>
      <c r="L69" s="783"/>
      <c r="M69" s="783"/>
      <c r="N69" s="783"/>
      <c r="O69" s="783"/>
      <c r="P69" s="783"/>
      <c r="Q69" s="783"/>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S53"/>
  <sheetViews>
    <sheetView tabSelected="1"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75"/>
  <cols>
    <col min="1" max="1" width="9.5703125" style="18" bestFit="1" customWidth="1"/>
    <col min="2" max="2" width="88.42578125" style="15" customWidth="1"/>
    <col min="3" max="3" width="13.85546875" style="15" bestFit="1" customWidth="1"/>
    <col min="4" max="5" width="13.85546875" style="2" bestFit="1" customWidth="1"/>
    <col min="6" max="6" width="13.85546875" style="2" customWidth="1"/>
    <col min="7" max="7" width="13.85546875" style="2" bestFit="1" customWidth="1"/>
    <col min="8" max="9" width="6.85546875" customWidth="1"/>
    <col min="10" max="10" width="13" style="627" bestFit="1" customWidth="1"/>
    <col min="11" max="14" width="9.140625" style="627"/>
    <col min="16" max="16" width="12.42578125" bestFit="1" customWidth="1"/>
  </cols>
  <sheetData>
    <row r="1" spans="1:19">
      <c r="A1" s="16" t="s">
        <v>97</v>
      </c>
      <c r="B1" s="235" t="str">
        <f>Info!C2</f>
        <v>სს "ხალიკ ბანკი საქართველო"</v>
      </c>
    </row>
    <row r="2" spans="1:19">
      <c r="A2" s="16" t="s">
        <v>98</v>
      </c>
      <c r="B2" s="792">
        <v>46112</v>
      </c>
      <c r="C2" s="27"/>
      <c r="D2" s="17"/>
      <c r="E2" s="17"/>
      <c r="F2" s="17"/>
      <c r="G2" s="17"/>
      <c r="H2" s="1"/>
    </row>
    <row r="3" spans="1:19" ht="16.5" thickBot="1">
      <c r="A3" s="16"/>
      <c r="C3" s="27"/>
      <c r="D3" s="17"/>
      <c r="E3" s="17"/>
      <c r="F3" s="17"/>
      <c r="G3" s="17"/>
      <c r="H3" s="1"/>
    </row>
    <row r="4" spans="1:19" ht="15" customHeight="1" thickBot="1">
      <c r="A4" s="38" t="s">
        <v>241</v>
      </c>
      <c r="B4" s="121" t="s">
        <v>128</v>
      </c>
      <c r="C4" s="122"/>
      <c r="D4" s="807" t="s">
        <v>904</v>
      </c>
      <c r="E4" s="808"/>
      <c r="F4" s="808"/>
      <c r="G4" s="809"/>
      <c r="H4" s="1"/>
    </row>
    <row r="5" spans="1:19" ht="15">
      <c r="A5" s="155" t="s">
        <v>25</v>
      </c>
      <c r="B5" s="156"/>
      <c r="C5" s="253" t="str">
        <f>INT((MONTH($B$2))/3)&amp;"Q"&amp;"-"&amp;YEAR($B$2)</f>
        <v>1Q-2026</v>
      </c>
      <c r="D5" s="253" t="str">
        <f>IF(INT(MONTH($B$2))=3, "4"&amp;"Q"&amp;"-"&amp;YEAR($B$2)-1, IF(INT(MONTH($B$2))=6, "1"&amp;"Q"&amp;"-"&amp;YEAR($B$2), IF(INT(MONTH($B$2))=9, "2"&amp;"Q"&amp;"-"&amp;YEAR($B$2),IF(INT(MONTH($B$2))=12, "3"&amp;"Q"&amp;"-"&amp;YEAR($B$2), 0))))</f>
        <v>4Q-2025</v>
      </c>
      <c r="E5" s="253" t="str">
        <f>IF(INT(MONTH($B$2))=3, "3"&amp;"Q"&amp;"-"&amp;YEAR($B$2)-1, IF(INT(MONTH($B$2))=6, "4"&amp;"Q"&amp;"-"&amp;YEAR($B$2)-1, IF(INT(MONTH($B$2))=9, "1"&amp;"Q"&amp;"-"&amp;YEAR($B$2),IF(INT(MONTH($B$2))=12, "2"&amp;"Q"&amp;"-"&amp;YEAR($B$2), 0))))</f>
        <v>3Q-2025</v>
      </c>
      <c r="F5" s="253" t="str">
        <f>IF(INT(MONTH($B$2))=3, "2"&amp;"Q"&amp;"-"&amp;YEAR($B$2)-1, IF(INT(MONTH($B$2))=6, "3"&amp;"Q"&amp;"-"&amp;YEAR($B$2)-1, IF(INT(MONTH($B$2))=9, "4"&amp;"Q"&amp;"-"&amp;YEAR($B$2)-1,IF(INT(MONTH($B$2))=12, "1"&amp;"Q"&amp;"-"&amp;YEAR($B$2), 0))))</f>
        <v>2Q-2025</v>
      </c>
      <c r="G5" s="254" t="str">
        <f>IF(INT(MONTH($B$2))=3, "1"&amp;"Q"&amp;"-"&amp;YEAR($B$2)-1, IF(INT(MONTH($B$2))=6, "2"&amp;"Q"&amp;"-"&amp;YEAR($B$2)-1, IF(INT(MONTH($B$2))=9, "3"&amp;"Q"&amp;"-"&amp;YEAR($B$2)-1,IF(INT(MONTH($B$2))=12, "4"&amp;"Q"&amp;"-"&amp;YEAR($B$2)-1, 0))))</f>
        <v>1Q-2025</v>
      </c>
    </row>
    <row r="6" spans="1:19" ht="15">
      <c r="A6" s="255"/>
      <c r="B6" s="256" t="s">
        <v>95</v>
      </c>
      <c r="C6" s="157"/>
      <c r="D6" s="157"/>
      <c r="E6" s="157"/>
      <c r="F6" s="157"/>
      <c r="G6" s="158"/>
    </row>
    <row r="7" spans="1:19" ht="15">
      <c r="A7" s="255"/>
      <c r="B7" s="257" t="s">
        <v>99</v>
      </c>
      <c r="C7" s="157"/>
      <c r="D7" s="157"/>
      <c r="E7" s="157"/>
      <c r="F7" s="157"/>
      <c r="G7" s="158"/>
    </row>
    <row r="8" spans="1:19" ht="15">
      <c r="A8" s="240">
        <v>1</v>
      </c>
      <c r="B8" s="241" t="s">
        <v>22</v>
      </c>
      <c r="C8" s="258">
        <v>211090553.30000001</v>
      </c>
      <c r="D8" s="258">
        <v>204983830.26000002</v>
      </c>
      <c r="E8" s="258">
        <v>197242585.18000004</v>
      </c>
      <c r="F8" s="258">
        <v>191340915.44000003</v>
      </c>
      <c r="G8" s="258">
        <v>191528711.13</v>
      </c>
      <c r="O8" s="624"/>
    </row>
    <row r="9" spans="1:19" ht="15">
      <c r="A9" s="240">
        <v>2</v>
      </c>
      <c r="B9" s="241" t="s">
        <v>75</v>
      </c>
      <c r="C9" s="258">
        <v>271090553.30000001</v>
      </c>
      <c r="D9" s="258">
        <v>264983830.26000002</v>
      </c>
      <c r="E9" s="258">
        <v>257242585.18000004</v>
      </c>
      <c r="F9" s="258">
        <v>251340915.44000003</v>
      </c>
      <c r="G9" s="258">
        <v>251528711.13</v>
      </c>
    </row>
    <row r="10" spans="1:19" ht="15">
      <c r="A10" s="240">
        <v>3</v>
      </c>
      <c r="B10" s="241" t="s">
        <v>74</v>
      </c>
      <c r="C10" s="258">
        <v>298158233.22000003</v>
      </c>
      <c r="D10" s="258">
        <v>292004388.88</v>
      </c>
      <c r="E10" s="258">
        <v>284397168.22000003</v>
      </c>
      <c r="F10" s="258">
        <v>267723232.25000003</v>
      </c>
      <c r="G10" s="258">
        <v>268176096.10799998</v>
      </c>
    </row>
    <row r="11" spans="1:19" ht="15">
      <c r="A11" s="240">
        <v>4</v>
      </c>
      <c r="B11" s="241" t="s">
        <v>414</v>
      </c>
      <c r="C11" s="258">
        <v>183949837.50445995</v>
      </c>
      <c r="D11" s="258">
        <v>181422643.44082224</v>
      </c>
      <c r="E11" s="258">
        <v>174005797.84258619</v>
      </c>
      <c r="F11" s="258">
        <v>176300745.17689696</v>
      </c>
      <c r="G11" s="258">
        <v>165281457.21899039</v>
      </c>
    </row>
    <row r="12" spans="1:19" ht="15">
      <c r="A12" s="240">
        <v>5</v>
      </c>
      <c r="B12" s="241" t="s">
        <v>415</v>
      </c>
      <c r="C12" s="258">
        <v>219440139.68702641</v>
      </c>
      <c r="D12" s="258">
        <v>216776367.82310417</v>
      </c>
      <c r="E12" s="258">
        <v>208308880.88631877</v>
      </c>
      <c r="F12" s="258">
        <v>211461566.40271321</v>
      </c>
      <c r="G12" s="258">
        <v>198193769.27744797</v>
      </c>
      <c r="S12" s="785"/>
    </row>
    <row r="13" spans="1:19" ht="15">
      <c r="A13" s="240">
        <v>6</v>
      </c>
      <c r="B13" s="241" t="s">
        <v>416</v>
      </c>
      <c r="C13" s="258">
        <v>266433871.30789661</v>
      </c>
      <c r="D13" s="258">
        <v>263588819.88320166</v>
      </c>
      <c r="E13" s="258">
        <v>253729834.18730861</v>
      </c>
      <c r="F13" s="258">
        <v>258020999.19124445</v>
      </c>
      <c r="G13" s="258">
        <v>241775994.99044442</v>
      </c>
    </row>
    <row r="14" spans="1:19" ht="15">
      <c r="A14" s="255"/>
      <c r="B14" s="256" t="s">
        <v>418</v>
      </c>
      <c r="C14" s="157"/>
      <c r="D14" s="157"/>
      <c r="E14" s="157"/>
      <c r="F14" s="157"/>
      <c r="G14" s="158"/>
    </row>
    <row r="15" spans="1:19" ht="21.95" customHeight="1">
      <c r="A15" s="240">
        <v>7</v>
      </c>
      <c r="B15" s="241" t="s">
        <v>417</v>
      </c>
      <c r="C15" s="258">
        <v>1124669246.4743321</v>
      </c>
      <c r="D15" s="258">
        <v>1118695916.9603994</v>
      </c>
      <c r="E15" s="258">
        <v>1084207325.0983078</v>
      </c>
      <c r="F15" s="258">
        <v>1121738467.3373189</v>
      </c>
      <c r="G15" s="258">
        <v>1050897417.0986203</v>
      </c>
      <c r="P15" s="784"/>
    </row>
    <row r="16" spans="1:19" ht="15">
      <c r="A16" s="255"/>
      <c r="B16" s="256" t="s">
        <v>421</v>
      </c>
      <c r="C16" s="157"/>
      <c r="D16" s="157"/>
      <c r="E16" s="157"/>
      <c r="F16" s="157"/>
      <c r="G16" s="158"/>
    </row>
    <row r="17" spans="1:16" s="3" customFormat="1" ht="15">
      <c r="A17" s="240"/>
      <c r="B17" s="257" t="s">
        <v>967</v>
      </c>
      <c r="C17" s="157"/>
      <c r="D17" s="157"/>
      <c r="E17" s="157"/>
      <c r="F17" s="157"/>
      <c r="G17" s="158"/>
      <c r="I17"/>
      <c r="J17" s="627"/>
      <c r="K17" s="627"/>
      <c r="L17" s="627"/>
      <c r="M17" s="627"/>
      <c r="N17" s="627"/>
    </row>
    <row r="18" spans="1:16" ht="15">
      <c r="A18" s="239">
        <v>8</v>
      </c>
      <c r="B18" s="259" t="s">
        <v>412</v>
      </c>
      <c r="C18" s="800">
        <v>0.1876912291873695</v>
      </c>
      <c r="D18" s="800">
        <v>0.18323462806314705</v>
      </c>
      <c r="E18" s="800">
        <v>0.18192330988182132</v>
      </c>
      <c r="F18" s="800">
        <v>0.17057533552735135</v>
      </c>
      <c r="G18" s="801">
        <v>0.18225252818565657</v>
      </c>
      <c r="P18" s="785"/>
    </row>
    <row r="19" spans="1:16" ht="15" customHeight="1">
      <c r="A19" s="239">
        <v>9</v>
      </c>
      <c r="B19" s="259" t="s">
        <v>411</v>
      </c>
      <c r="C19" s="800">
        <v>0.24104024729921963</v>
      </c>
      <c r="D19" s="800">
        <v>0.2368685057687398</v>
      </c>
      <c r="E19" s="800">
        <v>0.23726327910270778</v>
      </c>
      <c r="F19" s="800">
        <v>0.22406373923915643</v>
      </c>
      <c r="G19" s="801">
        <v>0.23934658800897554</v>
      </c>
    </row>
    <row r="20" spans="1:16" ht="15">
      <c r="A20" s="239">
        <v>10</v>
      </c>
      <c r="B20" s="259" t="s">
        <v>413</v>
      </c>
      <c r="C20" s="800">
        <v>0.26510748307085036</v>
      </c>
      <c r="D20" s="800">
        <v>0.2610221280447711</v>
      </c>
      <c r="E20" s="800">
        <v>0.26230884226336787</v>
      </c>
      <c r="F20" s="800">
        <v>0.23866813882695595</v>
      </c>
      <c r="G20" s="801">
        <v>0.25518770123957141</v>
      </c>
    </row>
    <row r="21" spans="1:16" ht="15">
      <c r="A21" s="239">
        <v>11</v>
      </c>
      <c r="B21" s="241" t="s">
        <v>414</v>
      </c>
      <c r="C21" s="800">
        <v>0.16355905354495542</v>
      </c>
      <c r="D21" s="800">
        <v>0.16217333118884031</v>
      </c>
      <c r="E21" s="800">
        <v>0.16049125828107519</v>
      </c>
      <c r="F21" s="800">
        <v>0.15716742387856564</v>
      </c>
      <c r="G21" s="801">
        <v>0.15727649010243949</v>
      </c>
    </row>
    <row r="22" spans="1:16" ht="15">
      <c r="A22" s="239">
        <v>12</v>
      </c>
      <c r="B22" s="241" t="s">
        <v>415</v>
      </c>
      <c r="C22" s="800">
        <v>0.19511526644383498</v>
      </c>
      <c r="D22" s="800">
        <v>0.19377595335478268</v>
      </c>
      <c r="E22" s="800">
        <v>0.19213011761143642</v>
      </c>
      <c r="F22" s="800">
        <v>0.18851236055465007</v>
      </c>
      <c r="G22" s="801">
        <v>0.18859478199559482</v>
      </c>
    </row>
    <row r="23" spans="1:16" ht="15">
      <c r="A23" s="239">
        <v>13</v>
      </c>
      <c r="B23" s="241" t="s">
        <v>416</v>
      </c>
      <c r="C23" s="800">
        <v>0.23689975710025546</v>
      </c>
      <c r="D23" s="800">
        <v>0.23562150883628585</v>
      </c>
      <c r="E23" s="800">
        <v>0.23402335357243809</v>
      </c>
      <c r="F23" s="800">
        <v>0.23001885618107695</v>
      </c>
      <c r="G23" s="801">
        <v>0.23006621869711497</v>
      </c>
    </row>
    <row r="24" spans="1:16" ht="15">
      <c r="A24" s="255"/>
      <c r="B24" s="256" t="s">
        <v>952</v>
      </c>
      <c r="C24" s="157"/>
      <c r="D24" s="157"/>
      <c r="E24" s="157"/>
      <c r="F24" s="157"/>
      <c r="G24" s="158"/>
    </row>
    <row r="25" spans="1:16" ht="25.5">
      <c r="A25" s="239">
        <v>14</v>
      </c>
      <c r="B25" s="259" t="s">
        <v>953</v>
      </c>
      <c r="C25" s="265"/>
      <c r="D25" s="266"/>
      <c r="E25" s="266"/>
      <c r="F25" s="266"/>
      <c r="G25" s="267"/>
    </row>
    <row r="26" spans="1:16" ht="15">
      <c r="A26" s="255"/>
      <c r="B26" s="256" t="s">
        <v>6</v>
      </c>
      <c r="C26" s="157"/>
      <c r="D26" s="157"/>
      <c r="E26" s="157"/>
      <c r="F26" s="157"/>
      <c r="G26" s="158"/>
    </row>
    <row r="27" spans="1:16" ht="15" customHeight="1">
      <c r="A27" s="260">
        <v>15</v>
      </c>
      <c r="B27" s="261" t="s">
        <v>7</v>
      </c>
      <c r="C27" s="800">
        <v>8.9666537517140738E-2</v>
      </c>
      <c r="D27" s="800">
        <v>8.7700412463882119E-2</v>
      </c>
      <c r="E27" s="800">
        <v>8.5982598065998672E-2</v>
      </c>
      <c r="F27" s="800">
        <v>8.2941699344411576E-2</v>
      </c>
      <c r="G27" s="800">
        <v>7.989815947285879E-2</v>
      </c>
    </row>
    <row r="28" spans="1:16" ht="15">
      <c r="A28" s="260">
        <v>16</v>
      </c>
      <c r="B28" s="261" t="s">
        <v>8</v>
      </c>
      <c r="C28" s="800">
        <v>3.7646182387311038E-2</v>
      </c>
      <c r="D28" s="800">
        <v>3.8365598147037827E-2</v>
      </c>
      <c r="E28" s="800">
        <v>3.8347014509136912E-2</v>
      </c>
      <c r="F28" s="800">
        <v>3.7454157735589022E-2</v>
      </c>
      <c r="G28" s="800">
        <v>3.4758727629522375E-2</v>
      </c>
    </row>
    <row r="29" spans="1:16" ht="15">
      <c r="A29" s="260">
        <v>17</v>
      </c>
      <c r="B29" s="261" t="s">
        <v>9</v>
      </c>
      <c r="C29" s="800">
        <v>2.9220658407428105E-2</v>
      </c>
      <c r="D29" s="800">
        <v>2.5341594569687206E-2</v>
      </c>
      <c r="E29" s="800">
        <v>2.2466300251577111E-2</v>
      </c>
      <c r="F29" s="800">
        <v>2.0286702830346851E-2</v>
      </c>
      <c r="G29" s="800">
        <v>1.990518389327665E-2</v>
      </c>
    </row>
    <row r="30" spans="1:16" ht="15">
      <c r="A30" s="260">
        <v>18</v>
      </c>
      <c r="B30" s="261" t="s">
        <v>129</v>
      </c>
      <c r="C30" s="800">
        <v>5.20203551298297E-2</v>
      </c>
      <c r="D30" s="800">
        <v>4.9334814316844278E-2</v>
      </c>
      <c r="E30" s="800">
        <v>4.7635583556861767E-2</v>
      </c>
      <c r="F30" s="800">
        <v>4.5487541608822547E-2</v>
      </c>
      <c r="G30" s="800">
        <v>4.5139431843336422E-2</v>
      </c>
    </row>
    <row r="31" spans="1:16" ht="15">
      <c r="A31" s="260">
        <v>19</v>
      </c>
      <c r="B31" s="261" t="s">
        <v>10</v>
      </c>
      <c r="C31" s="800">
        <v>2.163684008237152E-2</v>
      </c>
      <c r="D31" s="800">
        <v>2.1119010867280991E-2</v>
      </c>
      <c r="E31" s="800">
        <v>1.794513642453684E-2</v>
      </c>
      <c r="F31" s="800">
        <v>1.6031300748109597E-2</v>
      </c>
      <c r="G31" s="800">
        <v>1.5561487910713222E-2</v>
      </c>
    </row>
    <row r="32" spans="1:16" ht="15">
      <c r="A32" s="260">
        <v>20</v>
      </c>
      <c r="B32" s="261" t="s">
        <v>11</v>
      </c>
      <c r="C32" s="800">
        <v>8.7615231999146087E-2</v>
      </c>
      <c r="D32" s="800">
        <v>8.4925044236710726E-2</v>
      </c>
      <c r="E32" s="800">
        <v>7.2073067702730115E-2</v>
      </c>
      <c r="F32" s="800">
        <v>6.3957179776900394E-2</v>
      </c>
      <c r="G32" s="800">
        <v>5.9942483935574505E-2</v>
      </c>
    </row>
    <row r="33" spans="1:7" ht="15">
      <c r="A33" s="255"/>
      <c r="B33" s="256" t="s">
        <v>12</v>
      </c>
      <c r="C33" s="802"/>
      <c r="D33" s="802"/>
      <c r="E33" s="802"/>
      <c r="F33" s="802"/>
      <c r="G33" s="803"/>
    </row>
    <row r="34" spans="1:7" ht="15">
      <c r="A34" s="260">
        <v>21</v>
      </c>
      <c r="B34" s="261" t="s">
        <v>13</v>
      </c>
      <c r="C34" s="804">
        <v>8.0022038214158986E-2</v>
      </c>
      <c r="D34" s="804">
        <v>8.202323644030117E-2</v>
      </c>
      <c r="E34" s="804">
        <v>9.0630013212331495E-2</v>
      </c>
      <c r="F34" s="804">
        <v>9.2706602545551367E-2</v>
      </c>
      <c r="G34" s="804">
        <v>9.4869757628091952E-2</v>
      </c>
    </row>
    <row r="35" spans="1:7" ht="15" customHeight="1">
      <c r="A35" s="260">
        <v>22</v>
      </c>
      <c r="B35" s="261" t="s">
        <v>917</v>
      </c>
      <c r="C35" s="804">
        <v>1.7898700196391493E-2</v>
      </c>
      <c r="D35" s="804">
        <v>1.7136172240388905E-2</v>
      </c>
      <c r="E35" s="804">
        <v>1.9903339272023327E-2</v>
      </c>
      <c r="F35" s="804">
        <v>2.004210335045857E-2</v>
      </c>
      <c r="G35" s="804">
        <v>2.0899353293795764E-2</v>
      </c>
    </row>
    <row r="36" spans="1:7" ht="15">
      <c r="A36" s="260">
        <v>23</v>
      </c>
      <c r="B36" s="261" t="s">
        <v>14</v>
      </c>
      <c r="C36" s="804">
        <v>0.6210141959744514</v>
      </c>
      <c r="D36" s="804">
        <v>0.61424727407884927</v>
      </c>
      <c r="E36" s="804">
        <v>0.6189106381991476</v>
      </c>
      <c r="F36" s="804">
        <v>0.63248209109337294</v>
      </c>
      <c r="G36" s="804">
        <v>0.63522469104504686</v>
      </c>
    </row>
    <row r="37" spans="1:7" ht="15" customHeight="1">
      <c r="A37" s="260">
        <v>24</v>
      </c>
      <c r="B37" s="261" t="s">
        <v>15</v>
      </c>
      <c r="C37" s="804">
        <v>0.60067039935908872</v>
      </c>
      <c r="D37" s="804">
        <v>0.60023109650075501</v>
      </c>
      <c r="E37" s="804">
        <v>0.60582283720075369</v>
      </c>
      <c r="F37" s="804">
        <v>0.64020113777459142</v>
      </c>
      <c r="G37" s="804">
        <v>0.64169180382489255</v>
      </c>
    </row>
    <row r="38" spans="1:7" ht="15">
      <c r="A38" s="260">
        <v>25</v>
      </c>
      <c r="B38" s="261" t="s">
        <v>16</v>
      </c>
      <c r="C38" s="804">
        <v>0.16464687623735338</v>
      </c>
      <c r="D38" s="804">
        <v>0.29566953300476395</v>
      </c>
      <c r="E38" s="804">
        <v>0.2972218785339536</v>
      </c>
      <c r="F38" s="804">
        <v>0.30382494321308851</v>
      </c>
      <c r="G38" s="804">
        <v>0.23936957800743602</v>
      </c>
    </row>
    <row r="39" spans="1:7" ht="15" customHeight="1">
      <c r="A39" s="255"/>
      <c r="B39" s="256" t="s">
        <v>17</v>
      </c>
      <c r="C39" s="802"/>
      <c r="D39" s="802"/>
      <c r="E39" s="802"/>
      <c r="F39" s="802"/>
      <c r="G39" s="803"/>
    </row>
    <row r="40" spans="1:7" ht="15" customHeight="1">
      <c r="A40" s="260">
        <v>26</v>
      </c>
      <c r="B40" s="261" t="s">
        <v>18</v>
      </c>
      <c r="C40" s="804">
        <v>0.10289820848744724</v>
      </c>
      <c r="D40" s="804">
        <v>6.9184827492235396E-2</v>
      </c>
      <c r="E40" s="804">
        <v>0.10683684942917791</v>
      </c>
      <c r="F40" s="804">
        <v>0.14098883261017839</v>
      </c>
      <c r="G40" s="804">
        <v>0.13694181696876601</v>
      </c>
    </row>
    <row r="41" spans="1:7" ht="15" customHeight="1">
      <c r="A41" s="260">
        <v>27</v>
      </c>
      <c r="B41" s="261" t="s">
        <v>19</v>
      </c>
      <c r="C41" s="804">
        <v>0.78745569565246287</v>
      </c>
      <c r="D41" s="804">
        <v>0.79522552859065665</v>
      </c>
      <c r="E41" s="804">
        <v>0.8012398551776343</v>
      </c>
      <c r="F41" s="804">
        <v>0.82393808375128508</v>
      </c>
      <c r="G41" s="804">
        <v>0.83700561884191926</v>
      </c>
    </row>
    <row r="42" spans="1:7" ht="15" customHeight="1">
      <c r="A42" s="260">
        <v>28</v>
      </c>
      <c r="B42" s="262" t="s">
        <v>20</v>
      </c>
      <c r="C42" s="804">
        <v>7.7796161283293502E-2</v>
      </c>
      <c r="D42" s="804">
        <v>6.6524548183623855E-2</v>
      </c>
      <c r="E42" s="804">
        <v>6.6864263213092731E-2</v>
      </c>
      <c r="F42" s="804">
        <v>6.9720752821829796E-2</v>
      </c>
      <c r="G42" s="804">
        <v>6.9166135587284419E-2</v>
      </c>
    </row>
    <row r="43" spans="1:7" ht="15" customHeight="1">
      <c r="A43" s="263"/>
      <c r="B43" s="256" t="s">
        <v>344</v>
      </c>
      <c r="C43" s="157"/>
      <c r="D43" s="157"/>
      <c r="E43" s="157"/>
      <c r="F43" s="157"/>
      <c r="G43" s="158"/>
    </row>
    <row r="44" spans="1:7" ht="15" customHeight="1">
      <c r="A44" s="260">
        <v>29</v>
      </c>
      <c r="B44" s="298" t="s">
        <v>328</v>
      </c>
      <c r="C44" s="262">
        <v>104534329.42849125</v>
      </c>
      <c r="D44" s="262">
        <v>88955453.94158192</v>
      </c>
      <c r="E44" s="262">
        <v>116359870.82848999</v>
      </c>
      <c r="F44" s="262">
        <v>140781236.3429513</v>
      </c>
      <c r="G44" s="262">
        <v>131911617.78762712</v>
      </c>
    </row>
    <row r="45" spans="1:7" ht="15">
      <c r="A45" s="260">
        <v>30</v>
      </c>
      <c r="B45" s="261" t="s">
        <v>329</v>
      </c>
      <c r="C45" s="262">
        <v>89241338.92483303</v>
      </c>
      <c r="D45" s="262">
        <v>67598779.015736654</v>
      </c>
      <c r="E45" s="262">
        <v>85950582.341486052</v>
      </c>
      <c r="F45" s="262">
        <v>86753338.577216625</v>
      </c>
      <c r="G45" s="262">
        <v>95686615.60992004</v>
      </c>
    </row>
    <row r="46" spans="1:7" ht="15">
      <c r="A46" s="295">
        <v>31</v>
      </c>
      <c r="B46" s="296" t="s">
        <v>327</v>
      </c>
      <c r="C46" s="804">
        <v>1.1713666635654059</v>
      </c>
      <c r="D46" s="804">
        <v>1.3159328502201724</v>
      </c>
      <c r="E46" s="804">
        <v>1.3537996795203351</v>
      </c>
      <c r="F46" s="804">
        <v>1.6227760066852759</v>
      </c>
      <c r="G46" s="804">
        <v>1.3785796158303205</v>
      </c>
    </row>
    <row r="47" spans="1:7" ht="15">
      <c r="A47" s="295"/>
      <c r="B47" s="256" t="s">
        <v>422</v>
      </c>
      <c r="C47" s="157"/>
      <c r="D47" s="157"/>
      <c r="E47" s="157"/>
      <c r="F47" s="157"/>
      <c r="G47" s="158"/>
    </row>
    <row r="48" spans="1:7" ht="15">
      <c r="A48" s="295">
        <v>32</v>
      </c>
      <c r="B48" s="296" t="s">
        <v>429</v>
      </c>
      <c r="C48" s="297">
        <v>980134676.32550001</v>
      </c>
      <c r="D48" s="297">
        <v>994440330.22800004</v>
      </c>
      <c r="E48" s="297">
        <v>975761865.69949985</v>
      </c>
      <c r="F48" s="297">
        <v>959653544.58850002</v>
      </c>
      <c r="G48" s="297">
        <v>833593188.04699993</v>
      </c>
    </row>
    <row r="49" spans="1:7" ht="15">
      <c r="A49" s="295">
        <v>33</v>
      </c>
      <c r="B49" s="296" t="s">
        <v>442</v>
      </c>
      <c r="C49" s="297">
        <v>788539993.52307761</v>
      </c>
      <c r="D49" s="297">
        <v>792767368.07309353</v>
      </c>
      <c r="E49" s="297">
        <v>751353689.16252029</v>
      </c>
      <c r="F49" s="297">
        <v>730904590.61831093</v>
      </c>
      <c r="G49" s="297">
        <v>695399459.45032656</v>
      </c>
    </row>
    <row r="50" spans="1:7" thickBot="1">
      <c r="A50" s="69">
        <v>34</v>
      </c>
      <c r="B50" s="144" t="s">
        <v>456</v>
      </c>
      <c r="C50" s="799">
        <v>1.2429739574100818</v>
      </c>
      <c r="D50" s="799">
        <v>1.2543910991759089</v>
      </c>
      <c r="E50" s="799">
        <v>1.2986718236348997</v>
      </c>
      <c r="F50" s="799">
        <v>1.3129669137481792</v>
      </c>
      <c r="G50" s="799">
        <v>1.1987256773335826</v>
      </c>
    </row>
    <row r="51" spans="1:7">
      <c r="A51" s="19"/>
    </row>
    <row r="52" spans="1:7">
      <c r="B52" s="22"/>
    </row>
    <row r="53" spans="1:7" ht="65.25">
      <c r="B53" s="196" t="s">
        <v>343</v>
      </c>
      <c r="D53" s="178"/>
      <c r="E53" s="178"/>
      <c r="F53" s="178"/>
      <c r="G53" s="17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heetViews>
  <sheetFormatPr defaultRowHeight="15"/>
  <cols>
    <col min="1" max="1" width="11.42578125" customWidth="1"/>
    <col min="2" max="2" width="76.85546875" style="4" customWidth="1"/>
    <col min="3" max="3" width="22.85546875" customWidth="1"/>
    <col min="5" max="5" width="22.7109375" customWidth="1"/>
  </cols>
  <sheetData>
    <row r="1" spans="1:3">
      <c r="A1" s="178" t="s">
        <v>97</v>
      </c>
      <c r="B1" t="str">
        <f>Info!C2</f>
        <v>სს "ხალიკ ბანკი საქართველო"</v>
      </c>
    </row>
    <row r="2" spans="1:3">
      <c r="A2" s="178" t="s">
        <v>98</v>
      </c>
      <c r="B2" s="792">
        <f>'1. key ratios'!B2</f>
        <v>46112</v>
      </c>
    </row>
    <row r="3" spans="1:3">
      <c r="A3" s="178"/>
      <c r="B3"/>
    </row>
    <row r="4" spans="1:3">
      <c r="A4" s="178" t="s">
        <v>406</v>
      </c>
      <c r="B4" t="s">
        <v>375</v>
      </c>
    </row>
    <row r="5" spans="1:3">
      <c r="A5" s="581"/>
      <c r="B5" s="581" t="s">
        <v>376</v>
      </c>
      <c r="C5" s="582"/>
    </row>
    <row r="6" spans="1:3">
      <c r="A6" s="583">
        <v>1</v>
      </c>
      <c r="B6" s="584" t="s">
        <v>376</v>
      </c>
      <c r="C6" s="585">
        <v>1146578139.6999998</v>
      </c>
    </row>
    <row r="7" spans="1:3">
      <c r="A7" s="583">
        <v>2</v>
      </c>
      <c r="B7" s="584" t="s">
        <v>377</v>
      </c>
      <c r="C7" s="585">
        <v>-8259737.7599999979</v>
      </c>
    </row>
    <row r="8" spans="1:3">
      <c r="A8" s="586">
        <v>3</v>
      </c>
      <c r="B8" s="587" t="s">
        <v>378</v>
      </c>
      <c r="C8" s="588">
        <f>C6+C7</f>
        <v>1138318401.9399998</v>
      </c>
    </row>
    <row r="9" spans="1:3">
      <c r="A9" s="589"/>
      <c r="B9" s="589" t="s">
        <v>379</v>
      </c>
      <c r="C9" s="590"/>
    </row>
    <row r="10" spans="1:3">
      <c r="A10" s="591">
        <v>4</v>
      </c>
      <c r="B10" s="592" t="s">
        <v>380</v>
      </c>
      <c r="C10" s="585">
        <f>'15. CCR'!F34</f>
        <v>70761.627766595222</v>
      </c>
    </row>
    <row r="11" spans="1:3">
      <c r="A11" s="591">
        <v>5</v>
      </c>
      <c r="B11" s="593" t="s">
        <v>381</v>
      </c>
      <c r="C11" s="585">
        <f>'15. CCR'!G34</f>
        <v>45356.639999999999</v>
      </c>
    </row>
    <row r="12" spans="1:3">
      <c r="A12" s="591">
        <v>6</v>
      </c>
      <c r="B12" s="594" t="s">
        <v>979</v>
      </c>
      <c r="C12" s="588">
        <f>'15. CCR'!I34</f>
        <v>162565.5748732333</v>
      </c>
    </row>
    <row r="13" spans="1:3">
      <c r="A13" s="595">
        <v>7</v>
      </c>
      <c r="B13" s="596" t="s">
        <v>382</v>
      </c>
      <c r="C13" s="585">
        <f>'15. CCR'!E34</f>
        <v>0</v>
      </c>
    </row>
    <row r="14" spans="1:3">
      <c r="A14" s="597">
        <v>8</v>
      </c>
      <c r="B14" s="598" t="s">
        <v>383</v>
      </c>
      <c r="C14" s="588">
        <f>C12</f>
        <v>162565.5748732333</v>
      </c>
    </row>
    <row r="15" spans="1:3">
      <c r="A15" s="589"/>
      <c r="B15" s="589" t="s">
        <v>384</v>
      </c>
      <c r="C15" s="599"/>
    </row>
    <row r="16" spans="1:3">
      <c r="A16" s="595">
        <v>9</v>
      </c>
      <c r="B16" s="600" t="s">
        <v>385</v>
      </c>
      <c r="C16" s="585">
        <v>0</v>
      </c>
    </row>
    <row r="17" spans="1:3">
      <c r="A17" s="591">
        <v>10</v>
      </c>
      <c r="B17" s="584" t="s">
        <v>386</v>
      </c>
      <c r="C17" s="585">
        <v>0</v>
      </c>
    </row>
    <row r="18" spans="1:3">
      <c r="A18" s="591">
        <v>11</v>
      </c>
      <c r="B18" s="584" t="s">
        <v>387</v>
      </c>
      <c r="C18" s="585">
        <v>0</v>
      </c>
    </row>
    <row r="19" spans="1:3" ht="24">
      <c r="A19" s="595">
        <v>12</v>
      </c>
      <c r="B19" s="600" t="s">
        <v>388</v>
      </c>
      <c r="C19" s="585">
        <v>0</v>
      </c>
    </row>
    <row r="20" spans="1:3">
      <c r="A20" s="595">
        <v>13</v>
      </c>
      <c r="B20" s="600" t="s">
        <v>389</v>
      </c>
      <c r="C20" s="585">
        <v>0</v>
      </c>
    </row>
    <row r="21" spans="1:3">
      <c r="A21" s="595">
        <v>14</v>
      </c>
      <c r="B21" s="584" t="s">
        <v>390</v>
      </c>
      <c r="C21" s="585">
        <v>0</v>
      </c>
    </row>
    <row r="22" spans="1:3">
      <c r="A22" s="597">
        <v>15</v>
      </c>
      <c r="B22" s="598" t="s">
        <v>391</v>
      </c>
      <c r="C22" s="588">
        <f>SUM(C16:C21)</f>
        <v>0</v>
      </c>
    </row>
    <row r="23" spans="1:3">
      <c r="A23" s="589"/>
      <c r="B23" s="589" t="s">
        <v>392</v>
      </c>
      <c r="C23" s="590"/>
    </row>
    <row r="24" spans="1:3">
      <c r="A24" s="591">
        <v>16</v>
      </c>
      <c r="B24" s="584" t="s">
        <v>393</v>
      </c>
      <c r="C24" s="585">
        <v>82527134.430793613</v>
      </c>
    </row>
    <row r="25" spans="1:3">
      <c r="A25" s="591">
        <v>17</v>
      </c>
      <c r="B25" s="584" t="s">
        <v>394</v>
      </c>
      <c r="C25" s="585">
        <v>-58728801.690396816</v>
      </c>
    </row>
    <row r="26" spans="1:3">
      <c r="A26" s="597">
        <v>18</v>
      </c>
      <c r="B26" s="598" t="s">
        <v>395</v>
      </c>
      <c r="C26" s="588">
        <f>C24+C25</f>
        <v>23798332.740396798</v>
      </c>
    </row>
    <row r="27" spans="1:3">
      <c r="A27" s="589"/>
      <c r="B27" s="589" t="s">
        <v>396</v>
      </c>
      <c r="C27" s="599"/>
    </row>
    <row r="28" spans="1:3">
      <c r="A28" s="591">
        <v>19</v>
      </c>
      <c r="B28" s="584" t="s">
        <v>397</v>
      </c>
      <c r="C28" s="585">
        <v>0</v>
      </c>
    </row>
    <row r="29" spans="1:3">
      <c r="A29" s="591">
        <v>20</v>
      </c>
      <c r="B29" s="584" t="s">
        <v>398</v>
      </c>
      <c r="C29" s="585">
        <v>0</v>
      </c>
    </row>
    <row r="30" spans="1:3">
      <c r="A30" s="589"/>
      <c r="B30" s="589" t="s">
        <v>399</v>
      </c>
      <c r="C30" s="590"/>
    </row>
    <row r="31" spans="1:3">
      <c r="A31" s="597">
        <v>21</v>
      </c>
      <c r="B31" s="598" t="s">
        <v>75</v>
      </c>
      <c r="C31" s="588">
        <v>271090553.30000001</v>
      </c>
    </row>
    <row r="32" spans="1:3">
      <c r="A32" s="597">
        <v>22</v>
      </c>
      <c r="B32" s="598" t="s">
        <v>400</v>
      </c>
      <c r="C32" s="588">
        <f>C8+C14+C22+C26</f>
        <v>1162279300.2552698</v>
      </c>
    </row>
    <row r="33" spans="1:3">
      <c r="A33" s="601"/>
      <c r="B33" s="601" t="s">
        <v>375</v>
      </c>
      <c r="C33" s="590"/>
    </row>
    <row r="34" spans="1:3">
      <c r="A34" s="597">
        <v>23</v>
      </c>
      <c r="B34" s="598" t="s">
        <v>375</v>
      </c>
      <c r="C34" s="742">
        <f>IFERROR(C31/C32,0)</f>
        <v>0.23324045540556454</v>
      </c>
    </row>
    <row r="35" spans="1:3">
      <c r="A35" s="601"/>
      <c r="B35" s="601" t="s">
        <v>401</v>
      </c>
      <c r="C35" s="590"/>
    </row>
    <row r="36" spans="1:3">
      <c r="A36" s="595" t="s">
        <v>402</v>
      </c>
      <c r="B36" s="600" t="s">
        <v>403</v>
      </c>
      <c r="C36" s="602">
        <v>0</v>
      </c>
    </row>
    <row r="37" spans="1:3">
      <c r="A37" s="603" t="s">
        <v>404</v>
      </c>
      <c r="B37" s="604" t="s">
        <v>405</v>
      </c>
      <c r="C37" s="602">
        <v>0</v>
      </c>
    </row>
    <row r="39" spans="1:3">
      <c r="B39" s="2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3" width="20.7109375" bestFit="1" customWidth="1"/>
    <col min="4" max="4" width="21.42578125" bestFit="1" customWidth="1"/>
    <col min="5" max="5" width="21.85546875" bestFit="1" customWidth="1"/>
    <col min="6" max="6" width="22.140625" bestFit="1" customWidth="1"/>
  </cols>
  <sheetData>
    <row r="1" spans="1:6">
      <c r="A1" s="15" t="s">
        <v>97</v>
      </c>
      <c r="B1" t="str">
        <f>'15.1. LR'!B1</f>
        <v>სს "ხალიკ ბანკი საქართველო"</v>
      </c>
    </row>
    <row r="2" spans="1:6">
      <c r="A2" s="178" t="s">
        <v>98</v>
      </c>
      <c r="B2" s="264">
        <v>45747</v>
      </c>
    </row>
    <row r="3" spans="1:6">
      <c r="A3" s="178"/>
      <c r="B3"/>
    </row>
    <row r="4" spans="1:6">
      <c r="A4" s="580" t="s">
        <v>971</v>
      </c>
    </row>
    <row r="5" spans="1:6" ht="105">
      <c r="B5" s="574"/>
      <c r="C5" s="575" t="s">
        <v>972</v>
      </c>
      <c r="D5" s="575" t="s">
        <v>973</v>
      </c>
      <c r="E5" s="575" t="s">
        <v>974</v>
      </c>
      <c r="F5" s="575" t="s">
        <v>975</v>
      </c>
    </row>
    <row r="6" spans="1:6">
      <c r="B6" s="576" t="s">
        <v>970</v>
      </c>
      <c r="C6" s="577">
        <f>IF(C7&gt;0,C7,IF(C8&gt;0,C8,IF(C9&gt;0,C9,0)))</f>
        <v>162516.8149532344</v>
      </c>
      <c r="D6" s="577">
        <f>IF(D7&gt;0,D7,IF(D8&gt;0,D8,IF(D9&gt;0,D9,0)))</f>
        <v>90.879402921848694</v>
      </c>
      <c r="E6" s="577">
        <f>IF(E7&gt;0,E7,IF(E8&gt;0,E8,IF(E9&gt;0,E9,0)))</f>
        <v>0</v>
      </c>
      <c r="F6" s="577">
        <f>IF(F7&gt;0,F7,IF(F8&gt;0,F8,IF(F9&gt;0,F9,0)))</f>
        <v>1135.9925365231086</v>
      </c>
    </row>
    <row r="7" spans="1:6">
      <c r="B7" s="578" t="s">
        <v>976</v>
      </c>
      <c r="C7" s="579">
        <v>162516.8149532344</v>
      </c>
      <c r="D7" s="579">
        <v>90.879402921848694</v>
      </c>
      <c r="E7" s="579">
        <v>0</v>
      </c>
      <c r="F7" s="579">
        <v>1135.9925365231086</v>
      </c>
    </row>
    <row r="8" spans="1:6">
      <c r="B8" s="578" t="s">
        <v>977</v>
      </c>
      <c r="C8" s="579">
        <v>0</v>
      </c>
      <c r="D8" s="579">
        <v>0</v>
      </c>
      <c r="E8" s="579">
        <v>0</v>
      </c>
      <c r="F8" s="579">
        <v>0</v>
      </c>
    </row>
    <row r="9" spans="1:6">
      <c r="B9" s="578" t="s">
        <v>978</v>
      </c>
      <c r="C9" s="579">
        <v>0</v>
      </c>
      <c r="D9" s="579">
        <v>0</v>
      </c>
      <c r="E9" s="579">
        <v>0</v>
      </c>
      <c r="F9" s="579">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N42"/>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RowHeight="15"/>
  <cols>
    <col min="1" max="1" width="9.85546875" style="178" bestFit="1" customWidth="1"/>
    <col min="2" max="2" width="82.5703125" style="22" customWidth="1"/>
    <col min="3" max="7" width="17.5703125" style="178" customWidth="1"/>
  </cols>
  <sheetData>
    <row r="1" spans="1:14">
      <c r="A1" s="178" t="s">
        <v>97</v>
      </c>
      <c r="B1" s="178" t="str">
        <f>Info!C2</f>
        <v>სს "ხალიკ ბანკი საქართველო"</v>
      </c>
    </row>
    <row r="2" spans="1:14">
      <c r="A2" s="178" t="s">
        <v>98</v>
      </c>
      <c r="B2" s="792">
        <f>'1. key ratios'!B2</f>
        <v>46112</v>
      </c>
    </row>
    <row r="3" spans="1:14">
      <c r="B3" s="264"/>
    </row>
    <row r="4" spans="1:14" ht="15.75" thickBot="1">
      <c r="A4" s="178" t="s">
        <v>457</v>
      </c>
      <c r="B4" s="268" t="s">
        <v>422</v>
      </c>
    </row>
    <row r="5" spans="1:14">
      <c r="A5" s="269"/>
      <c r="B5" s="270"/>
      <c r="C5" s="870" t="s">
        <v>423</v>
      </c>
      <c r="D5" s="870"/>
      <c r="E5" s="870"/>
      <c r="F5" s="870"/>
      <c r="G5" s="871" t="s">
        <v>424</v>
      </c>
    </row>
    <row r="6" spans="1:14">
      <c r="A6" s="271"/>
      <c r="B6" s="272"/>
      <c r="C6" s="273" t="s">
        <v>425</v>
      </c>
      <c r="D6" s="274" t="s">
        <v>426</v>
      </c>
      <c r="E6" s="274" t="s">
        <v>427</v>
      </c>
      <c r="F6" s="274" t="s">
        <v>428</v>
      </c>
      <c r="G6" s="872"/>
    </row>
    <row r="7" spans="1:14">
      <c r="A7" s="275"/>
      <c r="B7" s="276" t="s">
        <v>429</v>
      </c>
      <c r="C7" s="277"/>
      <c r="D7" s="277"/>
      <c r="E7" s="277"/>
      <c r="F7" s="277"/>
      <c r="G7" s="278"/>
    </row>
    <row r="8" spans="1:14">
      <c r="A8" s="279">
        <v>1</v>
      </c>
      <c r="B8" s="280" t="s">
        <v>430</v>
      </c>
      <c r="C8" s="718">
        <f>SUM(C9:C10)</f>
        <v>264936708.95999998</v>
      </c>
      <c r="D8" s="718">
        <f>SUM(D9:D10)</f>
        <v>0</v>
      </c>
      <c r="E8" s="718">
        <f>SUM(E9:E10)</f>
        <v>0</v>
      </c>
      <c r="F8" s="718">
        <f>SUM(F9:F10)</f>
        <v>560693058.13</v>
      </c>
      <c r="G8" s="743">
        <f>SUM(G9:G10)</f>
        <v>825629767.09000003</v>
      </c>
      <c r="I8" s="747"/>
      <c r="J8" s="747"/>
      <c r="K8" s="747"/>
      <c r="L8" s="747"/>
      <c r="M8" s="747"/>
      <c r="N8" s="747"/>
    </row>
    <row r="9" spans="1:14">
      <c r="A9" s="279">
        <v>2</v>
      </c>
      <c r="B9" s="281" t="s">
        <v>74</v>
      </c>
      <c r="C9" s="718">
        <v>264936708.95999998</v>
      </c>
      <c r="D9" s="718">
        <v>0</v>
      </c>
      <c r="E9" s="718">
        <v>0</v>
      </c>
      <c r="F9" s="718">
        <v>27067679.920000002</v>
      </c>
      <c r="G9" s="743">
        <v>292004388.88</v>
      </c>
      <c r="I9" s="747"/>
      <c r="J9" s="747"/>
      <c r="K9" s="747"/>
      <c r="L9" s="747"/>
      <c r="M9" s="747"/>
      <c r="N9" s="747"/>
    </row>
    <row r="10" spans="1:14">
      <c r="A10" s="279">
        <v>3</v>
      </c>
      <c r="B10" s="281" t="s">
        <v>431</v>
      </c>
      <c r="C10" s="744"/>
      <c r="D10" s="744"/>
      <c r="E10" s="744"/>
      <c r="F10" s="718">
        <v>533625378.21000004</v>
      </c>
      <c r="G10" s="743">
        <v>533625378.21000004</v>
      </c>
      <c r="I10" s="747"/>
      <c r="J10" s="747"/>
      <c r="K10" s="747"/>
      <c r="L10" s="747"/>
      <c r="M10" s="747"/>
      <c r="N10" s="747"/>
    </row>
    <row r="11" spans="1:14" ht="26.25">
      <c r="A11" s="279">
        <v>4</v>
      </c>
      <c r="B11" s="280" t="s">
        <v>432</v>
      </c>
      <c r="C11" s="718">
        <f t="shared" ref="C11:F11" si="0">SUM(C12:C13)</f>
        <v>28456822.819999985</v>
      </c>
      <c r="D11" s="718">
        <f t="shared" si="0"/>
        <v>32651175.939999986</v>
      </c>
      <c r="E11" s="718">
        <f t="shared" si="0"/>
        <v>34892234.189999998</v>
      </c>
      <c r="F11" s="718">
        <f t="shared" si="0"/>
        <v>5399274.9400000004</v>
      </c>
      <c r="G11" s="743">
        <f>SUM(G12:G13)</f>
        <v>91204367.250499964</v>
      </c>
      <c r="I11" s="747"/>
      <c r="J11" s="747"/>
      <c r="K11" s="747"/>
      <c r="L11" s="747"/>
      <c r="M11" s="747"/>
      <c r="N11" s="747"/>
    </row>
    <row r="12" spans="1:14">
      <c r="A12" s="279">
        <v>5</v>
      </c>
      <c r="B12" s="281" t="s">
        <v>433</v>
      </c>
      <c r="C12" s="718">
        <v>24400191.459999986</v>
      </c>
      <c r="D12" s="660">
        <v>28891360.489999987</v>
      </c>
      <c r="E12" s="718">
        <v>32064002.68</v>
      </c>
      <c r="F12" s="718">
        <v>4654697.16</v>
      </c>
      <c r="G12" s="743">
        <v>85509739.200499967</v>
      </c>
      <c r="I12" s="747"/>
      <c r="J12" s="747"/>
      <c r="K12" s="747"/>
      <c r="L12" s="747"/>
      <c r="M12" s="747"/>
      <c r="N12" s="747"/>
    </row>
    <row r="13" spans="1:14">
      <c r="A13" s="279">
        <v>6</v>
      </c>
      <c r="B13" s="281" t="s">
        <v>434</v>
      </c>
      <c r="C13" s="718">
        <v>4056631.36</v>
      </c>
      <c r="D13" s="660">
        <v>3759815.45</v>
      </c>
      <c r="E13" s="718">
        <v>2828231.51</v>
      </c>
      <c r="F13" s="718">
        <v>744577.78</v>
      </c>
      <c r="G13" s="743">
        <v>5694628.0499999998</v>
      </c>
      <c r="I13" s="747"/>
      <c r="J13" s="747"/>
      <c r="K13" s="747"/>
      <c r="L13" s="747"/>
      <c r="M13" s="747"/>
      <c r="N13" s="747"/>
    </row>
    <row r="14" spans="1:14">
      <c r="A14" s="279">
        <v>7</v>
      </c>
      <c r="B14" s="280" t="s">
        <v>435</v>
      </c>
      <c r="C14" s="718">
        <f t="shared" ref="C14:F14" si="1">SUM(C15:C16)</f>
        <v>60498564.909999996</v>
      </c>
      <c r="D14" s="718">
        <f t="shared" si="1"/>
        <v>69277220.399999917</v>
      </c>
      <c r="E14" s="718">
        <f t="shared" si="1"/>
        <v>43408573.760000005</v>
      </c>
      <c r="F14" s="718">
        <f t="shared" si="1"/>
        <v>1941156.2000000002</v>
      </c>
      <c r="G14" s="743">
        <f>SUM(G15:G16)</f>
        <v>63300541.984999955</v>
      </c>
      <c r="I14" s="747"/>
      <c r="J14" s="747"/>
      <c r="K14" s="747"/>
      <c r="L14" s="747"/>
      <c r="M14" s="747"/>
      <c r="N14" s="747"/>
    </row>
    <row r="15" spans="1:14" ht="51.75">
      <c r="A15" s="279">
        <v>8</v>
      </c>
      <c r="B15" s="281" t="s">
        <v>436</v>
      </c>
      <c r="C15" s="718">
        <v>59089597.029999994</v>
      </c>
      <c r="D15" s="660">
        <v>22806457.569999911</v>
      </c>
      <c r="E15" s="718">
        <v>2763873.17</v>
      </c>
      <c r="F15" s="718">
        <v>1941156.2000000002</v>
      </c>
      <c r="G15" s="743">
        <v>43300541.984999955</v>
      </c>
      <c r="I15" s="747"/>
      <c r="J15" s="747"/>
      <c r="K15" s="747"/>
      <c r="L15" s="747"/>
      <c r="M15" s="747"/>
      <c r="N15" s="747"/>
    </row>
    <row r="16" spans="1:14" ht="26.25">
      <c r="A16" s="279">
        <v>9</v>
      </c>
      <c r="B16" s="281" t="s">
        <v>437</v>
      </c>
      <c r="C16" s="718">
        <v>1408967.8800000001</v>
      </c>
      <c r="D16" s="718">
        <v>46470762.829999998</v>
      </c>
      <c r="E16" s="718">
        <v>40644700.590000004</v>
      </c>
      <c r="F16" s="718">
        <v>0</v>
      </c>
      <c r="G16" s="743">
        <v>20000000</v>
      </c>
      <c r="I16" s="747"/>
      <c r="J16" s="747"/>
      <c r="K16" s="747"/>
      <c r="L16" s="747"/>
      <c r="M16" s="747"/>
      <c r="N16" s="747"/>
    </row>
    <row r="17" spans="1:14">
      <c r="A17" s="279">
        <v>10</v>
      </c>
      <c r="B17" s="280" t="s">
        <v>438</v>
      </c>
      <c r="C17" s="718">
        <v>0</v>
      </c>
      <c r="D17" s="660">
        <v>0</v>
      </c>
      <c r="E17" s="718">
        <v>0</v>
      </c>
      <c r="F17" s="718">
        <v>0</v>
      </c>
      <c r="G17" s="743">
        <v>0</v>
      </c>
      <c r="I17" s="747"/>
      <c r="J17" s="747"/>
      <c r="K17" s="747"/>
      <c r="L17" s="747"/>
      <c r="M17" s="747"/>
      <c r="N17" s="747"/>
    </row>
    <row r="18" spans="1:14">
      <c r="A18" s="279">
        <v>11</v>
      </c>
      <c r="B18" s="280" t="s">
        <v>78</v>
      </c>
      <c r="C18" s="718">
        <f>SUM(C19:C20)</f>
        <v>0</v>
      </c>
      <c r="D18" s="660">
        <f t="shared" ref="D18:G18" si="2">SUM(D19:D20)</f>
        <v>11946198.26</v>
      </c>
      <c r="E18" s="718">
        <f t="shared" si="2"/>
        <v>13053342.919999899</v>
      </c>
      <c r="F18" s="718">
        <f t="shared" si="2"/>
        <v>5010226.17</v>
      </c>
      <c r="G18" s="743">
        <f t="shared" si="2"/>
        <v>0</v>
      </c>
      <c r="I18" s="747"/>
      <c r="J18" s="747"/>
      <c r="K18" s="747"/>
      <c r="L18" s="747"/>
      <c r="M18" s="747"/>
      <c r="N18" s="747"/>
    </row>
    <row r="19" spans="1:14">
      <c r="A19" s="279">
        <v>12</v>
      </c>
      <c r="B19" s="281" t="s">
        <v>439</v>
      </c>
      <c r="C19" s="744"/>
      <c r="D19" s="660">
        <v>0</v>
      </c>
      <c r="E19" s="718">
        <v>0</v>
      </c>
      <c r="F19" s="718">
        <v>0</v>
      </c>
      <c r="G19" s="743">
        <v>0</v>
      </c>
      <c r="I19" s="747"/>
      <c r="J19" s="747"/>
      <c r="K19" s="747"/>
      <c r="L19" s="747"/>
      <c r="M19" s="747"/>
      <c r="N19" s="747"/>
    </row>
    <row r="20" spans="1:14" ht="26.25">
      <c r="A20" s="279">
        <v>13</v>
      </c>
      <c r="B20" s="281" t="s">
        <v>440</v>
      </c>
      <c r="C20" s="718">
        <v>0</v>
      </c>
      <c r="D20" s="718">
        <v>11946198.26</v>
      </c>
      <c r="E20" s="718">
        <v>13053342.919999899</v>
      </c>
      <c r="F20" s="718">
        <v>5010226.17</v>
      </c>
      <c r="G20" s="743">
        <v>0</v>
      </c>
      <c r="I20" s="747"/>
      <c r="J20" s="747"/>
      <c r="K20" s="747"/>
      <c r="L20" s="747"/>
      <c r="M20" s="747"/>
      <c r="N20" s="747"/>
    </row>
    <row r="21" spans="1:14">
      <c r="A21" s="282">
        <v>14</v>
      </c>
      <c r="B21" s="283" t="s">
        <v>441</v>
      </c>
      <c r="C21" s="744"/>
      <c r="D21" s="744"/>
      <c r="E21" s="744"/>
      <c r="F21" s="744"/>
      <c r="G21" s="745">
        <f>SUM(G8,G11,G14,G17,G18)</f>
        <v>980134676.32550001</v>
      </c>
      <c r="I21" s="747"/>
      <c r="J21" s="747"/>
      <c r="K21" s="747"/>
      <c r="L21" s="747"/>
      <c r="M21" s="747"/>
      <c r="N21" s="747"/>
    </row>
    <row r="22" spans="1:14">
      <c r="A22" s="284"/>
      <c r="B22" s="299" t="s">
        <v>442</v>
      </c>
      <c r="C22" s="285"/>
      <c r="D22" s="286"/>
      <c r="E22" s="285"/>
      <c r="F22" s="285"/>
      <c r="G22" s="287"/>
      <c r="I22" s="747"/>
      <c r="J22" s="747"/>
      <c r="K22" s="747"/>
      <c r="L22" s="747"/>
      <c r="M22" s="747"/>
      <c r="N22" s="747"/>
    </row>
    <row r="23" spans="1:14">
      <c r="A23" s="279">
        <v>15</v>
      </c>
      <c r="B23" s="280" t="s">
        <v>310</v>
      </c>
      <c r="C23" s="719">
        <v>117924982.436</v>
      </c>
      <c r="D23" s="730">
        <v>0</v>
      </c>
      <c r="E23" s="719">
        <v>0</v>
      </c>
      <c r="F23" s="719">
        <v>59132.36</v>
      </c>
      <c r="G23" s="743">
        <v>3916740.2738000005</v>
      </c>
      <c r="I23" s="747"/>
      <c r="J23" s="747"/>
      <c r="K23" s="747"/>
      <c r="L23" s="747"/>
      <c r="M23" s="747"/>
      <c r="N23" s="747"/>
    </row>
    <row r="24" spans="1:14">
      <c r="A24" s="279">
        <v>16</v>
      </c>
      <c r="B24" s="280" t="s">
        <v>443</v>
      </c>
      <c r="C24" s="718">
        <f>SUM(C25:C27,C29,C31)</f>
        <v>0</v>
      </c>
      <c r="D24" s="660">
        <f t="shared" ref="D24:G24" si="3">SUM(D25:D27,D29,D31)</f>
        <v>125744591.32444876</v>
      </c>
      <c r="E24" s="718">
        <f t="shared" si="3"/>
        <v>119233807.48260236</v>
      </c>
      <c r="F24" s="718">
        <f t="shared" si="3"/>
        <v>609491358.84694958</v>
      </c>
      <c r="G24" s="743">
        <f t="shared" si="3"/>
        <v>627803295.53696191</v>
      </c>
      <c r="I24" s="747"/>
      <c r="J24" s="747"/>
      <c r="K24" s="747"/>
      <c r="L24" s="747"/>
      <c r="M24" s="747"/>
      <c r="N24" s="747"/>
    </row>
    <row r="25" spans="1:14" ht="26.25">
      <c r="A25" s="279">
        <v>17</v>
      </c>
      <c r="B25" s="281" t="s">
        <v>444</v>
      </c>
      <c r="C25" s="718">
        <v>0</v>
      </c>
      <c r="D25" s="660">
        <v>0</v>
      </c>
      <c r="E25" s="718">
        <v>0</v>
      </c>
      <c r="F25" s="718">
        <v>0</v>
      </c>
      <c r="G25" s="743">
        <v>0</v>
      </c>
      <c r="I25" s="747"/>
      <c r="J25" s="747"/>
      <c r="K25" s="747"/>
      <c r="L25" s="747"/>
      <c r="M25" s="747"/>
      <c r="N25" s="747"/>
    </row>
    <row r="26" spans="1:14" ht="26.25">
      <c r="A26" s="279">
        <v>18</v>
      </c>
      <c r="B26" s="281" t="s">
        <v>445</v>
      </c>
      <c r="C26" s="718">
        <v>0</v>
      </c>
      <c r="D26" s="660">
        <v>37564751.896910205</v>
      </c>
      <c r="E26" s="718">
        <v>20420795.003437143</v>
      </c>
      <c r="F26" s="718">
        <v>2627361.8496526326</v>
      </c>
      <c r="G26" s="743">
        <v>18472472.135907736</v>
      </c>
      <c r="I26" s="747"/>
      <c r="J26" s="747"/>
      <c r="K26" s="747"/>
      <c r="L26" s="747"/>
      <c r="M26" s="747"/>
      <c r="N26" s="747"/>
    </row>
    <row r="27" spans="1:14">
      <c r="A27" s="279">
        <v>19</v>
      </c>
      <c r="B27" s="281" t="s">
        <v>446</v>
      </c>
      <c r="C27" s="718">
        <v>0</v>
      </c>
      <c r="D27" s="660">
        <v>71943121.021517158</v>
      </c>
      <c r="E27" s="718">
        <v>82630095.677315921</v>
      </c>
      <c r="F27" s="718">
        <v>348605683.09116739</v>
      </c>
      <c r="G27" s="743">
        <v>373601438.9769088</v>
      </c>
      <c r="I27" s="747"/>
      <c r="J27" s="747"/>
      <c r="K27" s="747"/>
      <c r="L27" s="747"/>
      <c r="M27" s="747"/>
      <c r="N27" s="747"/>
    </row>
    <row r="28" spans="1:14">
      <c r="A28" s="279">
        <v>20</v>
      </c>
      <c r="B28" s="288" t="s">
        <v>447</v>
      </c>
      <c r="C28" s="718">
        <v>0</v>
      </c>
      <c r="D28" s="660">
        <v>0</v>
      </c>
      <c r="E28" s="718">
        <v>0</v>
      </c>
      <c r="F28" s="718">
        <v>0</v>
      </c>
      <c r="G28" s="743">
        <v>0</v>
      </c>
      <c r="I28" s="747"/>
      <c r="J28" s="747"/>
      <c r="K28" s="747"/>
      <c r="L28" s="747"/>
      <c r="M28" s="747"/>
      <c r="N28" s="747"/>
    </row>
    <row r="29" spans="1:14">
      <c r="A29" s="279">
        <v>21</v>
      </c>
      <c r="B29" s="281" t="s">
        <v>448</v>
      </c>
      <c r="C29" s="718">
        <v>0</v>
      </c>
      <c r="D29" s="660">
        <v>16236718.406021394</v>
      </c>
      <c r="E29" s="718">
        <v>16182916.801849293</v>
      </c>
      <c r="F29" s="718">
        <v>257968741.64212948</v>
      </c>
      <c r="G29" s="743">
        <v>235483247.9997454</v>
      </c>
      <c r="I29" s="747"/>
      <c r="J29" s="747"/>
      <c r="K29" s="747"/>
      <c r="L29" s="747"/>
      <c r="M29" s="747"/>
      <c r="N29" s="747"/>
    </row>
    <row r="30" spans="1:14">
      <c r="A30" s="279">
        <v>22</v>
      </c>
      <c r="B30" s="288" t="s">
        <v>447</v>
      </c>
      <c r="C30" s="718">
        <v>0</v>
      </c>
      <c r="D30" s="660">
        <v>0</v>
      </c>
      <c r="E30" s="718">
        <v>0</v>
      </c>
      <c r="F30" s="718">
        <v>0</v>
      </c>
      <c r="G30" s="743">
        <v>0</v>
      </c>
      <c r="I30" s="747"/>
      <c r="J30" s="747"/>
      <c r="K30" s="747"/>
      <c r="L30" s="747"/>
      <c r="M30" s="747"/>
      <c r="N30" s="747"/>
    </row>
    <row r="31" spans="1:14" ht="26.25">
      <c r="A31" s="279">
        <v>23</v>
      </c>
      <c r="B31" s="281" t="s">
        <v>449</v>
      </c>
      <c r="C31" s="718">
        <v>0</v>
      </c>
      <c r="D31" s="660">
        <v>0</v>
      </c>
      <c r="E31" s="718">
        <v>0</v>
      </c>
      <c r="F31" s="718">
        <v>289572.26400000002</v>
      </c>
      <c r="G31" s="743">
        <v>246136.42440000002</v>
      </c>
      <c r="I31" s="747"/>
      <c r="J31" s="747"/>
      <c r="K31" s="747"/>
      <c r="L31" s="747"/>
      <c r="M31" s="747"/>
      <c r="N31" s="747"/>
    </row>
    <row r="32" spans="1:14">
      <c r="A32" s="279">
        <v>24</v>
      </c>
      <c r="B32" s="280" t="s">
        <v>450</v>
      </c>
      <c r="C32" s="718">
        <v>0</v>
      </c>
      <c r="D32" s="660">
        <v>0</v>
      </c>
      <c r="E32" s="718">
        <v>0</v>
      </c>
      <c r="F32" s="718">
        <v>0</v>
      </c>
      <c r="G32" s="743">
        <v>0</v>
      </c>
      <c r="I32" s="747"/>
      <c r="J32" s="747"/>
      <c r="K32" s="747"/>
      <c r="L32" s="747"/>
      <c r="M32" s="747"/>
      <c r="N32" s="747"/>
    </row>
    <row r="33" spans="1:14">
      <c r="A33" s="279">
        <v>25</v>
      </c>
      <c r="B33" s="280" t="s">
        <v>88</v>
      </c>
      <c r="C33" s="718">
        <f>SUM(C34:C35)</f>
        <v>36728084.129999787</v>
      </c>
      <c r="D33" s="718">
        <f>SUM(D34:D35)</f>
        <v>17871817.196119107</v>
      </c>
      <c r="E33" s="718">
        <f>SUM(E34:E35)</f>
        <v>12638294.58724807</v>
      </c>
      <c r="F33" s="718">
        <f>SUM(F34:F35)</f>
        <v>100628600.84663212</v>
      </c>
      <c r="G33" s="743">
        <f>SUM(G34:G35)</f>
        <v>151989034.02531567</v>
      </c>
      <c r="I33" s="747"/>
      <c r="J33" s="747"/>
      <c r="K33" s="747"/>
      <c r="L33" s="747"/>
      <c r="M33" s="747"/>
      <c r="N33" s="747"/>
    </row>
    <row r="34" spans="1:14">
      <c r="A34" s="279">
        <v>26</v>
      </c>
      <c r="B34" s="281" t="s">
        <v>451</v>
      </c>
      <c r="C34" s="744"/>
      <c r="D34" s="660">
        <v>72734.280000000261</v>
      </c>
      <c r="E34" s="718">
        <v>0</v>
      </c>
      <c r="F34" s="718">
        <v>0</v>
      </c>
      <c r="G34" s="743">
        <v>72734.280000000261</v>
      </c>
      <c r="I34" s="747"/>
      <c r="J34" s="747"/>
      <c r="K34" s="747"/>
      <c r="L34" s="747"/>
      <c r="M34" s="747"/>
      <c r="N34" s="747"/>
    </row>
    <row r="35" spans="1:14">
      <c r="A35" s="279">
        <v>27</v>
      </c>
      <c r="B35" s="281" t="s">
        <v>452</v>
      </c>
      <c r="C35" s="718">
        <v>36728084.129999787</v>
      </c>
      <c r="D35" s="660">
        <v>17799082.916119106</v>
      </c>
      <c r="E35" s="718">
        <v>12638294.58724807</v>
      </c>
      <c r="F35" s="718">
        <v>100628600.84663212</v>
      </c>
      <c r="G35" s="743">
        <v>151916299.74531567</v>
      </c>
      <c r="I35" s="747"/>
      <c r="J35" s="747"/>
      <c r="K35" s="747"/>
      <c r="L35" s="747"/>
      <c r="M35" s="747"/>
      <c r="N35" s="747"/>
    </row>
    <row r="36" spans="1:14">
      <c r="A36" s="279">
        <v>28</v>
      </c>
      <c r="B36" s="280" t="s">
        <v>453</v>
      </c>
      <c r="C36" s="718">
        <v>66210010.740000002</v>
      </c>
      <c r="D36" s="660">
        <v>1571149.49</v>
      </c>
      <c r="E36" s="718">
        <v>10518151.51</v>
      </c>
      <c r="F36" s="718">
        <v>4260624.28</v>
      </c>
      <c r="G36" s="743">
        <v>4830923.6870000008</v>
      </c>
      <c r="I36" s="747"/>
      <c r="J36" s="747"/>
      <c r="K36" s="747"/>
      <c r="L36" s="747"/>
      <c r="M36" s="747"/>
      <c r="N36" s="747"/>
    </row>
    <row r="37" spans="1:14">
      <c r="A37" s="282">
        <v>29</v>
      </c>
      <c r="B37" s="283" t="s">
        <v>454</v>
      </c>
      <c r="C37" s="744"/>
      <c r="D37" s="744"/>
      <c r="E37" s="744"/>
      <c r="F37" s="744"/>
      <c r="G37" s="745">
        <f>SUM(G23:G24,G32:G33,G36)</f>
        <v>788539993.52307761</v>
      </c>
      <c r="I37" s="747"/>
      <c r="J37" s="747"/>
      <c r="K37" s="747"/>
      <c r="L37" s="747"/>
      <c r="M37" s="747"/>
      <c r="N37" s="747"/>
    </row>
    <row r="38" spans="1:14">
      <c r="A38" s="275"/>
      <c r="B38" s="289"/>
      <c r="C38" s="290"/>
      <c r="D38" s="290"/>
      <c r="E38" s="290"/>
      <c r="F38" s="290"/>
      <c r="G38" s="291"/>
      <c r="I38" s="747"/>
      <c r="J38" s="747"/>
      <c r="K38" s="747"/>
      <c r="L38" s="747"/>
      <c r="M38" s="747"/>
      <c r="N38" s="747"/>
    </row>
    <row r="39" spans="1:14" ht="15.75" thickBot="1">
      <c r="A39" s="292">
        <v>30</v>
      </c>
      <c r="B39" s="293" t="s">
        <v>422</v>
      </c>
      <c r="C39" s="187"/>
      <c r="D39" s="169"/>
      <c r="E39" s="169"/>
      <c r="F39" s="294"/>
      <c r="G39" s="746">
        <f>IFERROR(G21/G37,0)</f>
        <v>1.2429739574100818</v>
      </c>
      <c r="I39" s="747"/>
      <c r="J39" s="747"/>
      <c r="K39" s="747"/>
      <c r="L39" s="747"/>
      <c r="M39" s="747"/>
      <c r="N39" s="747"/>
    </row>
    <row r="42" spans="1:14" ht="39">
      <c r="B42" s="22"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heetViews>
  <sheetFormatPr defaultColWidth="9.140625" defaultRowHeight="12.75"/>
  <cols>
    <col min="1" max="1" width="11.85546875" style="304" bestFit="1" customWidth="1"/>
    <col min="2" max="2" width="105.140625" style="304" bestFit="1" customWidth="1"/>
    <col min="3" max="4" width="18.42578125" style="304" bestFit="1" customWidth="1"/>
    <col min="5" max="5" width="18" style="304" bestFit="1" customWidth="1"/>
    <col min="6" max="6" width="14.5703125" style="304" bestFit="1" customWidth="1"/>
    <col min="7" max="7" width="30.42578125" style="304" customWidth="1"/>
    <col min="8" max="8" width="18.85546875" style="304" bestFit="1" customWidth="1"/>
    <col min="9" max="16384" width="9.140625" style="304"/>
  </cols>
  <sheetData>
    <row r="1" spans="1:8" ht="13.5">
      <c r="A1" s="303" t="s">
        <v>97</v>
      </c>
      <c r="B1" s="235" t="str">
        <f>Info!C2</f>
        <v>სს "ხალიკ ბანკი საქართველო"</v>
      </c>
    </row>
    <row r="2" spans="1:8">
      <c r="A2" s="305" t="s">
        <v>98</v>
      </c>
      <c r="B2" s="798">
        <f>'1. key ratios'!B2</f>
        <v>46112</v>
      </c>
    </row>
    <row r="3" spans="1:8">
      <c r="A3" s="306" t="s">
        <v>462</v>
      </c>
    </row>
    <row r="5" spans="1:8">
      <c r="A5" s="873" t="s">
        <v>463</v>
      </c>
      <c r="B5" s="874"/>
      <c r="C5" s="879" t="s">
        <v>464</v>
      </c>
      <c r="D5" s="880"/>
      <c r="E5" s="880"/>
      <c r="F5" s="880"/>
      <c r="G5" s="880"/>
      <c r="H5" s="881"/>
    </row>
    <row r="6" spans="1:8">
      <c r="A6" s="875"/>
      <c r="B6" s="876"/>
      <c r="C6" s="882"/>
      <c r="D6" s="883"/>
      <c r="E6" s="883"/>
      <c r="F6" s="883"/>
      <c r="G6" s="883"/>
      <c r="H6" s="884"/>
    </row>
    <row r="7" spans="1:8" ht="25.5">
      <c r="A7" s="877"/>
      <c r="B7" s="878"/>
      <c r="C7" s="396" t="s">
        <v>465</v>
      </c>
      <c r="D7" s="396" t="s">
        <v>466</v>
      </c>
      <c r="E7" s="396" t="s">
        <v>467</v>
      </c>
      <c r="F7" s="396" t="s">
        <v>468</v>
      </c>
      <c r="G7" s="397" t="s">
        <v>648</v>
      </c>
      <c r="H7" s="396" t="s">
        <v>66</v>
      </c>
    </row>
    <row r="8" spans="1:8">
      <c r="A8" s="392">
        <v>1</v>
      </c>
      <c r="B8" s="391" t="s">
        <v>123</v>
      </c>
      <c r="C8" s="748">
        <v>25662375.790000003</v>
      </c>
      <c r="D8" s="748">
        <v>0</v>
      </c>
      <c r="E8" s="748">
        <v>5791445.3332661334</v>
      </c>
      <c r="F8" s="748">
        <v>0</v>
      </c>
      <c r="G8" s="748">
        <v>0</v>
      </c>
      <c r="H8" s="748">
        <f t="shared" ref="H8:H20" si="0">SUM(C8:G8)</f>
        <v>31453821.123266138</v>
      </c>
    </row>
    <row r="9" spans="1:8">
      <c r="A9" s="392">
        <v>2</v>
      </c>
      <c r="B9" s="391" t="s">
        <v>124</v>
      </c>
      <c r="C9" s="748">
        <v>0</v>
      </c>
      <c r="D9" s="748">
        <v>0</v>
      </c>
      <c r="E9" s="748">
        <v>0</v>
      </c>
      <c r="F9" s="748">
        <v>0</v>
      </c>
      <c r="G9" s="748">
        <v>0</v>
      </c>
      <c r="H9" s="748">
        <f t="shared" si="0"/>
        <v>0</v>
      </c>
    </row>
    <row r="10" spans="1:8">
      <c r="A10" s="392">
        <v>3</v>
      </c>
      <c r="B10" s="391" t="s">
        <v>125</v>
      </c>
      <c r="C10" s="748">
        <v>0</v>
      </c>
      <c r="D10" s="748">
        <v>0</v>
      </c>
      <c r="E10" s="748">
        <v>0</v>
      </c>
      <c r="F10" s="748">
        <v>0</v>
      </c>
      <c r="G10" s="748">
        <v>0</v>
      </c>
      <c r="H10" s="748">
        <f t="shared" si="0"/>
        <v>0</v>
      </c>
    </row>
    <row r="11" spans="1:8">
      <c r="A11" s="392">
        <v>4</v>
      </c>
      <c r="B11" s="391" t="s">
        <v>126</v>
      </c>
      <c r="C11" s="748">
        <v>0</v>
      </c>
      <c r="D11" s="748">
        <v>0</v>
      </c>
      <c r="E11" s="748">
        <v>0</v>
      </c>
      <c r="F11" s="748">
        <v>0</v>
      </c>
      <c r="G11" s="748">
        <v>0</v>
      </c>
      <c r="H11" s="748">
        <f t="shared" si="0"/>
        <v>0</v>
      </c>
    </row>
    <row r="12" spans="1:8">
      <c r="A12" s="392">
        <v>5</v>
      </c>
      <c r="B12" s="391" t="s">
        <v>912</v>
      </c>
      <c r="C12" s="748">
        <v>0</v>
      </c>
      <c r="D12" s="748">
        <v>0</v>
      </c>
      <c r="E12" s="748">
        <v>0</v>
      </c>
      <c r="F12" s="748">
        <v>0</v>
      </c>
      <c r="G12" s="748">
        <v>0</v>
      </c>
      <c r="H12" s="748">
        <f t="shared" si="0"/>
        <v>0</v>
      </c>
    </row>
    <row r="13" spans="1:8">
      <c r="A13" s="392">
        <v>6</v>
      </c>
      <c r="B13" s="391" t="s">
        <v>127</v>
      </c>
      <c r="C13" s="748">
        <v>71679953.38000001</v>
      </c>
      <c r="D13" s="748">
        <v>845617.59000000008</v>
      </c>
      <c r="E13" s="748">
        <v>0</v>
      </c>
      <c r="F13" s="748">
        <v>29464.239999994636</v>
      </c>
      <c r="G13" s="748">
        <v>0</v>
      </c>
      <c r="H13" s="748">
        <f t="shared" si="0"/>
        <v>72555035.210000008</v>
      </c>
    </row>
    <row r="14" spans="1:8">
      <c r="A14" s="392">
        <v>7</v>
      </c>
      <c r="B14" s="391" t="s">
        <v>71</v>
      </c>
      <c r="C14" s="748">
        <v>0</v>
      </c>
      <c r="D14" s="748">
        <v>173231031.88</v>
      </c>
      <c r="E14" s="748">
        <v>51261242.090000018</v>
      </c>
      <c r="F14" s="748">
        <v>0</v>
      </c>
      <c r="G14" s="748">
        <v>424664602.08999985</v>
      </c>
      <c r="H14" s="748">
        <f t="shared" si="0"/>
        <v>649156876.05999994</v>
      </c>
    </row>
    <row r="15" spans="1:8">
      <c r="A15" s="392">
        <v>8</v>
      </c>
      <c r="B15" s="393" t="s">
        <v>72</v>
      </c>
      <c r="C15" s="748">
        <v>0</v>
      </c>
      <c r="D15" s="748">
        <v>8942068.7699999791</v>
      </c>
      <c r="E15" s="748">
        <v>26825038.310000014</v>
      </c>
      <c r="F15" s="748">
        <v>0</v>
      </c>
      <c r="G15" s="748">
        <v>210496544.12999997</v>
      </c>
      <c r="H15" s="748">
        <f t="shared" si="0"/>
        <v>246263651.20999995</v>
      </c>
    </row>
    <row r="16" spans="1:8">
      <c r="A16" s="392">
        <v>9</v>
      </c>
      <c r="B16" s="391" t="s">
        <v>913</v>
      </c>
      <c r="C16" s="748">
        <v>0</v>
      </c>
      <c r="D16" s="748">
        <v>0</v>
      </c>
      <c r="E16" s="748">
        <v>0</v>
      </c>
      <c r="F16" s="748">
        <v>0</v>
      </c>
      <c r="G16" s="748">
        <v>0</v>
      </c>
      <c r="H16" s="748">
        <f t="shared" si="0"/>
        <v>0</v>
      </c>
    </row>
    <row r="17" spans="1:8">
      <c r="A17" s="392">
        <v>10</v>
      </c>
      <c r="B17" s="395" t="s">
        <v>483</v>
      </c>
      <c r="C17" s="748">
        <v>0</v>
      </c>
      <c r="D17" s="748">
        <v>2985081.29</v>
      </c>
      <c r="E17" s="748">
        <v>837622.76000000013</v>
      </c>
      <c r="F17" s="748">
        <v>0</v>
      </c>
      <c r="G17" s="748">
        <v>28249886.229999997</v>
      </c>
      <c r="H17" s="748">
        <f t="shared" si="0"/>
        <v>32072590.279999997</v>
      </c>
    </row>
    <row r="18" spans="1:8">
      <c r="A18" s="392">
        <v>11</v>
      </c>
      <c r="B18" s="391" t="s">
        <v>68</v>
      </c>
      <c r="C18" s="748">
        <v>0</v>
      </c>
      <c r="D18" s="748">
        <v>0</v>
      </c>
      <c r="E18" s="748">
        <v>0</v>
      </c>
      <c r="F18" s="748">
        <v>0</v>
      </c>
      <c r="G18" s="748">
        <v>0</v>
      </c>
      <c r="H18" s="748">
        <f t="shared" si="0"/>
        <v>0</v>
      </c>
    </row>
    <row r="19" spans="1:8">
      <c r="A19" s="392">
        <v>12</v>
      </c>
      <c r="B19" s="391" t="s">
        <v>69</v>
      </c>
      <c r="C19" s="748">
        <v>0</v>
      </c>
      <c r="D19" s="748">
        <v>0</v>
      </c>
      <c r="E19" s="748">
        <v>0</v>
      </c>
      <c r="F19" s="748">
        <v>0</v>
      </c>
      <c r="G19" s="748">
        <v>0</v>
      </c>
      <c r="H19" s="748">
        <f t="shared" si="0"/>
        <v>0</v>
      </c>
    </row>
    <row r="20" spans="1:8">
      <c r="A20" s="394">
        <v>13</v>
      </c>
      <c r="B20" s="393" t="s">
        <v>70</v>
      </c>
      <c r="C20" s="748">
        <v>0</v>
      </c>
      <c r="D20" s="748">
        <v>0</v>
      </c>
      <c r="E20" s="748">
        <v>0</v>
      </c>
      <c r="F20" s="748">
        <v>0</v>
      </c>
      <c r="G20" s="748">
        <v>0</v>
      </c>
      <c r="H20" s="748">
        <f t="shared" si="0"/>
        <v>0</v>
      </c>
    </row>
    <row r="21" spans="1:8">
      <c r="A21" s="392">
        <v>14</v>
      </c>
      <c r="B21" s="391" t="s">
        <v>469</v>
      </c>
      <c r="C21" s="748">
        <v>15110243.92</v>
      </c>
      <c r="D21" s="748">
        <v>13042853.349999301</v>
      </c>
      <c r="E21" s="748">
        <v>6483131.0699999994</v>
      </c>
      <c r="F21" s="748">
        <v>53999.05</v>
      </c>
      <c r="G21" s="748">
        <v>106201057.31999998</v>
      </c>
      <c r="H21" s="748">
        <f>SUM(C21:G21)</f>
        <v>140891284.70999926</v>
      </c>
    </row>
    <row r="22" spans="1:8">
      <c r="A22" s="390">
        <v>15</v>
      </c>
      <c r="B22" s="389" t="s">
        <v>66</v>
      </c>
      <c r="C22" s="748">
        <f>SUM(C18:C21)+SUM(C8:C16)</f>
        <v>112452573.09000002</v>
      </c>
      <c r="D22" s="748">
        <f t="shared" ref="D22:H22" si="1">SUM(D18:D21)+SUM(D8:D16)</f>
        <v>196061571.58999929</v>
      </c>
      <c r="E22" s="748">
        <f t="shared" si="1"/>
        <v>90360856.803266153</v>
      </c>
      <c r="F22" s="748">
        <f t="shared" si="1"/>
        <v>83463.289999994638</v>
      </c>
      <c r="G22" s="748">
        <f t="shared" si="1"/>
        <v>741362203.53999972</v>
      </c>
      <c r="H22" s="748">
        <f t="shared" si="1"/>
        <v>1140320668.3132653</v>
      </c>
    </row>
    <row r="26" spans="1:8" ht="38.25">
      <c r="B26" s="323"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56"/>
  <sheetViews>
    <sheetView showGridLines="0" zoomScale="80" zoomScaleNormal="80" workbookViewId="0"/>
  </sheetViews>
  <sheetFormatPr defaultColWidth="9.140625" defaultRowHeight="12.75"/>
  <cols>
    <col min="1" max="1" width="11.85546875" style="307" bestFit="1" customWidth="1"/>
    <col min="2" max="2" width="86.85546875" style="304" customWidth="1"/>
    <col min="3" max="4" width="31.5703125" style="304" customWidth="1"/>
    <col min="5" max="5" width="16.42578125" style="309" bestFit="1" customWidth="1"/>
    <col min="6" max="6" width="14.140625" style="309" bestFit="1" customWidth="1"/>
    <col min="7" max="7" width="20" style="304" bestFit="1" customWidth="1"/>
    <col min="8" max="8" width="25.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46112</v>
      </c>
      <c r="C2" s="410"/>
      <c r="D2" s="410"/>
      <c r="E2" s="410"/>
      <c r="F2" s="410"/>
      <c r="G2" s="410"/>
      <c r="H2" s="410"/>
    </row>
    <row r="3" spans="1:8">
      <c r="A3" s="306" t="s">
        <v>470</v>
      </c>
      <c r="B3" s="410"/>
      <c r="C3" s="410"/>
      <c r="D3" s="410"/>
      <c r="E3" s="410"/>
      <c r="F3" s="410"/>
      <c r="G3" s="410"/>
      <c r="H3" s="410"/>
    </row>
    <row r="4" spans="1:8">
      <c r="A4" s="411"/>
      <c r="B4" s="410"/>
      <c r="C4" s="409" t="s">
        <v>471</v>
      </c>
      <c r="D4" s="409" t="s">
        <v>472</v>
      </c>
      <c r="E4" s="409" t="s">
        <v>473</v>
      </c>
      <c r="F4" s="409" t="s">
        <v>474</v>
      </c>
      <c r="G4" s="409" t="s">
        <v>475</v>
      </c>
      <c r="H4" s="409" t="s">
        <v>476</v>
      </c>
    </row>
    <row r="5" spans="1:8" ht="33.950000000000003" customHeight="1">
      <c r="A5" s="873" t="s">
        <v>835</v>
      </c>
      <c r="B5" s="874"/>
      <c r="C5" s="887" t="s">
        <v>565</v>
      </c>
      <c r="D5" s="887"/>
      <c r="E5" s="887" t="s">
        <v>834</v>
      </c>
      <c r="F5" s="885" t="s">
        <v>833</v>
      </c>
      <c r="G5" s="885" t="s">
        <v>480</v>
      </c>
      <c r="H5" s="407" t="s">
        <v>832</v>
      </c>
    </row>
    <row r="6" spans="1:8" ht="25.5">
      <c r="A6" s="877"/>
      <c r="B6" s="878"/>
      <c r="C6" s="408" t="s">
        <v>481</v>
      </c>
      <c r="D6" s="408" t="s">
        <v>482</v>
      </c>
      <c r="E6" s="887"/>
      <c r="F6" s="886"/>
      <c r="G6" s="886"/>
      <c r="H6" s="407" t="s">
        <v>831</v>
      </c>
    </row>
    <row r="7" spans="1:8">
      <c r="A7" s="405">
        <v>1</v>
      </c>
      <c r="B7" s="391" t="s">
        <v>123</v>
      </c>
      <c r="C7" s="749">
        <v>0</v>
      </c>
      <c r="D7" s="749">
        <v>31459634.160000004</v>
      </c>
      <c r="E7" s="750">
        <v>5813.09</v>
      </c>
      <c r="F7" s="750">
        <v>0</v>
      </c>
      <c r="G7" s="749">
        <v>0</v>
      </c>
      <c r="H7" s="398">
        <f t="shared" ref="H7:H20" si="0">C7+D7-E7-F7</f>
        <v>31453821.070000004</v>
      </c>
    </row>
    <row r="8" spans="1:8" ht="26.25" customHeight="1">
      <c r="A8" s="405">
        <v>2</v>
      </c>
      <c r="B8" s="391" t="s">
        <v>124</v>
      </c>
      <c r="C8" s="749">
        <v>0</v>
      </c>
      <c r="D8" s="749">
        <v>0</v>
      </c>
      <c r="E8" s="750">
        <v>0</v>
      </c>
      <c r="F8" s="750">
        <v>0</v>
      </c>
      <c r="G8" s="749">
        <v>0</v>
      </c>
      <c r="H8" s="398">
        <f t="shared" si="0"/>
        <v>0</v>
      </c>
    </row>
    <row r="9" spans="1:8">
      <c r="A9" s="405">
        <v>3</v>
      </c>
      <c r="B9" s="391" t="s">
        <v>125</v>
      </c>
      <c r="C9" s="749">
        <v>0</v>
      </c>
      <c r="D9" s="749">
        <v>0</v>
      </c>
      <c r="E9" s="750">
        <v>0</v>
      </c>
      <c r="F9" s="750">
        <v>0</v>
      </c>
      <c r="G9" s="749">
        <v>0</v>
      </c>
      <c r="H9" s="398">
        <f t="shared" si="0"/>
        <v>0</v>
      </c>
    </row>
    <row r="10" spans="1:8">
      <c r="A10" s="405">
        <v>4</v>
      </c>
      <c r="B10" s="391" t="s">
        <v>126</v>
      </c>
      <c r="C10" s="749">
        <v>0</v>
      </c>
      <c r="D10" s="749">
        <v>0</v>
      </c>
      <c r="E10" s="750">
        <v>0</v>
      </c>
      <c r="F10" s="750">
        <v>0</v>
      </c>
      <c r="G10" s="749">
        <v>0</v>
      </c>
      <c r="H10" s="398">
        <f t="shared" si="0"/>
        <v>0</v>
      </c>
    </row>
    <row r="11" spans="1:8">
      <c r="A11" s="405">
        <v>5</v>
      </c>
      <c r="B11" s="391" t="s">
        <v>912</v>
      </c>
      <c r="C11" s="749">
        <v>0</v>
      </c>
      <c r="D11" s="749">
        <v>0</v>
      </c>
      <c r="E11" s="750">
        <v>0</v>
      </c>
      <c r="F11" s="750">
        <v>0</v>
      </c>
      <c r="G11" s="749">
        <v>0</v>
      </c>
      <c r="H11" s="398">
        <f t="shared" si="0"/>
        <v>0</v>
      </c>
    </row>
    <row r="12" spans="1:8">
      <c r="A12" s="405">
        <v>6</v>
      </c>
      <c r="B12" s="391" t="s">
        <v>127</v>
      </c>
      <c r="C12" s="749">
        <v>0</v>
      </c>
      <c r="D12" s="749">
        <v>72556174.060000017</v>
      </c>
      <c r="E12" s="750">
        <v>1138.8500000000001</v>
      </c>
      <c r="F12" s="750">
        <v>0</v>
      </c>
      <c r="G12" s="749">
        <v>0</v>
      </c>
      <c r="H12" s="398">
        <f t="shared" si="0"/>
        <v>72555035.210000023</v>
      </c>
    </row>
    <row r="13" spans="1:8">
      <c r="A13" s="405">
        <v>7</v>
      </c>
      <c r="B13" s="391" t="s">
        <v>71</v>
      </c>
      <c r="C13" s="749">
        <v>44587343.25999999</v>
      </c>
      <c r="D13" s="749">
        <v>613128660.88000035</v>
      </c>
      <c r="E13" s="750">
        <v>8559128.0800000038</v>
      </c>
      <c r="F13" s="750">
        <v>0</v>
      </c>
      <c r="G13" s="749">
        <v>0</v>
      </c>
      <c r="H13" s="398">
        <f t="shared" si="0"/>
        <v>649156876.0600003</v>
      </c>
    </row>
    <row r="14" spans="1:8">
      <c r="A14" s="405">
        <v>8</v>
      </c>
      <c r="B14" s="393" t="s">
        <v>72</v>
      </c>
      <c r="C14" s="749">
        <v>19930486.359999988</v>
      </c>
      <c r="D14" s="749">
        <v>232125700.37999982</v>
      </c>
      <c r="E14" s="750">
        <v>5792535.5300000003</v>
      </c>
      <c r="F14" s="750">
        <v>0</v>
      </c>
      <c r="G14" s="749">
        <v>150.03</v>
      </c>
      <c r="H14" s="398">
        <f t="shared" si="0"/>
        <v>246263651.2099998</v>
      </c>
    </row>
    <row r="15" spans="1:8" ht="27.75" customHeight="1">
      <c r="A15" s="405">
        <v>9</v>
      </c>
      <c r="B15" s="391" t="s">
        <v>913</v>
      </c>
      <c r="C15" s="749">
        <v>0</v>
      </c>
      <c r="D15" s="749">
        <v>0</v>
      </c>
      <c r="E15" s="750">
        <v>0</v>
      </c>
      <c r="F15" s="750">
        <v>0</v>
      </c>
      <c r="G15" s="749">
        <v>0</v>
      </c>
      <c r="H15" s="398">
        <f t="shared" si="0"/>
        <v>0</v>
      </c>
    </row>
    <row r="16" spans="1:8">
      <c r="A16" s="405">
        <v>10</v>
      </c>
      <c r="B16" s="395" t="s">
        <v>483</v>
      </c>
      <c r="C16" s="749">
        <v>41358912.429999992</v>
      </c>
      <c r="D16" s="749">
        <v>0</v>
      </c>
      <c r="E16" s="750">
        <v>9286322.150000006</v>
      </c>
      <c r="F16" s="750">
        <v>0</v>
      </c>
      <c r="G16" s="749">
        <v>150.03</v>
      </c>
      <c r="H16" s="398">
        <f t="shared" si="0"/>
        <v>32072590.279999986</v>
      </c>
    </row>
    <row r="17" spans="1:8">
      <c r="A17" s="405">
        <v>11</v>
      </c>
      <c r="B17" s="391" t="s">
        <v>68</v>
      </c>
      <c r="C17" s="749">
        <v>0</v>
      </c>
      <c r="D17" s="749">
        <v>0</v>
      </c>
      <c r="E17" s="750">
        <v>0</v>
      </c>
      <c r="F17" s="750">
        <v>0</v>
      </c>
      <c r="G17" s="749">
        <v>0</v>
      </c>
      <c r="H17" s="398">
        <f t="shared" si="0"/>
        <v>0</v>
      </c>
    </row>
    <row r="18" spans="1:8">
      <c r="A18" s="405">
        <v>12</v>
      </c>
      <c r="B18" s="391" t="s">
        <v>69</v>
      </c>
      <c r="C18" s="749">
        <v>0</v>
      </c>
      <c r="D18" s="749">
        <v>0</v>
      </c>
      <c r="E18" s="750">
        <v>0</v>
      </c>
      <c r="F18" s="750">
        <v>0</v>
      </c>
      <c r="G18" s="749">
        <v>0</v>
      </c>
      <c r="H18" s="398">
        <f t="shared" si="0"/>
        <v>0</v>
      </c>
    </row>
    <row r="19" spans="1:8">
      <c r="A19" s="406">
        <v>13</v>
      </c>
      <c r="B19" s="393" t="s">
        <v>70</v>
      </c>
      <c r="C19" s="749">
        <v>0</v>
      </c>
      <c r="D19" s="749">
        <v>0</v>
      </c>
      <c r="E19" s="750">
        <v>0</v>
      </c>
      <c r="F19" s="750">
        <v>0</v>
      </c>
      <c r="G19" s="749">
        <v>0</v>
      </c>
      <c r="H19" s="398">
        <f t="shared" si="0"/>
        <v>0</v>
      </c>
    </row>
    <row r="20" spans="1:8">
      <c r="A20" s="405">
        <v>14</v>
      </c>
      <c r="B20" s="391" t="s">
        <v>469</v>
      </c>
      <c r="C20" s="749">
        <v>15409061.219999991</v>
      </c>
      <c r="D20" s="749">
        <v>135463361.86349788</v>
      </c>
      <c r="E20" s="750">
        <v>3723666.9334986061</v>
      </c>
      <c r="F20" s="750">
        <v>0</v>
      </c>
      <c r="G20" s="749">
        <v>0</v>
      </c>
      <c r="H20" s="398">
        <f t="shared" si="0"/>
        <v>147148756.14999926</v>
      </c>
    </row>
    <row r="21" spans="1:8" s="308" customFormat="1">
      <c r="A21" s="404">
        <v>15</v>
      </c>
      <c r="B21" s="403" t="s">
        <v>66</v>
      </c>
      <c r="C21" s="751">
        <f t="shared" ref="C21:H21" si="1">SUM(C7:C15)+SUM(C17:C20)</f>
        <v>79926890.839999974</v>
      </c>
      <c r="D21" s="751">
        <f t="shared" si="1"/>
        <v>1084733531.3434982</v>
      </c>
      <c r="E21" s="751">
        <f t="shared" si="1"/>
        <v>18082282.483498611</v>
      </c>
      <c r="F21" s="751">
        <f t="shared" si="1"/>
        <v>0</v>
      </c>
      <c r="G21" s="751">
        <f t="shared" si="1"/>
        <v>150.03</v>
      </c>
      <c r="H21" s="398">
        <f t="shared" si="1"/>
        <v>1146578139.6999993</v>
      </c>
    </row>
    <row r="22" spans="1:8">
      <c r="A22" s="402">
        <v>16</v>
      </c>
      <c r="B22" s="401" t="s">
        <v>484</v>
      </c>
      <c r="C22" s="749">
        <v>79926890.840000033</v>
      </c>
      <c r="D22" s="749">
        <v>918884094.53000331</v>
      </c>
      <c r="E22" s="750">
        <v>17877418.18999996</v>
      </c>
      <c r="F22" s="750">
        <v>0</v>
      </c>
      <c r="G22" s="749">
        <v>150.03</v>
      </c>
      <c r="H22" s="398">
        <f>C22+D22-E22-F22</f>
        <v>980933567.1800034</v>
      </c>
    </row>
    <row r="23" spans="1:8">
      <c r="A23" s="402">
        <v>17</v>
      </c>
      <c r="B23" s="401" t="s">
        <v>485</v>
      </c>
      <c r="C23" s="749">
        <v>0</v>
      </c>
      <c r="D23" s="749">
        <v>5826620.0999999996</v>
      </c>
      <c r="E23" s="750">
        <v>5710.58</v>
      </c>
      <c r="F23" s="750">
        <v>0</v>
      </c>
      <c r="G23" s="749">
        <v>0</v>
      </c>
      <c r="H23" s="398">
        <f>C23+D23-E23-F23</f>
        <v>5820909.5199999996</v>
      </c>
    </row>
    <row r="25" spans="1:8">
      <c r="E25" s="304"/>
      <c r="F25" s="304"/>
    </row>
    <row r="26" spans="1:8" ht="42.6" customHeight="1">
      <c r="B26" s="323" t="s">
        <v>647</v>
      </c>
    </row>
    <row r="31" spans="1:8">
      <c r="E31" s="304"/>
      <c r="F31" s="304"/>
    </row>
    <row r="32" spans="1:8">
      <c r="E32" s="304"/>
      <c r="F32" s="304"/>
    </row>
    <row r="33" spans="5:6">
      <c r="E33" s="304"/>
      <c r="F33" s="304"/>
    </row>
    <row r="34" spans="5:6">
      <c r="E34" s="304"/>
      <c r="F34" s="304"/>
    </row>
    <row r="35" spans="5:6">
      <c r="E35" s="304"/>
      <c r="F35" s="304"/>
    </row>
    <row r="36" spans="5:6">
      <c r="E36" s="304"/>
      <c r="F36" s="304"/>
    </row>
    <row r="37" spans="5:6">
      <c r="E37" s="304"/>
      <c r="F37" s="304"/>
    </row>
    <row r="38" spans="5:6">
      <c r="E38" s="304"/>
      <c r="F38" s="304"/>
    </row>
    <row r="39" spans="5:6">
      <c r="E39" s="304"/>
      <c r="F39" s="304"/>
    </row>
    <row r="40" spans="5:6">
      <c r="E40" s="304"/>
      <c r="F40" s="304"/>
    </row>
    <row r="41" spans="5:6">
      <c r="E41" s="304"/>
      <c r="F41" s="304"/>
    </row>
    <row r="42" spans="5:6">
      <c r="E42" s="304"/>
      <c r="F42" s="304"/>
    </row>
    <row r="43" spans="5:6">
      <c r="E43" s="304"/>
      <c r="F43" s="304"/>
    </row>
    <row r="44" spans="5:6">
      <c r="E44" s="304"/>
      <c r="F44" s="304"/>
    </row>
    <row r="45" spans="5:6">
      <c r="E45" s="304"/>
      <c r="F45" s="304"/>
    </row>
    <row r="46" spans="5:6">
      <c r="E46" s="304"/>
      <c r="F46" s="304"/>
    </row>
    <row r="47" spans="5:6">
      <c r="E47" s="304"/>
      <c r="F47" s="304"/>
    </row>
    <row r="48" spans="5:6">
      <c r="E48" s="304"/>
      <c r="F48" s="304"/>
    </row>
    <row r="49" spans="5:6">
      <c r="E49" s="304"/>
      <c r="F49" s="304"/>
    </row>
    <row r="50" spans="5:6">
      <c r="E50" s="304"/>
      <c r="F50" s="304"/>
    </row>
    <row r="51" spans="5:6">
      <c r="E51" s="304"/>
      <c r="F51" s="304"/>
    </row>
    <row r="52" spans="5:6">
      <c r="E52" s="304"/>
      <c r="F52" s="304"/>
    </row>
    <row r="53" spans="5:6">
      <c r="E53" s="304"/>
      <c r="F53" s="304"/>
    </row>
    <row r="54" spans="5:6">
      <c r="E54" s="304"/>
      <c r="F54" s="304"/>
    </row>
    <row r="55" spans="5:6">
      <c r="E55" s="304"/>
      <c r="F55" s="304"/>
    </row>
    <row r="56" spans="5:6">
      <c r="E56" s="304"/>
      <c r="F56" s="304"/>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64"/>
  <sheetViews>
    <sheetView showGridLines="0" zoomScale="80" zoomScaleNormal="80" workbookViewId="0"/>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42.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46112</v>
      </c>
      <c r="C2" s="410"/>
      <c r="D2" s="410"/>
      <c r="E2" s="410"/>
      <c r="F2" s="410"/>
      <c r="G2" s="410"/>
      <c r="H2" s="410"/>
    </row>
    <row r="3" spans="1:8">
      <c r="A3" s="306" t="s">
        <v>486</v>
      </c>
      <c r="B3" s="410"/>
      <c r="C3" s="410"/>
      <c r="D3" s="410"/>
      <c r="E3" s="410"/>
      <c r="F3" s="410"/>
      <c r="G3" s="410"/>
      <c r="H3" s="410"/>
    </row>
    <row r="4" spans="1:8">
      <c r="A4" s="410"/>
      <c r="B4" s="410"/>
      <c r="C4" s="409" t="s">
        <v>471</v>
      </c>
      <c r="D4" s="409" t="s">
        <v>472</v>
      </c>
      <c r="E4" s="409" t="s">
        <v>473</v>
      </c>
      <c r="F4" s="409" t="s">
        <v>474</v>
      </c>
      <c r="G4" s="409" t="s">
        <v>475</v>
      </c>
      <c r="H4" s="409" t="s">
        <v>476</v>
      </c>
    </row>
    <row r="5" spans="1:8" ht="41.45" customHeight="1">
      <c r="A5" s="873" t="s">
        <v>837</v>
      </c>
      <c r="B5" s="874"/>
      <c r="C5" s="888" t="s">
        <v>565</v>
      </c>
      <c r="D5" s="889"/>
      <c r="E5" s="885" t="s">
        <v>834</v>
      </c>
      <c r="F5" s="885" t="s">
        <v>833</v>
      </c>
      <c r="G5" s="885" t="s">
        <v>480</v>
      </c>
      <c r="H5" s="407" t="s">
        <v>832</v>
      </c>
    </row>
    <row r="6" spans="1:8" ht="25.5">
      <c r="A6" s="877"/>
      <c r="B6" s="878"/>
      <c r="C6" s="408" t="s">
        <v>481</v>
      </c>
      <c r="D6" s="408" t="s">
        <v>482</v>
      </c>
      <c r="E6" s="886"/>
      <c r="F6" s="886"/>
      <c r="G6" s="886"/>
      <c r="H6" s="407" t="s">
        <v>831</v>
      </c>
    </row>
    <row r="7" spans="1:8">
      <c r="A7" s="399">
        <v>1</v>
      </c>
      <c r="B7" s="414" t="s">
        <v>487</v>
      </c>
      <c r="C7" s="749">
        <v>798354.28</v>
      </c>
      <c r="D7" s="749">
        <v>44783978.759999998</v>
      </c>
      <c r="E7" s="749">
        <v>353085.13000000012</v>
      </c>
      <c r="F7" s="749">
        <v>0</v>
      </c>
      <c r="G7" s="749">
        <v>0</v>
      </c>
      <c r="H7" s="398">
        <f t="shared" ref="H7:H34" si="0">C7+D7-E7-F7</f>
        <v>45229247.909999996</v>
      </c>
    </row>
    <row r="8" spans="1:8">
      <c r="A8" s="399">
        <v>2</v>
      </c>
      <c r="B8" s="414" t="s">
        <v>488</v>
      </c>
      <c r="C8" s="749">
        <v>2637253.13</v>
      </c>
      <c r="D8" s="749">
        <v>154430758.94000006</v>
      </c>
      <c r="E8" s="749">
        <v>1473950.0600000015</v>
      </c>
      <c r="F8" s="749">
        <v>0</v>
      </c>
      <c r="G8" s="749">
        <v>0</v>
      </c>
      <c r="H8" s="398">
        <f t="shared" si="0"/>
        <v>155594062.01000005</v>
      </c>
    </row>
    <row r="9" spans="1:8">
      <c r="A9" s="399">
        <v>3</v>
      </c>
      <c r="B9" s="414" t="s">
        <v>836</v>
      </c>
      <c r="C9" s="749">
        <v>0</v>
      </c>
      <c r="D9" s="749">
        <v>0</v>
      </c>
      <c r="E9" s="749">
        <v>0</v>
      </c>
      <c r="F9" s="749">
        <v>0</v>
      </c>
      <c r="G9" s="749">
        <v>0</v>
      </c>
      <c r="H9" s="398">
        <f t="shared" si="0"/>
        <v>0</v>
      </c>
    </row>
    <row r="10" spans="1:8">
      <c r="A10" s="399">
        <v>4</v>
      </c>
      <c r="B10" s="414" t="s">
        <v>489</v>
      </c>
      <c r="C10" s="749">
        <v>3305735.0900000003</v>
      </c>
      <c r="D10" s="749">
        <v>55774141.329999976</v>
      </c>
      <c r="E10" s="749">
        <v>670163.20000000007</v>
      </c>
      <c r="F10" s="749">
        <v>0</v>
      </c>
      <c r="G10" s="749">
        <v>0</v>
      </c>
      <c r="H10" s="398">
        <f t="shared" si="0"/>
        <v>58409713.219999976</v>
      </c>
    </row>
    <row r="11" spans="1:8">
      <c r="A11" s="399">
        <v>5</v>
      </c>
      <c r="B11" s="414" t="s">
        <v>490</v>
      </c>
      <c r="C11" s="749">
        <v>14238088.91</v>
      </c>
      <c r="D11" s="749">
        <v>160878943.01000011</v>
      </c>
      <c r="E11" s="749">
        <v>1154377.5700000008</v>
      </c>
      <c r="F11" s="749">
        <v>0</v>
      </c>
      <c r="G11" s="749">
        <v>0</v>
      </c>
      <c r="H11" s="398">
        <f t="shared" si="0"/>
        <v>173962654.35000011</v>
      </c>
    </row>
    <row r="12" spans="1:8">
      <c r="A12" s="399">
        <v>6</v>
      </c>
      <c r="B12" s="414" t="s">
        <v>491</v>
      </c>
      <c r="C12" s="749">
        <v>73558.060000000012</v>
      </c>
      <c r="D12" s="749">
        <v>39715580.57</v>
      </c>
      <c r="E12" s="749">
        <v>174265.36</v>
      </c>
      <c r="F12" s="749">
        <v>0</v>
      </c>
      <c r="G12" s="749">
        <v>0</v>
      </c>
      <c r="H12" s="398">
        <f t="shared" si="0"/>
        <v>39614873.270000003</v>
      </c>
    </row>
    <row r="13" spans="1:8">
      <c r="A13" s="399">
        <v>7</v>
      </c>
      <c r="B13" s="414" t="s">
        <v>492</v>
      </c>
      <c r="C13" s="749">
        <v>4042244.04</v>
      </c>
      <c r="D13" s="749">
        <v>2678647.94</v>
      </c>
      <c r="E13" s="749">
        <v>142804.87000000005</v>
      </c>
      <c r="F13" s="749">
        <v>0</v>
      </c>
      <c r="G13" s="749">
        <v>0</v>
      </c>
      <c r="H13" s="398">
        <f t="shared" si="0"/>
        <v>6578087.1100000003</v>
      </c>
    </row>
    <row r="14" spans="1:8">
      <c r="A14" s="399">
        <v>8</v>
      </c>
      <c r="B14" s="414" t="s">
        <v>493</v>
      </c>
      <c r="C14" s="749">
        <v>17600.57</v>
      </c>
      <c r="D14" s="749">
        <v>6579205.9899999993</v>
      </c>
      <c r="E14" s="749">
        <v>19230.79</v>
      </c>
      <c r="F14" s="749">
        <v>0</v>
      </c>
      <c r="G14" s="749">
        <v>0</v>
      </c>
      <c r="H14" s="398">
        <f t="shared" si="0"/>
        <v>6577575.7699999996</v>
      </c>
    </row>
    <row r="15" spans="1:8">
      <c r="A15" s="399">
        <v>9</v>
      </c>
      <c r="B15" s="414" t="s">
        <v>494</v>
      </c>
      <c r="C15" s="749">
        <v>15161.71</v>
      </c>
      <c r="D15" s="749">
        <v>8432489.4000000004</v>
      </c>
      <c r="E15" s="749">
        <v>47283.67</v>
      </c>
      <c r="F15" s="749">
        <v>0</v>
      </c>
      <c r="G15" s="749">
        <v>0</v>
      </c>
      <c r="H15" s="398">
        <f t="shared" si="0"/>
        <v>8400367.4400000013</v>
      </c>
    </row>
    <row r="16" spans="1:8">
      <c r="A16" s="399">
        <v>10</v>
      </c>
      <c r="B16" s="414" t="s">
        <v>495</v>
      </c>
      <c r="C16" s="749">
        <v>0</v>
      </c>
      <c r="D16" s="749">
        <v>622297.88</v>
      </c>
      <c r="E16" s="749">
        <v>1726.51</v>
      </c>
      <c r="F16" s="749">
        <v>0</v>
      </c>
      <c r="G16" s="749">
        <v>0</v>
      </c>
      <c r="H16" s="398">
        <f t="shared" si="0"/>
        <v>620571.37</v>
      </c>
    </row>
    <row r="17" spans="1:9">
      <c r="A17" s="399">
        <v>11</v>
      </c>
      <c r="B17" s="414" t="s">
        <v>496</v>
      </c>
      <c r="C17" s="749">
        <v>7708.2400000000007</v>
      </c>
      <c r="D17" s="749">
        <v>324889.33</v>
      </c>
      <c r="E17" s="749">
        <v>16986.609999999997</v>
      </c>
      <c r="F17" s="749">
        <v>0</v>
      </c>
      <c r="G17" s="749">
        <v>0</v>
      </c>
      <c r="H17" s="398">
        <f t="shared" si="0"/>
        <v>315610.96000000002</v>
      </c>
    </row>
    <row r="18" spans="1:9">
      <c r="A18" s="399">
        <v>12</v>
      </c>
      <c r="B18" s="414" t="s">
        <v>497</v>
      </c>
      <c r="C18" s="749">
        <v>7010688.4299999997</v>
      </c>
      <c r="D18" s="749">
        <v>95693305.189999968</v>
      </c>
      <c r="E18" s="749">
        <v>1487496.090000001</v>
      </c>
      <c r="F18" s="749">
        <v>0</v>
      </c>
      <c r="G18" s="749">
        <v>0</v>
      </c>
      <c r="H18" s="398">
        <f t="shared" si="0"/>
        <v>101216497.52999997</v>
      </c>
    </row>
    <row r="19" spans="1:9">
      <c r="A19" s="399">
        <v>13</v>
      </c>
      <c r="B19" s="414" t="s">
        <v>498</v>
      </c>
      <c r="C19" s="749">
        <v>4189280.1799999997</v>
      </c>
      <c r="D19" s="749">
        <v>24774734.269999973</v>
      </c>
      <c r="E19" s="749">
        <v>1361834.2500000014</v>
      </c>
      <c r="F19" s="749">
        <v>0</v>
      </c>
      <c r="G19" s="749">
        <v>95.71</v>
      </c>
      <c r="H19" s="398">
        <f t="shared" si="0"/>
        <v>27602180.199999973</v>
      </c>
    </row>
    <row r="20" spans="1:9">
      <c r="A20" s="399">
        <v>14</v>
      </c>
      <c r="B20" s="414" t="s">
        <v>499</v>
      </c>
      <c r="C20" s="749">
        <v>12985631.690000001</v>
      </c>
      <c r="D20" s="749">
        <v>84618494.500000015</v>
      </c>
      <c r="E20" s="749">
        <v>1636400.2099999993</v>
      </c>
      <c r="F20" s="749">
        <v>0</v>
      </c>
      <c r="G20" s="749">
        <v>0</v>
      </c>
      <c r="H20" s="398">
        <f t="shared" si="0"/>
        <v>95967725.980000019</v>
      </c>
    </row>
    <row r="21" spans="1:9">
      <c r="A21" s="399">
        <v>15</v>
      </c>
      <c r="B21" s="414" t="s">
        <v>500</v>
      </c>
      <c r="C21" s="749">
        <v>7864838.4399999995</v>
      </c>
      <c r="D21" s="749">
        <v>23209890.050000001</v>
      </c>
      <c r="E21" s="749">
        <v>1904367.7499999998</v>
      </c>
      <c r="F21" s="749">
        <v>0</v>
      </c>
      <c r="G21" s="749">
        <v>0</v>
      </c>
      <c r="H21" s="398">
        <f t="shared" si="0"/>
        <v>29170360.740000002</v>
      </c>
    </row>
    <row r="22" spans="1:9">
      <c r="A22" s="399">
        <v>16</v>
      </c>
      <c r="B22" s="414" t="s">
        <v>501</v>
      </c>
      <c r="C22" s="749">
        <v>529.79</v>
      </c>
      <c r="D22" s="749">
        <v>591053.69000000006</v>
      </c>
      <c r="E22" s="749">
        <v>4469.3200000000006</v>
      </c>
      <c r="F22" s="749">
        <v>0</v>
      </c>
      <c r="G22" s="749">
        <v>0</v>
      </c>
      <c r="H22" s="398">
        <f t="shared" si="0"/>
        <v>587114.16000000015</v>
      </c>
    </row>
    <row r="23" spans="1:9">
      <c r="A23" s="399">
        <v>17</v>
      </c>
      <c r="B23" s="414" t="s">
        <v>502</v>
      </c>
      <c r="C23" s="749">
        <v>22046.59</v>
      </c>
      <c r="D23" s="749">
        <v>18094521.029999997</v>
      </c>
      <c r="E23" s="749">
        <v>79080.599999999991</v>
      </c>
      <c r="F23" s="749">
        <v>0</v>
      </c>
      <c r="G23" s="749">
        <v>0</v>
      </c>
      <c r="H23" s="398">
        <f t="shared" si="0"/>
        <v>18037487.019999996</v>
      </c>
    </row>
    <row r="24" spans="1:9">
      <c r="A24" s="399">
        <v>18</v>
      </c>
      <c r="B24" s="414" t="s">
        <v>503</v>
      </c>
      <c r="C24" s="749">
        <v>7990.43</v>
      </c>
      <c r="D24" s="749">
        <v>4410335.4300000006</v>
      </c>
      <c r="E24" s="749">
        <v>9928.8599999999988</v>
      </c>
      <c r="F24" s="749">
        <v>0</v>
      </c>
      <c r="G24" s="749">
        <v>0</v>
      </c>
      <c r="H24" s="398">
        <f t="shared" si="0"/>
        <v>4408397</v>
      </c>
    </row>
    <row r="25" spans="1:9">
      <c r="A25" s="399">
        <v>19</v>
      </c>
      <c r="B25" s="414" t="s">
        <v>504</v>
      </c>
      <c r="C25" s="749">
        <v>14164.93</v>
      </c>
      <c r="D25" s="749">
        <v>1700867.4</v>
      </c>
      <c r="E25" s="749">
        <v>12078.869999999999</v>
      </c>
      <c r="F25" s="749">
        <v>0</v>
      </c>
      <c r="G25" s="749">
        <v>0</v>
      </c>
      <c r="H25" s="398">
        <f t="shared" si="0"/>
        <v>1702953.4599999997</v>
      </c>
    </row>
    <row r="26" spans="1:9">
      <c r="A26" s="399">
        <v>20</v>
      </c>
      <c r="B26" s="414" t="s">
        <v>505</v>
      </c>
      <c r="C26" s="749">
        <v>317173.27</v>
      </c>
      <c r="D26" s="749">
        <v>31578087.940000016</v>
      </c>
      <c r="E26" s="749">
        <v>234927.82999999996</v>
      </c>
      <c r="F26" s="749">
        <v>0</v>
      </c>
      <c r="G26" s="749">
        <v>0</v>
      </c>
      <c r="H26" s="398">
        <f t="shared" si="0"/>
        <v>31660333.380000018</v>
      </c>
      <c r="I26" s="310"/>
    </row>
    <row r="27" spans="1:9">
      <c r="A27" s="399">
        <v>21</v>
      </c>
      <c r="B27" s="414" t="s">
        <v>506</v>
      </c>
      <c r="C27" s="749">
        <v>24777.03</v>
      </c>
      <c r="D27" s="749">
        <v>431060.41000000015</v>
      </c>
      <c r="E27" s="749">
        <v>7113.119999999999</v>
      </c>
      <c r="F27" s="749">
        <v>0</v>
      </c>
      <c r="G27" s="749">
        <v>0</v>
      </c>
      <c r="H27" s="398">
        <f t="shared" si="0"/>
        <v>448724.32000000018</v>
      </c>
      <c r="I27" s="310"/>
    </row>
    <row r="28" spans="1:9">
      <c r="A28" s="399">
        <v>22</v>
      </c>
      <c r="B28" s="414" t="s">
        <v>507</v>
      </c>
      <c r="C28" s="749">
        <v>63491.77</v>
      </c>
      <c r="D28" s="749">
        <v>863486.9700000002</v>
      </c>
      <c r="E28" s="749">
        <v>33870.25</v>
      </c>
      <c r="F28" s="749">
        <v>0</v>
      </c>
      <c r="G28" s="749">
        <v>0</v>
      </c>
      <c r="H28" s="398">
        <f t="shared" si="0"/>
        <v>893108.49000000022</v>
      </c>
      <c r="I28" s="310"/>
    </row>
    <row r="29" spans="1:9">
      <c r="A29" s="399">
        <v>23</v>
      </c>
      <c r="B29" s="414" t="s">
        <v>508</v>
      </c>
      <c r="C29" s="749">
        <v>7984941.2400000021</v>
      </c>
      <c r="D29" s="749">
        <v>170147416.98999968</v>
      </c>
      <c r="E29" s="749">
        <v>3755464.5399999991</v>
      </c>
      <c r="F29" s="749">
        <v>0</v>
      </c>
      <c r="G29" s="749">
        <v>0</v>
      </c>
      <c r="H29" s="398">
        <f t="shared" si="0"/>
        <v>174376893.6899997</v>
      </c>
      <c r="I29" s="310"/>
    </row>
    <row r="30" spans="1:9">
      <c r="A30" s="399">
        <v>24</v>
      </c>
      <c r="B30" s="414" t="s">
        <v>509</v>
      </c>
      <c r="C30" s="749">
        <v>3713376.4399999995</v>
      </c>
      <c r="D30" s="749">
        <v>19373121.350000001</v>
      </c>
      <c r="E30" s="749">
        <v>726556.12</v>
      </c>
      <c r="F30" s="749">
        <v>0</v>
      </c>
      <c r="G30" s="749">
        <v>0</v>
      </c>
      <c r="H30" s="398">
        <f t="shared" si="0"/>
        <v>22359941.669999998</v>
      </c>
      <c r="I30" s="310"/>
    </row>
    <row r="31" spans="1:9">
      <c r="A31" s="399">
        <v>25</v>
      </c>
      <c r="B31" s="414" t="s">
        <v>510</v>
      </c>
      <c r="C31" s="749">
        <v>10592256.579999993</v>
      </c>
      <c r="D31" s="749">
        <v>73192594.379999936</v>
      </c>
      <c r="E31" s="749">
        <v>2576908.5500000003</v>
      </c>
      <c r="F31" s="749">
        <v>0</v>
      </c>
      <c r="G31" s="749">
        <v>54.32</v>
      </c>
      <c r="H31" s="398">
        <f t="shared" si="0"/>
        <v>81207942.409999937</v>
      </c>
      <c r="I31" s="310"/>
    </row>
    <row r="32" spans="1:9">
      <c r="A32" s="399">
        <v>26</v>
      </c>
      <c r="B32" s="414" t="s">
        <v>511</v>
      </c>
      <c r="C32" s="749">
        <v>0</v>
      </c>
      <c r="D32" s="749">
        <v>0</v>
      </c>
      <c r="E32" s="749">
        <v>0</v>
      </c>
      <c r="F32" s="749">
        <v>0</v>
      </c>
      <c r="G32" s="749">
        <v>0</v>
      </c>
      <c r="H32" s="398">
        <f t="shared" si="0"/>
        <v>0</v>
      </c>
      <c r="I32" s="310"/>
    </row>
    <row r="33" spans="1:9">
      <c r="A33" s="399">
        <v>27</v>
      </c>
      <c r="B33" s="400" t="s">
        <v>88</v>
      </c>
      <c r="C33" s="749">
        <v>0</v>
      </c>
      <c r="D33" s="749">
        <v>61833628.59349791</v>
      </c>
      <c r="E33" s="749">
        <v>197912.3534986095</v>
      </c>
      <c r="F33" s="749">
        <v>0</v>
      </c>
      <c r="G33" s="749">
        <v>0</v>
      </c>
      <c r="H33" s="398">
        <f t="shared" si="0"/>
        <v>61635716.239999302</v>
      </c>
      <c r="I33" s="310"/>
    </row>
    <row r="34" spans="1:9">
      <c r="A34" s="399">
        <v>28</v>
      </c>
      <c r="B34" s="413" t="s">
        <v>66</v>
      </c>
      <c r="C34" s="751">
        <f>SUM(C7:C33)</f>
        <v>79926890.840000004</v>
      </c>
      <c r="D34" s="751">
        <f>SUM(D7:D33)</f>
        <v>1084733531.3434975</v>
      </c>
      <c r="E34" s="751">
        <f>SUM(E7:E33)</f>
        <v>18082282.483498607</v>
      </c>
      <c r="F34" s="751">
        <f>SUM(F7:F33)</f>
        <v>0</v>
      </c>
      <c r="G34" s="751">
        <f>SUM(G7:G33)</f>
        <v>150.03</v>
      </c>
      <c r="H34" s="398">
        <f t="shared" si="0"/>
        <v>1146578139.6999989</v>
      </c>
      <c r="I34" s="310"/>
    </row>
    <row r="35" spans="1:9">
      <c r="A35" s="310"/>
      <c r="B35" s="310"/>
      <c r="C35" s="310"/>
      <c r="D35" s="310"/>
      <c r="E35" s="310"/>
      <c r="F35" s="310"/>
      <c r="G35" s="310"/>
      <c r="H35" s="310"/>
      <c r="I35" s="310"/>
    </row>
    <row r="36" spans="1:9">
      <c r="A36" s="310"/>
      <c r="B36" s="311"/>
      <c r="C36" s="311"/>
      <c r="D36" s="311"/>
      <c r="E36" s="311"/>
      <c r="F36" s="311"/>
      <c r="G36" s="311"/>
      <c r="H36" s="311"/>
      <c r="I36" s="310"/>
    </row>
    <row r="37" spans="1:9">
      <c r="B37" s="311"/>
      <c r="C37" s="311"/>
      <c r="D37" s="311"/>
      <c r="E37" s="311"/>
      <c r="F37" s="311"/>
      <c r="G37" s="311"/>
      <c r="H37" s="311"/>
    </row>
    <row r="38" spans="1:9">
      <c r="B38" s="311"/>
      <c r="C38" s="311"/>
      <c r="D38" s="311"/>
      <c r="E38" s="311"/>
      <c r="F38" s="311"/>
      <c r="G38" s="311"/>
      <c r="H38" s="311"/>
    </row>
    <row r="39" spans="1:9">
      <c r="B39" s="311"/>
      <c r="C39" s="311"/>
      <c r="D39" s="311"/>
      <c r="E39" s="311"/>
      <c r="F39" s="311"/>
      <c r="G39" s="311"/>
      <c r="H39" s="311"/>
    </row>
    <row r="40" spans="1:9">
      <c r="B40" s="311"/>
      <c r="C40" s="311"/>
      <c r="D40" s="311"/>
      <c r="E40" s="311"/>
      <c r="F40" s="311"/>
      <c r="G40" s="311"/>
      <c r="H40" s="311"/>
    </row>
    <row r="41" spans="1:9">
      <c r="B41" s="311"/>
      <c r="C41" s="311"/>
      <c r="D41" s="311"/>
      <c r="E41" s="311"/>
      <c r="F41" s="311"/>
      <c r="G41" s="311"/>
      <c r="H41" s="311"/>
    </row>
    <row r="42" spans="1:9">
      <c r="B42" s="311"/>
      <c r="C42" s="311"/>
      <c r="D42" s="311"/>
      <c r="E42" s="311"/>
      <c r="F42" s="311"/>
      <c r="G42" s="311"/>
      <c r="H42" s="311"/>
    </row>
    <row r="43" spans="1:9">
      <c r="B43" s="311"/>
      <c r="C43" s="311"/>
      <c r="D43" s="311"/>
      <c r="E43" s="311"/>
      <c r="F43" s="311"/>
      <c r="G43" s="311"/>
      <c r="H43" s="311"/>
    </row>
    <row r="44" spans="1:9">
      <c r="B44" s="311"/>
      <c r="C44" s="311"/>
      <c r="D44" s="311"/>
      <c r="E44" s="311"/>
      <c r="F44" s="311"/>
      <c r="G44" s="311"/>
      <c r="H44" s="311"/>
    </row>
    <row r="45" spans="1:9">
      <c r="B45" s="311"/>
      <c r="C45" s="311"/>
      <c r="D45" s="311"/>
      <c r="E45" s="311"/>
      <c r="F45" s="311"/>
      <c r="G45" s="311"/>
      <c r="H45" s="311"/>
    </row>
    <row r="46" spans="1:9">
      <c r="B46" s="311"/>
      <c r="C46" s="311"/>
      <c r="D46" s="311"/>
      <c r="E46" s="311"/>
      <c r="F46" s="311"/>
      <c r="G46" s="311"/>
      <c r="H46" s="311"/>
    </row>
    <row r="47" spans="1:9">
      <c r="B47" s="311"/>
      <c r="C47" s="311"/>
      <c r="D47" s="311"/>
      <c r="E47" s="311"/>
      <c r="F47" s="311"/>
      <c r="G47" s="311"/>
      <c r="H47" s="311"/>
    </row>
    <row r="48" spans="1:9">
      <c r="B48" s="311"/>
      <c r="C48" s="311"/>
      <c r="D48" s="311"/>
      <c r="E48" s="311"/>
      <c r="F48" s="311"/>
      <c r="G48" s="311"/>
      <c r="H48" s="311"/>
    </row>
    <row r="49" spans="2:8">
      <c r="B49" s="311"/>
      <c r="C49" s="311"/>
      <c r="D49" s="311"/>
      <c r="E49" s="311"/>
      <c r="F49" s="311"/>
      <c r="G49" s="311"/>
      <c r="H49" s="311"/>
    </row>
    <row r="50" spans="2:8">
      <c r="B50" s="311"/>
      <c r="C50" s="311"/>
      <c r="D50" s="311"/>
      <c r="E50" s="311"/>
      <c r="F50" s="311"/>
      <c r="G50" s="311"/>
      <c r="H50" s="311"/>
    </row>
    <row r="51" spans="2:8">
      <c r="B51" s="311"/>
      <c r="C51" s="311"/>
      <c r="D51" s="311"/>
      <c r="E51" s="311"/>
      <c r="F51" s="311"/>
      <c r="G51" s="311"/>
      <c r="H51" s="311"/>
    </row>
    <row r="52" spans="2:8">
      <c r="B52" s="311"/>
      <c r="C52" s="311"/>
      <c r="D52" s="311"/>
      <c r="E52" s="311"/>
      <c r="F52" s="311"/>
      <c r="G52" s="311"/>
      <c r="H52" s="311"/>
    </row>
    <row r="53" spans="2:8">
      <c r="B53" s="311"/>
      <c r="C53" s="311"/>
      <c r="D53" s="311"/>
      <c r="E53" s="311"/>
      <c r="F53" s="311"/>
      <c r="G53" s="311"/>
      <c r="H53" s="311"/>
    </row>
    <row r="54" spans="2:8">
      <c r="B54" s="311"/>
      <c r="C54" s="311"/>
      <c r="D54" s="311"/>
      <c r="E54" s="311"/>
      <c r="F54" s="311"/>
      <c r="G54" s="311"/>
      <c r="H54" s="311"/>
    </row>
    <row r="55" spans="2:8">
      <c r="B55" s="311"/>
      <c r="C55" s="311"/>
      <c r="D55" s="311"/>
      <c r="E55" s="311"/>
      <c r="F55" s="311"/>
      <c r="G55" s="311"/>
      <c r="H55" s="311"/>
    </row>
    <row r="56" spans="2:8">
      <c r="B56" s="311"/>
      <c r="C56" s="311"/>
      <c r="D56" s="311"/>
      <c r="E56" s="311"/>
      <c r="F56" s="311"/>
      <c r="G56" s="311"/>
      <c r="H56" s="311"/>
    </row>
    <row r="57" spans="2:8">
      <c r="B57" s="311"/>
      <c r="C57" s="311"/>
      <c r="D57" s="311"/>
      <c r="E57" s="311"/>
      <c r="F57" s="311"/>
      <c r="G57" s="311"/>
      <c r="H57" s="311"/>
    </row>
    <row r="58" spans="2:8">
      <c r="B58" s="311"/>
      <c r="C58" s="311"/>
      <c r="D58" s="311"/>
      <c r="E58" s="311"/>
      <c r="F58" s="311"/>
      <c r="G58" s="311"/>
      <c r="H58" s="311"/>
    </row>
    <row r="59" spans="2:8">
      <c r="B59" s="311"/>
      <c r="C59" s="311"/>
      <c r="D59" s="311"/>
      <c r="E59" s="311"/>
      <c r="F59" s="311"/>
      <c r="G59" s="311"/>
      <c r="H59" s="311"/>
    </row>
    <row r="60" spans="2:8">
      <c r="B60" s="311"/>
      <c r="C60" s="311"/>
      <c r="D60" s="311"/>
      <c r="E60" s="311"/>
      <c r="F60" s="311"/>
      <c r="G60" s="311"/>
      <c r="H60" s="311"/>
    </row>
    <row r="61" spans="2:8">
      <c r="B61" s="311"/>
      <c r="C61" s="311"/>
      <c r="D61" s="311"/>
      <c r="E61" s="311"/>
      <c r="F61" s="311"/>
      <c r="G61" s="311"/>
      <c r="H61" s="311"/>
    </row>
    <row r="62" spans="2:8">
      <c r="B62" s="311"/>
      <c r="C62" s="311"/>
      <c r="D62" s="311"/>
      <c r="E62" s="311"/>
      <c r="F62" s="311"/>
      <c r="G62" s="311"/>
      <c r="H62" s="311"/>
    </row>
    <row r="63" spans="2:8">
      <c r="B63" s="311"/>
      <c r="C63" s="311"/>
      <c r="D63" s="311"/>
      <c r="E63" s="311"/>
      <c r="F63" s="311"/>
      <c r="G63" s="311"/>
      <c r="H63" s="311"/>
    </row>
    <row r="64" spans="2:8">
      <c r="B64" s="311"/>
      <c r="C64" s="311"/>
      <c r="D64" s="311"/>
      <c r="E64" s="311"/>
      <c r="F64" s="311"/>
      <c r="G64" s="311"/>
      <c r="H64" s="31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27"/>
  <sheetViews>
    <sheetView showGridLines="0" zoomScale="80" zoomScaleNormal="80" workbookViewId="0"/>
  </sheetViews>
  <sheetFormatPr defaultColWidth="9.140625" defaultRowHeight="12.75"/>
  <cols>
    <col min="1" max="1" width="11.85546875" style="304" bestFit="1" customWidth="1"/>
    <col min="2" max="2" width="108" style="304" bestFit="1" customWidth="1"/>
    <col min="3" max="3" width="35.5703125" style="304" customWidth="1"/>
    <col min="4" max="4" width="38.42578125" style="309" customWidth="1"/>
    <col min="5" max="16384" width="9.140625" style="304"/>
  </cols>
  <sheetData>
    <row r="1" spans="1:4" ht="13.5">
      <c r="A1" s="303" t="s">
        <v>97</v>
      </c>
      <c r="B1" s="235" t="str">
        <f>Info!C2</f>
        <v>სს "ხალიკ ბანკი საქართველო"</v>
      </c>
      <c r="D1" s="304"/>
    </row>
    <row r="2" spans="1:4">
      <c r="A2" s="305" t="s">
        <v>98</v>
      </c>
      <c r="B2" s="798">
        <f>'1. key ratios'!B2</f>
        <v>46112</v>
      </c>
      <c r="D2" s="304"/>
    </row>
    <row r="3" spans="1:4">
      <c r="A3" s="306" t="s">
        <v>512</v>
      </c>
      <c r="D3" s="304"/>
    </row>
    <row r="5" spans="1:4">
      <c r="A5" s="890" t="s">
        <v>848</v>
      </c>
      <c r="B5" s="890"/>
      <c r="C5" s="422" t="s">
        <v>531</v>
      </c>
      <c r="D5" s="422" t="s">
        <v>847</v>
      </c>
    </row>
    <row r="6" spans="1:4">
      <c r="A6" s="421">
        <v>1</v>
      </c>
      <c r="B6" s="415" t="s">
        <v>846</v>
      </c>
      <c r="C6" s="748">
        <v>17173290.120000008</v>
      </c>
      <c r="D6" s="748">
        <v>0</v>
      </c>
    </row>
    <row r="7" spans="1:4">
      <c r="A7" s="418">
        <v>2</v>
      </c>
      <c r="B7" s="415" t="s">
        <v>845</v>
      </c>
      <c r="C7" s="748">
        <f>SUM(C8:C9)</f>
        <v>2985054.3156586243</v>
      </c>
      <c r="D7" s="748">
        <f>SUM(D8:D9)</f>
        <v>0</v>
      </c>
    </row>
    <row r="8" spans="1:4">
      <c r="A8" s="420">
        <v>2.1</v>
      </c>
      <c r="B8" s="419" t="s">
        <v>844</v>
      </c>
      <c r="C8" s="752">
        <v>2285390.2340659425</v>
      </c>
      <c r="D8" s="752">
        <v>0</v>
      </c>
    </row>
    <row r="9" spans="1:4">
      <c r="A9" s="420">
        <v>2.2000000000000002</v>
      </c>
      <c r="B9" s="419" t="s">
        <v>843</v>
      </c>
      <c r="C9" s="752">
        <v>699664.08159268205</v>
      </c>
      <c r="D9" s="752">
        <v>0</v>
      </c>
    </row>
    <row r="10" spans="1:4">
      <c r="A10" s="421">
        <v>3</v>
      </c>
      <c r="B10" s="415" t="s">
        <v>842</v>
      </c>
      <c r="C10" s="748">
        <f>SUM(C11:C13)</f>
        <v>2262163.5002131774</v>
      </c>
      <c r="D10" s="748">
        <f>SUM(D11:D13)</f>
        <v>0</v>
      </c>
    </row>
    <row r="11" spans="1:4">
      <c r="A11" s="420">
        <v>3.1</v>
      </c>
      <c r="B11" s="419" t="s">
        <v>513</v>
      </c>
      <c r="C11" s="752">
        <v>150.03</v>
      </c>
      <c r="D11" s="752">
        <v>0</v>
      </c>
    </row>
    <row r="12" spans="1:4">
      <c r="A12" s="420">
        <v>3.2</v>
      </c>
      <c r="B12" s="419" t="s">
        <v>841</v>
      </c>
      <c r="C12" s="752">
        <v>2212356.8238527067</v>
      </c>
      <c r="D12" s="752">
        <v>0</v>
      </c>
    </row>
    <row r="13" spans="1:4">
      <c r="A13" s="420">
        <v>3.3</v>
      </c>
      <c r="B13" s="419" t="s">
        <v>840</v>
      </c>
      <c r="C13" s="752">
        <v>49656.64636047111</v>
      </c>
      <c r="D13" s="752">
        <v>0</v>
      </c>
    </row>
    <row r="14" spans="1:4">
      <c r="A14" s="418">
        <v>4</v>
      </c>
      <c r="B14" s="417" t="s">
        <v>839</v>
      </c>
      <c r="C14" s="752">
        <v>-18762.745445442615</v>
      </c>
      <c r="D14" s="752">
        <v>0</v>
      </c>
    </row>
    <row r="15" spans="1:4">
      <c r="A15" s="416">
        <v>5</v>
      </c>
      <c r="B15" s="415" t="s">
        <v>838</v>
      </c>
      <c r="C15" s="748">
        <f>C6+C7-C10+C14</f>
        <v>17877418.190000016</v>
      </c>
      <c r="D15" s="752">
        <f>D6+D7-D10+D14</f>
        <v>0</v>
      </c>
    </row>
    <row r="18" spans="4:4">
      <c r="D18" s="304"/>
    </row>
    <row r="19" spans="4:4">
      <c r="D19" s="304"/>
    </row>
    <row r="20" spans="4:4">
      <c r="D20" s="304"/>
    </row>
    <row r="21" spans="4:4">
      <c r="D21" s="304"/>
    </row>
    <row r="22" spans="4:4">
      <c r="D22" s="304"/>
    </row>
    <row r="23" spans="4:4">
      <c r="D23" s="304"/>
    </row>
    <row r="24" spans="4:4">
      <c r="D24" s="304"/>
    </row>
    <row r="25" spans="4:4">
      <c r="D25" s="304"/>
    </row>
    <row r="26" spans="4:4">
      <c r="D26" s="304"/>
    </row>
    <row r="27" spans="4:4">
      <c r="D27" s="304"/>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36"/>
  <sheetViews>
    <sheetView showGridLines="0" zoomScale="80" zoomScaleNormal="80" workbookViewId="0"/>
  </sheetViews>
  <sheetFormatPr defaultColWidth="9.140625" defaultRowHeight="12.75"/>
  <cols>
    <col min="1" max="1" width="11.85546875" style="410" bestFit="1" customWidth="1"/>
    <col min="2" max="2" width="128.85546875" style="410" bestFit="1" customWidth="1"/>
    <col min="3" max="3" width="37" style="410" customWidth="1"/>
    <col min="4" max="4" width="50.5703125" style="410" customWidth="1"/>
    <col min="5" max="16384" width="9.140625" style="410"/>
  </cols>
  <sheetData>
    <row r="1" spans="1:4" ht="13.5">
      <c r="A1" s="303" t="s">
        <v>97</v>
      </c>
      <c r="B1" s="235" t="str">
        <f>Info!C2</f>
        <v>სს "ხალიკ ბანკი საქართველო"</v>
      </c>
    </row>
    <row r="2" spans="1:4">
      <c r="A2" s="305" t="s">
        <v>98</v>
      </c>
      <c r="B2" s="798">
        <f>'1. key ratios'!B2</f>
        <v>46112</v>
      </c>
    </row>
    <row r="3" spans="1:4">
      <c r="A3" s="306" t="s">
        <v>514</v>
      </c>
    </row>
    <row r="4" spans="1:4">
      <c r="A4" s="306"/>
    </row>
    <row r="5" spans="1:4" ht="15" customHeight="1">
      <c r="A5" s="891" t="s">
        <v>515</v>
      </c>
      <c r="B5" s="892"/>
      <c r="C5" s="895" t="s">
        <v>516</v>
      </c>
      <c r="D5" s="895" t="s">
        <v>517</v>
      </c>
    </row>
    <row r="6" spans="1:4">
      <c r="A6" s="893"/>
      <c r="B6" s="894"/>
      <c r="C6" s="895"/>
      <c r="D6" s="895"/>
    </row>
    <row r="7" spans="1:4">
      <c r="A7" s="413">
        <v>1</v>
      </c>
      <c r="B7" s="403" t="s">
        <v>518</v>
      </c>
      <c r="C7" s="751">
        <v>82200901.97999993</v>
      </c>
      <c r="D7" s="423"/>
    </row>
    <row r="8" spans="1:4">
      <c r="A8" s="400">
        <v>2</v>
      </c>
      <c r="B8" s="400" t="s">
        <v>519</v>
      </c>
      <c r="C8" s="749">
        <v>8913806.6650590189</v>
      </c>
      <c r="D8" s="423"/>
    </row>
    <row r="9" spans="1:4">
      <c r="A9" s="400">
        <v>3</v>
      </c>
      <c r="B9" s="426" t="s">
        <v>520</v>
      </c>
      <c r="C9" s="749">
        <v>56692.264940981615</v>
      </c>
      <c r="D9" s="423"/>
    </row>
    <row r="10" spans="1:4">
      <c r="A10" s="400">
        <v>4</v>
      </c>
      <c r="B10" s="400" t="s">
        <v>521</v>
      </c>
      <c r="C10" s="749">
        <f>SUM(C11:C17)</f>
        <v>11244510.069999998</v>
      </c>
      <c r="D10" s="423"/>
    </row>
    <row r="11" spans="1:4">
      <c r="A11" s="400">
        <v>5</v>
      </c>
      <c r="B11" s="425" t="s">
        <v>849</v>
      </c>
      <c r="C11" s="749">
        <v>1067157.3499999999</v>
      </c>
      <c r="D11" s="423"/>
    </row>
    <row r="12" spans="1:4">
      <c r="A12" s="400">
        <v>6</v>
      </c>
      <c r="B12" s="425" t="s">
        <v>522</v>
      </c>
      <c r="C12" s="749">
        <v>6761963.8399999999</v>
      </c>
      <c r="D12" s="423"/>
    </row>
    <row r="13" spans="1:4">
      <c r="A13" s="400">
        <v>7</v>
      </c>
      <c r="B13" s="425" t="s">
        <v>525</v>
      </c>
      <c r="C13" s="749">
        <v>150.03</v>
      </c>
      <c r="D13" s="423"/>
    </row>
    <row r="14" spans="1:4">
      <c r="A14" s="400">
        <v>8</v>
      </c>
      <c r="B14" s="425" t="s">
        <v>523</v>
      </c>
      <c r="C14" s="749">
        <v>40130.1</v>
      </c>
      <c r="D14" s="750">
        <v>41727.49</v>
      </c>
    </row>
    <row r="15" spans="1:4">
      <c r="A15" s="400">
        <v>9</v>
      </c>
      <c r="B15" s="425" t="s">
        <v>524</v>
      </c>
      <c r="C15" s="749">
        <v>0</v>
      </c>
      <c r="D15" s="750">
        <v>0</v>
      </c>
    </row>
    <row r="16" spans="1:4">
      <c r="A16" s="400">
        <v>10</v>
      </c>
      <c r="B16" s="425" t="s">
        <v>526</v>
      </c>
      <c r="C16" s="749">
        <v>3019658.6769631575</v>
      </c>
      <c r="D16" s="750">
        <v>0</v>
      </c>
    </row>
    <row r="17" spans="1:4" ht="25.5">
      <c r="A17" s="400">
        <v>11</v>
      </c>
      <c r="B17" s="425" t="s">
        <v>527</v>
      </c>
      <c r="C17" s="749">
        <v>355450.0730368428</v>
      </c>
      <c r="D17" s="423"/>
    </row>
    <row r="18" spans="1:4">
      <c r="A18" s="413">
        <v>12</v>
      </c>
      <c r="B18" s="424" t="s">
        <v>528</v>
      </c>
      <c r="C18" s="751">
        <f>C7+C8+C9-C10</f>
        <v>79926890.839999929</v>
      </c>
      <c r="D18" s="423"/>
    </row>
    <row r="21" spans="1:4">
      <c r="B21" s="303"/>
    </row>
    <row r="22" spans="1:4">
      <c r="B22" s="305"/>
      <c r="C22" s="305"/>
      <c r="D22" s="305"/>
    </row>
    <row r="23" spans="1:4">
      <c r="B23" s="305"/>
      <c r="C23" s="305"/>
      <c r="D23" s="305"/>
    </row>
    <row r="24" spans="1:4">
      <c r="B24" s="305"/>
      <c r="C24" s="305"/>
      <c r="D24" s="305"/>
    </row>
    <row r="25" spans="1:4">
      <c r="B25" s="305"/>
      <c r="C25" s="305"/>
      <c r="D25" s="305"/>
    </row>
    <row r="26" spans="1:4">
      <c r="B26" s="305"/>
      <c r="C26" s="305"/>
      <c r="D26" s="305"/>
    </row>
    <row r="27" spans="1:4">
      <c r="B27" s="305"/>
      <c r="C27" s="305"/>
      <c r="D27" s="305"/>
    </row>
    <row r="28" spans="1:4">
      <c r="B28" s="305"/>
      <c r="C28" s="305"/>
      <c r="D28" s="305"/>
    </row>
    <row r="29" spans="1:4">
      <c r="B29" s="305"/>
      <c r="C29" s="305"/>
      <c r="D29" s="305"/>
    </row>
    <row r="30" spans="1:4">
      <c r="B30" s="305"/>
      <c r="C30" s="305"/>
      <c r="D30" s="305"/>
    </row>
    <row r="31" spans="1:4">
      <c r="B31" s="305"/>
      <c r="C31" s="305"/>
      <c r="D31" s="305"/>
    </row>
    <row r="32" spans="1:4">
      <c r="B32" s="305"/>
      <c r="C32" s="305"/>
      <c r="D32" s="305"/>
    </row>
    <row r="33" spans="2:4">
      <c r="B33" s="305"/>
      <c r="C33" s="305"/>
      <c r="D33" s="305"/>
    </row>
    <row r="34" spans="2:4">
      <c r="B34" s="305"/>
      <c r="C34" s="305"/>
      <c r="D34" s="305"/>
    </row>
    <row r="35" spans="2:4">
      <c r="B35" s="305"/>
      <c r="C35" s="305"/>
      <c r="D35" s="305"/>
    </row>
    <row r="36" spans="2:4">
      <c r="B36" s="305"/>
      <c r="C36" s="305"/>
      <c r="D36"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40625" defaultRowHeight="12.75"/>
  <cols>
    <col min="1" max="1" width="11.85546875" style="410" bestFit="1" customWidth="1"/>
    <col min="2" max="2" width="63.85546875" style="410" customWidth="1"/>
    <col min="3" max="3" width="15.5703125" style="410" customWidth="1"/>
    <col min="4" max="18" width="22.140625" style="410" customWidth="1"/>
    <col min="19" max="19" width="23.140625" style="410" bestFit="1" customWidth="1"/>
    <col min="20" max="26" width="22.140625" style="410" customWidth="1"/>
    <col min="27" max="27" width="23.140625" style="410" bestFit="1" customWidth="1"/>
    <col min="28" max="28" width="20" style="410" customWidth="1"/>
    <col min="29" max="16384" width="9.140625" style="410"/>
  </cols>
  <sheetData>
    <row r="1" spans="1:28" ht="13.5">
      <c r="A1" s="303" t="s">
        <v>97</v>
      </c>
      <c r="B1" s="235" t="str">
        <f>Info!C2</f>
        <v>სს "ხალიკ ბანკი საქართველო"</v>
      </c>
    </row>
    <row r="2" spans="1:28">
      <c r="A2" s="305" t="s">
        <v>98</v>
      </c>
      <c r="B2" s="798">
        <f>'1. key ratios'!B2</f>
        <v>46112</v>
      </c>
      <c r="C2" s="411"/>
    </row>
    <row r="3" spans="1:28">
      <c r="A3" s="306" t="s">
        <v>529</v>
      </c>
    </row>
    <row r="5" spans="1:28" ht="15" customHeight="1">
      <c r="A5" s="896" t="s">
        <v>862</v>
      </c>
      <c r="B5" s="897"/>
      <c r="C5" s="902" t="s">
        <v>861</v>
      </c>
      <c r="D5" s="903"/>
      <c r="E5" s="903"/>
      <c r="F5" s="903"/>
      <c r="G5" s="903"/>
      <c r="H5" s="903"/>
      <c r="I5" s="903"/>
      <c r="J5" s="903"/>
      <c r="K5" s="903"/>
      <c r="L5" s="903"/>
      <c r="M5" s="903"/>
      <c r="N5" s="903"/>
      <c r="O5" s="903"/>
      <c r="P5" s="903"/>
      <c r="Q5" s="903"/>
      <c r="R5" s="903"/>
      <c r="S5" s="903"/>
      <c r="T5" s="440"/>
      <c r="U5" s="440"/>
      <c r="V5" s="440"/>
      <c r="W5" s="440"/>
      <c r="X5" s="440"/>
      <c r="Y5" s="440"/>
      <c r="Z5" s="440"/>
      <c r="AA5" s="439"/>
      <c r="AB5" s="430"/>
    </row>
    <row r="6" spans="1:28">
      <c r="A6" s="898"/>
      <c r="B6" s="899"/>
      <c r="C6" s="904" t="s">
        <v>66</v>
      </c>
      <c r="D6" s="906" t="s">
        <v>860</v>
      </c>
      <c r="E6" s="906"/>
      <c r="F6" s="906"/>
      <c r="G6" s="906"/>
      <c r="H6" s="907" t="s">
        <v>859</v>
      </c>
      <c r="I6" s="908"/>
      <c r="J6" s="908"/>
      <c r="K6" s="909"/>
      <c r="L6" s="438"/>
      <c r="M6" s="910" t="s">
        <v>858</v>
      </c>
      <c r="N6" s="910"/>
      <c r="O6" s="910"/>
      <c r="P6" s="910"/>
      <c r="Q6" s="910"/>
      <c r="R6" s="910"/>
      <c r="S6" s="886"/>
      <c r="T6" s="437"/>
      <c r="U6" s="889" t="s">
        <v>857</v>
      </c>
      <c r="V6" s="889"/>
      <c r="W6" s="889"/>
      <c r="X6" s="889"/>
      <c r="Y6" s="889"/>
      <c r="Z6" s="889"/>
      <c r="AA6" s="887"/>
      <c r="AB6" s="436"/>
    </row>
    <row r="7" spans="1:28" ht="25.5">
      <c r="A7" s="900"/>
      <c r="B7" s="901"/>
      <c r="C7" s="905"/>
      <c r="D7" s="435"/>
      <c r="E7" s="431" t="s">
        <v>530</v>
      </c>
      <c r="F7" s="407" t="s">
        <v>855</v>
      </c>
      <c r="G7" s="407" t="s">
        <v>856</v>
      </c>
      <c r="H7" s="434"/>
      <c r="I7" s="431" t="s">
        <v>530</v>
      </c>
      <c r="J7" s="407" t="s">
        <v>855</v>
      </c>
      <c r="K7" s="407" t="s">
        <v>856</v>
      </c>
      <c r="L7" s="433"/>
      <c r="M7" s="431" t="s">
        <v>530</v>
      </c>
      <c r="N7" s="407" t="s">
        <v>855</v>
      </c>
      <c r="O7" s="407" t="s">
        <v>854</v>
      </c>
      <c r="P7" s="407" t="s">
        <v>853</v>
      </c>
      <c r="Q7" s="407" t="s">
        <v>852</v>
      </c>
      <c r="R7" s="407" t="s">
        <v>851</v>
      </c>
      <c r="S7" s="407" t="s">
        <v>850</v>
      </c>
      <c r="T7" s="432"/>
      <c r="U7" s="431" t="s">
        <v>530</v>
      </c>
      <c r="V7" s="407" t="s">
        <v>855</v>
      </c>
      <c r="W7" s="407" t="s">
        <v>854</v>
      </c>
      <c r="X7" s="407" t="s">
        <v>853</v>
      </c>
      <c r="Y7" s="407" t="s">
        <v>852</v>
      </c>
      <c r="Z7" s="407" t="s">
        <v>851</v>
      </c>
      <c r="AA7" s="407" t="s">
        <v>850</v>
      </c>
      <c r="AB7" s="430"/>
    </row>
    <row r="8" spans="1:28">
      <c r="A8" s="429">
        <v>1</v>
      </c>
      <c r="B8" s="403" t="s">
        <v>531</v>
      </c>
      <c r="C8" s="751">
        <v>998810985.37000036</v>
      </c>
      <c r="D8" s="749">
        <v>856422121.45000041</v>
      </c>
      <c r="E8" s="749">
        <v>66410605.689999983</v>
      </c>
      <c r="F8" s="749">
        <v>0</v>
      </c>
      <c r="G8" s="749">
        <v>0</v>
      </c>
      <c r="H8" s="749">
        <v>62461973.080000013</v>
      </c>
      <c r="I8" s="749">
        <v>3075385.86</v>
      </c>
      <c r="J8" s="749">
        <v>9311637.549999997</v>
      </c>
      <c r="K8" s="749">
        <v>0</v>
      </c>
      <c r="L8" s="749">
        <v>77807049.529999986</v>
      </c>
      <c r="M8" s="749">
        <v>5333653.8600000003</v>
      </c>
      <c r="N8" s="749">
        <v>8856116.3200000003</v>
      </c>
      <c r="O8" s="749">
        <v>5162559.4499999993</v>
      </c>
      <c r="P8" s="749">
        <v>11719668.359999999</v>
      </c>
      <c r="Q8" s="749">
        <v>5528278.1200000001</v>
      </c>
      <c r="R8" s="749">
        <v>13505489.960000001</v>
      </c>
      <c r="S8" s="749">
        <v>2013729.8699999996</v>
      </c>
      <c r="T8" s="749">
        <v>2119841.31</v>
      </c>
      <c r="U8" s="749">
        <v>0</v>
      </c>
      <c r="V8" s="749">
        <v>0</v>
      </c>
      <c r="W8" s="749">
        <v>0</v>
      </c>
      <c r="X8" s="749">
        <v>0</v>
      </c>
      <c r="Y8" s="749">
        <v>81217.790000000008</v>
      </c>
      <c r="Z8" s="749">
        <v>1979079.5899999999</v>
      </c>
      <c r="AA8" s="749">
        <v>59543.93</v>
      </c>
      <c r="AB8" s="427"/>
    </row>
    <row r="9" spans="1:28">
      <c r="A9" s="399">
        <v>1.1000000000000001</v>
      </c>
      <c r="B9" s="428" t="s">
        <v>532</v>
      </c>
      <c r="C9" s="753">
        <v>0</v>
      </c>
      <c r="D9" s="749">
        <v>0</v>
      </c>
      <c r="E9" s="749">
        <v>0</v>
      </c>
      <c r="F9" s="749">
        <v>0</v>
      </c>
      <c r="G9" s="749">
        <v>0</v>
      </c>
      <c r="H9" s="749">
        <v>0</v>
      </c>
      <c r="I9" s="749">
        <v>0</v>
      </c>
      <c r="J9" s="749">
        <v>0</v>
      </c>
      <c r="K9" s="749">
        <v>0</v>
      </c>
      <c r="L9" s="749">
        <v>0</v>
      </c>
      <c r="M9" s="749">
        <v>0</v>
      </c>
      <c r="N9" s="749">
        <v>0</v>
      </c>
      <c r="O9" s="749">
        <v>0</v>
      </c>
      <c r="P9" s="749">
        <v>0</v>
      </c>
      <c r="Q9" s="749">
        <v>0</v>
      </c>
      <c r="R9" s="749">
        <v>0</v>
      </c>
      <c r="S9" s="749">
        <v>0</v>
      </c>
      <c r="T9" s="749">
        <v>0</v>
      </c>
      <c r="U9" s="749">
        <v>0</v>
      </c>
      <c r="V9" s="749">
        <v>0</v>
      </c>
      <c r="W9" s="749">
        <v>0</v>
      </c>
      <c r="X9" s="749">
        <v>0</v>
      </c>
      <c r="Y9" s="749">
        <v>0</v>
      </c>
      <c r="Z9" s="749">
        <v>0</v>
      </c>
      <c r="AA9" s="749">
        <v>0</v>
      </c>
      <c r="AB9" s="427"/>
    </row>
    <row r="10" spans="1:28">
      <c r="A10" s="399">
        <v>1.2</v>
      </c>
      <c r="B10" s="428" t="s">
        <v>533</v>
      </c>
      <c r="C10" s="753">
        <v>0</v>
      </c>
      <c r="D10" s="749">
        <v>0</v>
      </c>
      <c r="E10" s="749">
        <v>0</v>
      </c>
      <c r="F10" s="749">
        <v>0</v>
      </c>
      <c r="G10" s="749">
        <v>0</v>
      </c>
      <c r="H10" s="749">
        <v>0</v>
      </c>
      <c r="I10" s="749">
        <v>0</v>
      </c>
      <c r="J10" s="749">
        <v>0</v>
      </c>
      <c r="K10" s="749">
        <v>0</v>
      </c>
      <c r="L10" s="749">
        <v>0</v>
      </c>
      <c r="M10" s="749">
        <v>0</v>
      </c>
      <c r="N10" s="749">
        <v>0</v>
      </c>
      <c r="O10" s="749">
        <v>0</v>
      </c>
      <c r="P10" s="749">
        <v>0</v>
      </c>
      <c r="Q10" s="749">
        <v>0</v>
      </c>
      <c r="R10" s="749">
        <v>0</v>
      </c>
      <c r="S10" s="749">
        <v>0</v>
      </c>
      <c r="T10" s="749">
        <v>0</v>
      </c>
      <c r="U10" s="749">
        <v>0</v>
      </c>
      <c r="V10" s="749">
        <v>0</v>
      </c>
      <c r="W10" s="749">
        <v>0</v>
      </c>
      <c r="X10" s="749">
        <v>0</v>
      </c>
      <c r="Y10" s="749">
        <v>0</v>
      </c>
      <c r="Z10" s="749">
        <v>0</v>
      </c>
      <c r="AA10" s="749">
        <v>0</v>
      </c>
      <c r="AB10" s="427"/>
    </row>
    <row r="11" spans="1:28">
      <c r="A11" s="399">
        <v>1.3</v>
      </c>
      <c r="B11" s="428" t="s">
        <v>534</v>
      </c>
      <c r="C11" s="753">
        <v>0</v>
      </c>
      <c r="D11" s="749">
        <v>0</v>
      </c>
      <c r="E11" s="749">
        <v>0</v>
      </c>
      <c r="F11" s="749">
        <v>0</v>
      </c>
      <c r="G11" s="749">
        <v>0</v>
      </c>
      <c r="H11" s="749">
        <v>0</v>
      </c>
      <c r="I11" s="749">
        <v>0</v>
      </c>
      <c r="J11" s="749">
        <v>0</v>
      </c>
      <c r="K11" s="749">
        <v>0</v>
      </c>
      <c r="L11" s="749">
        <v>0</v>
      </c>
      <c r="M11" s="749">
        <v>0</v>
      </c>
      <c r="N11" s="749">
        <v>0</v>
      </c>
      <c r="O11" s="749">
        <v>0</v>
      </c>
      <c r="P11" s="749">
        <v>0</v>
      </c>
      <c r="Q11" s="749">
        <v>0</v>
      </c>
      <c r="R11" s="749">
        <v>0</v>
      </c>
      <c r="S11" s="749">
        <v>0</v>
      </c>
      <c r="T11" s="749">
        <v>0</v>
      </c>
      <c r="U11" s="749">
        <v>0</v>
      </c>
      <c r="V11" s="749">
        <v>0</v>
      </c>
      <c r="W11" s="749">
        <v>0</v>
      </c>
      <c r="X11" s="749">
        <v>0</v>
      </c>
      <c r="Y11" s="749">
        <v>0</v>
      </c>
      <c r="Z11" s="749">
        <v>0</v>
      </c>
      <c r="AA11" s="749">
        <v>0</v>
      </c>
      <c r="AB11" s="427"/>
    </row>
    <row r="12" spans="1:28">
      <c r="A12" s="399">
        <v>1.4</v>
      </c>
      <c r="B12" s="428" t="s">
        <v>535</v>
      </c>
      <c r="C12" s="753">
        <v>59418056.95000001</v>
      </c>
      <c r="D12" s="749">
        <v>58560737.650000013</v>
      </c>
      <c r="E12" s="749">
        <v>3905858.25</v>
      </c>
      <c r="F12" s="749">
        <v>0</v>
      </c>
      <c r="G12" s="749">
        <v>0</v>
      </c>
      <c r="H12" s="749">
        <v>0</v>
      </c>
      <c r="I12" s="749">
        <v>0</v>
      </c>
      <c r="J12" s="749">
        <v>0</v>
      </c>
      <c r="K12" s="749">
        <v>0</v>
      </c>
      <c r="L12" s="749">
        <v>797775.37</v>
      </c>
      <c r="M12" s="749">
        <v>0</v>
      </c>
      <c r="N12" s="749">
        <v>0</v>
      </c>
      <c r="O12" s="749">
        <v>0</v>
      </c>
      <c r="P12" s="749">
        <v>0</v>
      </c>
      <c r="Q12" s="749">
        <v>0</v>
      </c>
      <c r="R12" s="749">
        <v>164237.09</v>
      </c>
      <c r="S12" s="749">
        <v>633538.28</v>
      </c>
      <c r="T12" s="749">
        <v>59543.93</v>
      </c>
      <c r="U12" s="749">
        <v>0</v>
      </c>
      <c r="V12" s="749">
        <v>0</v>
      </c>
      <c r="W12" s="749">
        <v>0</v>
      </c>
      <c r="X12" s="749">
        <v>0</v>
      </c>
      <c r="Y12" s="749">
        <v>0</v>
      </c>
      <c r="Z12" s="749">
        <v>0</v>
      </c>
      <c r="AA12" s="749">
        <v>59543.93</v>
      </c>
      <c r="AB12" s="427"/>
    </row>
    <row r="13" spans="1:28">
      <c r="A13" s="399">
        <v>1.5</v>
      </c>
      <c r="B13" s="428" t="s">
        <v>536</v>
      </c>
      <c r="C13" s="753">
        <v>520674520.19999999</v>
      </c>
      <c r="D13" s="749">
        <v>453827727.94000006</v>
      </c>
      <c r="E13" s="749">
        <v>49268764.73999998</v>
      </c>
      <c r="F13" s="749">
        <v>0</v>
      </c>
      <c r="G13" s="749">
        <v>0</v>
      </c>
      <c r="H13" s="749">
        <v>31622415.539999992</v>
      </c>
      <c r="I13" s="749">
        <v>480807.4</v>
      </c>
      <c r="J13" s="749">
        <v>428244.12</v>
      </c>
      <c r="K13" s="749">
        <v>0</v>
      </c>
      <c r="L13" s="749">
        <v>33546397.27</v>
      </c>
      <c r="M13" s="749">
        <v>1473417.0899999999</v>
      </c>
      <c r="N13" s="749">
        <v>6682314.2000000011</v>
      </c>
      <c r="O13" s="749">
        <v>2755538</v>
      </c>
      <c r="P13" s="749">
        <v>3036499.21</v>
      </c>
      <c r="Q13" s="749">
        <v>2830968.58</v>
      </c>
      <c r="R13" s="749">
        <v>5967034.2799999984</v>
      </c>
      <c r="S13" s="749">
        <v>431634.73000000004</v>
      </c>
      <c r="T13" s="749">
        <v>1677979.45</v>
      </c>
      <c r="U13" s="749">
        <v>0</v>
      </c>
      <c r="V13" s="749">
        <v>0</v>
      </c>
      <c r="W13" s="749">
        <v>0</v>
      </c>
      <c r="X13" s="749">
        <v>0</v>
      </c>
      <c r="Y13" s="749">
        <v>0</v>
      </c>
      <c r="Z13" s="749">
        <v>1677979.45</v>
      </c>
      <c r="AA13" s="749">
        <v>0</v>
      </c>
      <c r="AB13" s="427"/>
    </row>
    <row r="14" spans="1:28">
      <c r="A14" s="399">
        <v>1.6</v>
      </c>
      <c r="B14" s="428" t="s">
        <v>537</v>
      </c>
      <c r="C14" s="753">
        <v>418718408.22000033</v>
      </c>
      <c r="D14" s="749">
        <v>344033655.86000031</v>
      </c>
      <c r="E14" s="749">
        <v>13235982.700000001</v>
      </c>
      <c r="F14" s="749">
        <v>0</v>
      </c>
      <c r="G14" s="749">
        <v>0</v>
      </c>
      <c r="H14" s="749">
        <v>30839557.540000018</v>
      </c>
      <c r="I14" s="749">
        <v>2594578.46</v>
      </c>
      <c r="J14" s="749">
        <v>8883393.4299999978</v>
      </c>
      <c r="K14" s="749">
        <v>0</v>
      </c>
      <c r="L14" s="749">
        <v>43462876.889999986</v>
      </c>
      <c r="M14" s="749">
        <v>3860236.7700000005</v>
      </c>
      <c r="N14" s="749">
        <v>2173802.12</v>
      </c>
      <c r="O14" s="749">
        <v>2407021.4499999997</v>
      </c>
      <c r="P14" s="749">
        <v>8683169.1499999985</v>
      </c>
      <c r="Q14" s="749">
        <v>2697309.54</v>
      </c>
      <c r="R14" s="749">
        <v>7374218.5900000017</v>
      </c>
      <c r="S14" s="749">
        <v>948556.85999999975</v>
      </c>
      <c r="T14" s="749">
        <v>382317.93000000005</v>
      </c>
      <c r="U14" s="749">
        <v>0</v>
      </c>
      <c r="V14" s="749">
        <v>0</v>
      </c>
      <c r="W14" s="749">
        <v>0</v>
      </c>
      <c r="X14" s="749">
        <v>0</v>
      </c>
      <c r="Y14" s="749">
        <v>81217.790000000008</v>
      </c>
      <c r="Z14" s="749">
        <v>301100.14</v>
      </c>
      <c r="AA14" s="749">
        <v>0</v>
      </c>
      <c r="AB14" s="427"/>
    </row>
    <row r="15" spans="1:28">
      <c r="A15" s="429">
        <v>2</v>
      </c>
      <c r="B15" s="413" t="s">
        <v>538</v>
      </c>
      <c r="C15" s="751">
        <v>5826620.0999999996</v>
      </c>
      <c r="D15" s="749">
        <v>5826620.0999999996</v>
      </c>
      <c r="E15" s="749">
        <v>0</v>
      </c>
      <c r="F15" s="749">
        <v>0</v>
      </c>
      <c r="G15" s="749">
        <v>0</v>
      </c>
      <c r="H15" s="749">
        <v>0</v>
      </c>
      <c r="I15" s="749">
        <v>0</v>
      </c>
      <c r="J15" s="749">
        <v>0</v>
      </c>
      <c r="K15" s="749">
        <v>0</v>
      </c>
      <c r="L15" s="749">
        <v>0</v>
      </c>
      <c r="M15" s="749">
        <v>0</v>
      </c>
      <c r="N15" s="749">
        <v>0</v>
      </c>
      <c r="O15" s="749">
        <v>0</v>
      </c>
      <c r="P15" s="749">
        <v>0</v>
      </c>
      <c r="Q15" s="749">
        <v>0</v>
      </c>
      <c r="R15" s="749">
        <v>0</v>
      </c>
      <c r="S15" s="749">
        <v>0</v>
      </c>
      <c r="T15" s="749">
        <v>0</v>
      </c>
      <c r="U15" s="749">
        <v>0</v>
      </c>
      <c r="V15" s="749">
        <v>0</v>
      </c>
      <c r="W15" s="749">
        <v>0</v>
      </c>
      <c r="X15" s="749">
        <v>0</v>
      </c>
      <c r="Y15" s="749">
        <v>0</v>
      </c>
      <c r="Z15" s="749">
        <v>0</v>
      </c>
      <c r="AA15" s="749">
        <v>0</v>
      </c>
      <c r="AB15" s="427"/>
    </row>
    <row r="16" spans="1:28">
      <c r="A16" s="399">
        <v>2.1</v>
      </c>
      <c r="B16" s="428" t="s">
        <v>532</v>
      </c>
      <c r="C16" s="753">
        <v>0</v>
      </c>
      <c r="D16" s="749">
        <v>0</v>
      </c>
      <c r="E16" s="749">
        <v>0</v>
      </c>
      <c r="F16" s="749">
        <v>0</v>
      </c>
      <c r="G16" s="749">
        <v>0</v>
      </c>
      <c r="H16" s="749">
        <v>0</v>
      </c>
      <c r="I16" s="749">
        <v>0</v>
      </c>
      <c r="J16" s="749">
        <v>0</v>
      </c>
      <c r="K16" s="749">
        <v>0</v>
      </c>
      <c r="L16" s="749">
        <v>0</v>
      </c>
      <c r="M16" s="749">
        <v>0</v>
      </c>
      <c r="N16" s="749">
        <v>0</v>
      </c>
      <c r="O16" s="749">
        <v>0</v>
      </c>
      <c r="P16" s="749">
        <v>0</v>
      </c>
      <c r="Q16" s="749">
        <v>0</v>
      </c>
      <c r="R16" s="749">
        <v>0</v>
      </c>
      <c r="S16" s="749">
        <v>0</v>
      </c>
      <c r="T16" s="749">
        <v>0</v>
      </c>
      <c r="U16" s="749">
        <v>0</v>
      </c>
      <c r="V16" s="749">
        <v>0</v>
      </c>
      <c r="W16" s="749">
        <v>0</v>
      </c>
      <c r="X16" s="749">
        <v>0</v>
      </c>
      <c r="Y16" s="749">
        <v>0</v>
      </c>
      <c r="Z16" s="749">
        <v>0</v>
      </c>
      <c r="AA16" s="749">
        <v>0</v>
      </c>
      <c r="AB16" s="427"/>
    </row>
    <row r="17" spans="1:28">
      <c r="A17" s="399">
        <v>2.2000000000000002</v>
      </c>
      <c r="B17" s="428" t="s">
        <v>533</v>
      </c>
      <c r="C17" s="753">
        <v>5826620.0999999996</v>
      </c>
      <c r="D17" s="749">
        <v>5826620.0999999996</v>
      </c>
      <c r="E17" s="749">
        <v>0</v>
      </c>
      <c r="F17" s="749">
        <v>0</v>
      </c>
      <c r="G17" s="749">
        <v>0</v>
      </c>
      <c r="H17" s="749">
        <v>0</v>
      </c>
      <c r="I17" s="749">
        <v>0</v>
      </c>
      <c r="J17" s="749">
        <v>0</v>
      </c>
      <c r="K17" s="749">
        <v>0</v>
      </c>
      <c r="L17" s="749">
        <v>0</v>
      </c>
      <c r="M17" s="749">
        <v>0</v>
      </c>
      <c r="N17" s="749">
        <v>0</v>
      </c>
      <c r="O17" s="749">
        <v>0</v>
      </c>
      <c r="P17" s="749">
        <v>0</v>
      </c>
      <c r="Q17" s="749">
        <v>0</v>
      </c>
      <c r="R17" s="749">
        <v>0</v>
      </c>
      <c r="S17" s="749">
        <v>0</v>
      </c>
      <c r="T17" s="749">
        <v>0</v>
      </c>
      <c r="U17" s="749">
        <v>0</v>
      </c>
      <c r="V17" s="749">
        <v>0</v>
      </c>
      <c r="W17" s="749">
        <v>0</v>
      </c>
      <c r="X17" s="749">
        <v>0</v>
      </c>
      <c r="Y17" s="749">
        <v>0</v>
      </c>
      <c r="Z17" s="749">
        <v>0</v>
      </c>
      <c r="AA17" s="749">
        <v>0</v>
      </c>
      <c r="AB17" s="427"/>
    </row>
    <row r="18" spans="1:28">
      <c r="A18" s="399">
        <v>2.2999999999999998</v>
      </c>
      <c r="B18" s="428" t="s">
        <v>534</v>
      </c>
      <c r="C18" s="753">
        <v>0</v>
      </c>
      <c r="D18" s="749">
        <v>0</v>
      </c>
      <c r="E18" s="749">
        <v>0</v>
      </c>
      <c r="F18" s="749">
        <v>0</v>
      </c>
      <c r="G18" s="749">
        <v>0</v>
      </c>
      <c r="H18" s="749">
        <v>0</v>
      </c>
      <c r="I18" s="749">
        <v>0</v>
      </c>
      <c r="J18" s="749">
        <v>0</v>
      </c>
      <c r="K18" s="749">
        <v>0</v>
      </c>
      <c r="L18" s="749">
        <v>0</v>
      </c>
      <c r="M18" s="749">
        <v>0</v>
      </c>
      <c r="N18" s="749">
        <v>0</v>
      </c>
      <c r="O18" s="749">
        <v>0</v>
      </c>
      <c r="P18" s="749">
        <v>0</v>
      </c>
      <c r="Q18" s="749">
        <v>0</v>
      </c>
      <c r="R18" s="749">
        <v>0</v>
      </c>
      <c r="S18" s="749">
        <v>0</v>
      </c>
      <c r="T18" s="749">
        <v>0</v>
      </c>
      <c r="U18" s="749">
        <v>0</v>
      </c>
      <c r="V18" s="749">
        <v>0</v>
      </c>
      <c r="W18" s="749">
        <v>0</v>
      </c>
      <c r="X18" s="749">
        <v>0</v>
      </c>
      <c r="Y18" s="749">
        <v>0</v>
      </c>
      <c r="Z18" s="749">
        <v>0</v>
      </c>
      <c r="AA18" s="749">
        <v>0</v>
      </c>
      <c r="AB18" s="427"/>
    </row>
    <row r="19" spans="1:28">
      <c r="A19" s="399">
        <v>2.4</v>
      </c>
      <c r="B19" s="428" t="s">
        <v>535</v>
      </c>
      <c r="C19" s="753">
        <v>0</v>
      </c>
      <c r="D19" s="749">
        <v>0</v>
      </c>
      <c r="E19" s="749">
        <v>0</v>
      </c>
      <c r="F19" s="749">
        <v>0</v>
      </c>
      <c r="G19" s="749">
        <v>0</v>
      </c>
      <c r="H19" s="749">
        <v>0</v>
      </c>
      <c r="I19" s="749">
        <v>0</v>
      </c>
      <c r="J19" s="749">
        <v>0</v>
      </c>
      <c r="K19" s="749">
        <v>0</v>
      </c>
      <c r="L19" s="749">
        <v>0</v>
      </c>
      <c r="M19" s="749">
        <v>0</v>
      </c>
      <c r="N19" s="749">
        <v>0</v>
      </c>
      <c r="O19" s="749">
        <v>0</v>
      </c>
      <c r="P19" s="749">
        <v>0</v>
      </c>
      <c r="Q19" s="749">
        <v>0</v>
      </c>
      <c r="R19" s="749">
        <v>0</v>
      </c>
      <c r="S19" s="749">
        <v>0</v>
      </c>
      <c r="T19" s="749">
        <v>0</v>
      </c>
      <c r="U19" s="749">
        <v>0</v>
      </c>
      <c r="V19" s="749">
        <v>0</v>
      </c>
      <c r="W19" s="749">
        <v>0</v>
      </c>
      <c r="X19" s="749">
        <v>0</v>
      </c>
      <c r="Y19" s="749">
        <v>0</v>
      </c>
      <c r="Z19" s="749">
        <v>0</v>
      </c>
      <c r="AA19" s="749">
        <v>0</v>
      </c>
      <c r="AB19" s="427"/>
    </row>
    <row r="20" spans="1:28">
      <c r="A20" s="399">
        <v>2.5</v>
      </c>
      <c r="B20" s="428" t="s">
        <v>536</v>
      </c>
      <c r="C20" s="753">
        <v>0</v>
      </c>
      <c r="D20" s="749">
        <v>0</v>
      </c>
      <c r="E20" s="749">
        <v>0</v>
      </c>
      <c r="F20" s="749">
        <v>0</v>
      </c>
      <c r="G20" s="749">
        <v>0</v>
      </c>
      <c r="H20" s="749">
        <v>0</v>
      </c>
      <c r="I20" s="749">
        <v>0</v>
      </c>
      <c r="J20" s="749">
        <v>0</v>
      </c>
      <c r="K20" s="749">
        <v>0</v>
      </c>
      <c r="L20" s="749">
        <v>0</v>
      </c>
      <c r="M20" s="749">
        <v>0</v>
      </c>
      <c r="N20" s="749">
        <v>0</v>
      </c>
      <c r="O20" s="749">
        <v>0</v>
      </c>
      <c r="P20" s="749">
        <v>0</v>
      </c>
      <c r="Q20" s="749">
        <v>0</v>
      </c>
      <c r="R20" s="749">
        <v>0</v>
      </c>
      <c r="S20" s="749">
        <v>0</v>
      </c>
      <c r="T20" s="749">
        <v>0</v>
      </c>
      <c r="U20" s="749">
        <v>0</v>
      </c>
      <c r="V20" s="749">
        <v>0</v>
      </c>
      <c r="W20" s="749">
        <v>0</v>
      </c>
      <c r="X20" s="749">
        <v>0</v>
      </c>
      <c r="Y20" s="749">
        <v>0</v>
      </c>
      <c r="Z20" s="749">
        <v>0</v>
      </c>
      <c r="AA20" s="749">
        <v>0</v>
      </c>
      <c r="AB20" s="427"/>
    </row>
    <row r="21" spans="1:28">
      <c r="A21" s="399">
        <v>2.6</v>
      </c>
      <c r="B21" s="428" t="s">
        <v>537</v>
      </c>
      <c r="C21" s="753">
        <v>0</v>
      </c>
      <c r="D21" s="749">
        <v>0</v>
      </c>
      <c r="E21" s="749">
        <v>0</v>
      </c>
      <c r="F21" s="749">
        <v>0</v>
      </c>
      <c r="G21" s="749">
        <v>0</v>
      </c>
      <c r="H21" s="749">
        <v>0</v>
      </c>
      <c r="I21" s="749">
        <v>0</v>
      </c>
      <c r="J21" s="749">
        <v>0</v>
      </c>
      <c r="K21" s="749">
        <v>0</v>
      </c>
      <c r="L21" s="749">
        <v>0</v>
      </c>
      <c r="M21" s="749">
        <v>0</v>
      </c>
      <c r="N21" s="749">
        <v>0</v>
      </c>
      <c r="O21" s="749">
        <v>0</v>
      </c>
      <c r="P21" s="749">
        <v>0</v>
      </c>
      <c r="Q21" s="749">
        <v>0</v>
      </c>
      <c r="R21" s="749">
        <v>0</v>
      </c>
      <c r="S21" s="749">
        <v>0</v>
      </c>
      <c r="T21" s="749">
        <v>0</v>
      </c>
      <c r="U21" s="749">
        <v>0</v>
      </c>
      <c r="V21" s="749">
        <v>0</v>
      </c>
      <c r="W21" s="749">
        <v>0</v>
      </c>
      <c r="X21" s="749">
        <v>0</v>
      </c>
      <c r="Y21" s="749">
        <v>0</v>
      </c>
      <c r="Z21" s="749">
        <v>0</v>
      </c>
      <c r="AA21" s="749">
        <v>0</v>
      </c>
      <c r="AB21" s="427"/>
    </row>
    <row r="22" spans="1:28">
      <c r="A22" s="429">
        <v>3</v>
      </c>
      <c r="B22" s="403" t="s">
        <v>539</v>
      </c>
      <c r="C22" s="751">
        <v>82623107.820000008</v>
      </c>
      <c r="D22" s="751">
        <v>76717301.5</v>
      </c>
      <c r="E22" s="754">
        <v>0</v>
      </c>
      <c r="F22" s="754">
        <v>0</v>
      </c>
      <c r="G22" s="754">
        <v>0</v>
      </c>
      <c r="H22" s="751">
        <v>5674986.9000000004</v>
      </c>
      <c r="I22" s="754">
        <v>0</v>
      </c>
      <c r="J22" s="754">
        <v>0</v>
      </c>
      <c r="K22" s="754">
        <v>0</v>
      </c>
      <c r="L22" s="751">
        <v>230819.41999999995</v>
      </c>
      <c r="M22" s="754">
        <v>0</v>
      </c>
      <c r="N22" s="754">
        <v>0</v>
      </c>
      <c r="O22" s="754">
        <v>0</v>
      </c>
      <c r="P22" s="754">
        <v>0</v>
      </c>
      <c r="Q22" s="754">
        <v>0</v>
      </c>
      <c r="R22" s="754">
        <v>0</v>
      </c>
      <c r="S22" s="754">
        <v>0</v>
      </c>
      <c r="T22" s="751">
        <v>0</v>
      </c>
      <c r="U22" s="754">
        <v>0</v>
      </c>
      <c r="V22" s="754">
        <v>0</v>
      </c>
      <c r="W22" s="754">
        <v>0</v>
      </c>
      <c r="X22" s="754">
        <v>0</v>
      </c>
      <c r="Y22" s="754">
        <v>0</v>
      </c>
      <c r="Z22" s="754">
        <v>0</v>
      </c>
      <c r="AA22" s="754">
        <v>0</v>
      </c>
      <c r="AB22" s="427"/>
    </row>
    <row r="23" spans="1:28">
      <c r="A23" s="399">
        <v>3.1</v>
      </c>
      <c r="B23" s="428" t="s">
        <v>532</v>
      </c>
      <c r="C23" s="753">
        <v>0</v>
      </c>
      <c r="D23" s="751">
        <v>0</v>
      </c>
      <c r="E23" s="754">
        <v>0</v>
      </c>
      <c r="F23" s="754">
        <v>0</v>
      </c>
      <c r="G23" s="754">
        <v>0</v>
      </c>
      <c r="H23" s="751">
        <v>0</v>
      </c>
      <c r="I23" s="754">
        <v>0</v>
      </c>
      <c r="J23" s="754">
        <v>0</v>
      </c>
      <c r="K23" s="754">
        <v>0</v>
      </c>
      <c r="L23" s="751">
        <v>0</v>
      </c>
      <c r="M23" s="754">
        <v>0</v>
      </c>
      <c r="N23" s="754">
        <v>0</v>
      </c>
      <c r="O23" s="754">
        <v>0</v>
      </c>
      <c r="P23" s="754">
        <v>0</v>
      </c>
      <c r="Q23" s="754">
        <v>0</v>
      </c>
      <c r="R23" s="754">
        <v>0</v>
      </c>
      <c r="S23" s="754">
        <v>0</v>
      </c>
      <c r="T23" s="751">
        <v>0</v>
      </c>
      <c r="U23" s="754">
        <v>0</v>
      </c>
      <c r="V23" s="754">
        <v>0</v>
      </c>
      <c r="W23" s="754">
        <v>0</v>
      </c>
      <c r="X23" s="754">
        <v>0</v>
      </c>
      <c r="Y23" s="754">
        <v>0</v>
      </c>
      <c r="Z23" s="754">
        <v>0</v>
      </c>
      <c r="AA23" s="754">
        <v>0</v>
      </c>
      <c r="AB23" s="427"/>
    </row>
    <row r="24" spans="1:28">
      <c r="A24" s="399">
        <v>3.2</v>
      </c>
      <c r="B24" s="428" t="s">
        <v>533</v>
      </c>
      <c r="C24" s="753">
        <v>0</v>
      </c>
      <c r="D24" s="751">
        <v>0</v>
      </c>
      <c r="E24" s="754">
        <v>0</v>
      </c>
      <c r="F24" s="754">
        <v>0</v>
      </c>
      <c r="G24" s="754">
        <v>0</v>
      </c>
      <c r="H24" s="751">
        <v>0</v>
      </c>
      <c r="I24" s="754">
        <v>0</v>
      </c>
      <c r="J24" s="754">
        <v>0</v>
      </c>
      <c r="K24" s="754">
        <v>0</v>
      </c>
      <c r="L24" s="751">
        <v>0</v>
      </c>
      <c r="M24" s="754">
        <v>0</v>
      </c>
      <c r="N24" s="754">
        <v>0</v>
      </c>
      <c r="O24" s="754">
        <v>0</v>
      </c>
      <c r="P24" s="754">
        <v>0</v>
      </c>
      <c r="Q24" s="754">
        <v>0</v>
      </c>
      <c r="R24" s="754">
        <v>0</v>
      </c>
      <c r="S24" s="754">
        <v>0</v>
      </c>
      <c r="T24" s="751">
        <v>0</v>
      </c>
      <c r="U24" s="754">
        <v>0</v>
      </c>
      <c r="V24" s="754">
        <v>0</v>
      </c>
      <c r="W24" s="754">
        <v>0</v>
      </c>
      <c r="X24" s="754">
        <v>0</v>
      </c>
      <c r="Y24" s="754">
        <v>0</v>
      </c>
      <c r="Z24" s="754">
        <v>0</v>
      </c>
      <c r="AA24" s="754">
        <v>0</v>
      </c>
      <c r="AB24" s="427"/>
    </row>
    <row r="25" spans="1:28">
      <c r="A25" s="399">
        <v>3.3</v>
      </c>
      <c r="B25" s="428" t="s">
        <v>534</v>
      </c>
      <c r="C25" s="753">
        <v>0</v>
      </c>
      <c r="D25" s="751">
        <v>0</v>
      </c>
      <c r="E25" s="754">
        <v>0</v>
      </c>
      <c r="F25" s="754">
        <v>0</v>
      </c>
      <c r="G25" s="754">
        <v>0</v>
      </c>
      <c r="H25" s="751">
        <v>0</v>
      </c>
      <c r="I25" s="754">
        <v>0</v>
      </c>
      <c r="J25" s="754">
        <v>0</v>
      </c>
      <c r="K25" s="754">
        <v>0</v>
      </c>
      <c r="L25" s="751">
        <v>0</v>
      </c>
      <c r="M25" s="754">
        <v>0</v>
      </c>
      <c r="N25" s="754">
        <v>0</v>
      </c>
      <c r="O25" s="754">
        <v>0</v>
      </c>
      <c r="P25" s="754">
        <v>0</v>
      </c>
      <c r="Q25" s="754">
        <v>0</v>
      </c>
      <c r="R25" s="754">
        <v>0</v>
      </c>
      <c r="S25" s="754">
        <v>0</v>
      </c>
      <c r="T25" s="751">
        <v>0</v>
      </c>
      <c r="U25" s="754">
        <v>0</v>
      </c>
      <c r="V25" s="754">
        <v>0</v>
      </c>
      <c r="W25" s="754">
        <v>0</v>
      </c>
      <c r="X25" s="754">
        <v>0</v>
      </c>
      <c r="Y25" s="754">
        <v>0</v>
      </c>
      <c r="Z25" s="754">
        <v>0</v>
      </c>
      <c r="AA25" s="754">
        <v>0</v>
      </c>
      <c r="AB25" s="427"/>
    </row>
    <row r="26" spans="1:28">
      <c r="A26" s="399">
        <v>3.4</v>
      </c>
      <c r="B26" s="428" t="s">
        <v>535</v>
      </c>
      <c r="C26" s="753">
        <v>19388012.850000001</v>
      </c>
      <c r="D26" s="751">
        <v>19388012.850000001</v>
      </c>
      <c r="E26" s="754">
        <v>0</v>
      </c>
      <c r="F26" s="754">
        <v>0</v>
      </c>
      <c r="G26" s="754">
        <v>0</v>
      </c>
      <c r="H26" s="751">
        <v>0</v>
      </c>
      <c r="I26" s="754">
        <v>0</v>
      </c>
      <c r="J26" s="754">
        <v>0</v>
      </c>
      <c r="K26" s="754">
        <v>0</v>
      </c>
      <c r="L26" s="751">
        <v>0</v>
      </c>
      <c r="M26" s="754">
        <v>0</v>
      </c>
      <c r="N26" s="754">
        <v>0</v>
      </c>
      <c r="O26" s="754">
        <v>0</v>
      </c>
      <c r="P26" s="754">
        <v>0</v>
      </c>
      <c r="Q26" s="754">
        <v>0</v>
      </c>
      <c r="R26" s="754">
        <v>0</v>
      </c>
      <c r="S26" s="754">
        <v>0</v>
      </c>
      <c r="T26" s="751">
        <v>0</v>
      </c>
      <c r="U26" s="754">
        <v>0</v>
      </c>
      <c r="V26" s="754">
        <v>0</v>
      </c>
      <c r="W26" s="754">
        <v>0</v>
      </c>
      <c r="X26" s="754">
        <v>0</v>
      </c>
      <c r="Y26" s="754">
        <v>0</v>
      </c>
      <c r="Z26" s="754">
        <v>0</v>
      </c>
      <c r="AA26" s="754">
        <v>0</v>
      </c>
      <c r="AB26" s="427"/>
    </row>
    <row r="27" spans="1:28">
      <c r="A27" s="399">
        <v>3.5</v>
      </c>
      <c r="B27" s="428" t="s">
        <v>536</v>
      </c>
      <c r="C27" s="753">
        <v>56181148.420000002</v>
      </c>
      <c r="D27" s="751">
        <v>50954271.420000002</v>
      </c>
      <c r="E27" s="754">
        <v>0</v>
      </c>
      <c r="F27" s="754">
        <v>0</v>
      </c>
      <c r="G27" s="754">
        <v>0</v>
      </c>
      <c r="H27" s="751">
        <v>5226877</v>
      </c>
      <c r="I27" s="754">
        <v>0</v>
      </c>
      <c r="J27" s="754">
        <v>0</v>
      </c>
      <c r="K27" s="754">
        <v>0</v>
      </c>
      <c r="L27" s="751">
        <v>0</v>
      </c>
      <c r="M27" s="754">
        <v>0</v>
      </c>
      <c r="N27" s="754">
        <v>0</v>
      </c>
      <c r="O27" s="754">
        <v>0</v>
      </c>
      <c r="P27" s="754">
        <v>0</v>
      </c>
      <c r="Q27" s="754">
        <v>0</v>
      </c>
      <c r="R27" s="754">
        <v>0</v>
      </c>
      <c r="S27" s="754">
        <v>0</v>
      </c>
      <c r="T27" s="751">
        <v>0</v>
      </c>
      <c r="U27" s="754">
        <v>0</v>
      </c>
      <c r="V27" s="754">
        <v>0</v>
      </c>
      <c r="W27" s="754">
        <v>0</v>
      </c>
      <c r="X27" s="754">
        <v>0</v>
      </c>
      <c r="Y27" s="754">
        <v>0</v>
      </c>
      <c r="Z27" s="754">
        <v>0</v>
      </c>
      <c r="AA27" s="754">
        <v>0</v>
      </c>
      <c r="AB27" s="427"/>
    </row>
    <row r="28" spans="1:28">
      <c r="A28" s="399">
        <v>3.6</v>
      </c>
      <c r="B28" s="428" t="s">
        <v>537</v>
      </c>
      <c r="C28" s="753">
        <v>7053946.5499999942</v>
      </c>
      <c r="D28" s="751">
        <v>6375017.2299999967</v>
      </c>
      <c r="E28" s="754">
        <v>0</v>
      </c>
      <c r="F28" s="754">
        <v>0</v>
      </c>
      <c r="G28" s="754">
        <v>0</v>
      </c>
      <c r="H28" s="751">
        <v>448109.89999999997</v>
      </c>
      <c r="I28" s="754">
        <v>0</v>
      </c>
      <c r="J28" s="754">
        <v>0</v>
      </c>
      <c r="K28" s="754">
        <v>0</v>
      </c>
      <c r="L28" s="751">
        <v>230819.41999999995</v>
      </c>
      <c r="M28" s="754">
        <v>0</v>
      </c>
      <c r="N28" s="754">
        <v>0</v>
      </c>
      <c r="O28" s="754">
        <v>0</v>
      </c>
      <c r="P28" s="754">
        <v>0</v>
      </c>
      <c r="Q28" s="754">
        <v>0</v>
      </c>
      <c r="R28" s="754">
        <v>0</v>
      </c>
      <c r="S28" s="754">
        <v>0</v>
      </c>
      <c r="T28" s="751">
        <v>0</v>
      </c>
      <c r="U28" s="754">
        <v>0</v>
      </c>
      <c r="V28" s="754">
        <v>0</v>
      </c>
      <c r="W28" s="754">
        <v>0</v>
      </c>
      <c r="X28" s="754">
        <v>0</v>
      </c>
      <c r="Y28" s="754">
        <v>0</v>
      </c>
      <c r="Z28" s="754">
        <v>0</v>
      </c>
      <c r="AA28" s="754">
        <v>0</v>
      </c>
      <c r="AB28" s="42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40625" defaultRowHeight="12.75"/>
  <cols>
    <col min="1" max="1" width="11.85546875" style="410" bestFit="1" customWidth="1"/>
    <col min="2" max="2" width="90.140625" style="410" bestFit="1" customWidth="1"/>
    <col min="3" max="3" width="20.140625" style="410" customWidth="1"/>
    <col min="4" max="4" width="22.140625" style="410" customWidth="1"/>
    <col min="5" max="7" width="17.140625" style="410" customWidth="1"/>
    <col min="8" max="8" width="22.140625" style="410" customWidth="1"/>
    <col min="9" max="10" width="17.140625" style="410" customWidth="1"/>
    <col min="11" max="27" width="22.140625" style="410" customWidth="1"/>
    <col min="28" max="16384" width="9.140625" style="410"/>
  </cols>
  <sheetData>
    <row r="1" spans="1:27" ht="13.5">
      <c r="A1" s="303" t="s">
        <v>97</v>
      </c>
      <c r="B1" s="235" t="str">
        <f>Info!C2</f>
        <v>სს "ხალიკ ბანკი საქართველო"</v>
      </c>
    </row>
    <row r="2" spans="1:27">
      <c r="A2" s="305" t="s">
        <v>98</v>
      </c>
      <c r="B2" s="798">
        <f>'1. key ratios'!B2</f>
        <v>46112</v>
      </c>
    </row>
    <row r="3" spans="1:27">
      <c r="A3" s="306" t="s">
        <v>540</v>
      </c>
      <c r="C3" s="412"/>
    </row>
    <row r="4" spans="1:27" ht="13.5" thickBot="1">
      <c r="A4" s="306"/>
      <c r="B4" s="412"/>
      <c r="C4" s="412"/>
    </row>
    <row r="5" spans="1:27" s="441" customFormat="1" ht="13.5" customHeight="1">
      <c r="A5" s="915" t="s">
        <v>869</v>
      </c>
      <c r="B5" s="916"/>
      <c r="C5" s="912" t="s">
        <v>541</v>
      </c>
      <c r="D5" s="913"/>
      <c r="E5" s="913"/>
      <c r="F5" s="913"/>
      <c r="G5" s="913"/>
      <c r="H5" s="913"/>
      <c r="I5" s="913"/>
      <c r="J5" s="913"/>
      <c r="K5" s="913"/>
      <c r="L5" s="913"/>
      <c r="M5" s="913"/>
      <c r="N5" s="913"/>
      <c r="O5" s="913"/>
      <c r="P5" s="913"/>
      <c r="Q5" s="913"/>
      <c r="R5" s="913"/>
      <c r="S5" s="913"/>
      <c r="T5" s="913"/>
      <c r="U5" s="913"/>
      <c r="V5" s="913"/>
      <c r="W5" s="913"/>
      <c r="X5" s="913"/>
      <c r="Y5" s="913"/>
      <c r="Z5" s="913"/>
      <c r="AA5" s="914"/>
    </row>
    <row r="6" spans="1:27" s="441" customFormat="1" ht="12" customHeight="1">
      <c r="A6" s="917"/>
      <c r="B6" s="918"/>
      <c r="C6" s="922" t="s">
        <v>66</v>
      </c>
      <c r="D6" s="921" t="s">
        <v>860</v>
      </c>
      <c r="E6" s="921"/>
      <c r="F6" s="921"/>
      <c r="G6" s="921"/>
      <c r="H6" s="907" t="s">
        <v>859</v>
      </c>
      <c r="I6" s="908"/>
      <c r="J6" s="908"/>
      <c r="K6" s="908"/>
      <c r="L6" s="437"/>
      <c r="M6" s="889" t="s">
        <v>858</v>
      </c>
      <c r="N6" s="889"/>
      <c r="O6" s="889"/>
      <c r="P6" s="889"/>
      <c r="Q6" s="889"/>
      <c r="R6" s="889"/>
      <c r="S6" s="887"/>
      <c r="T6" s="437"/>
      <c r="U6" s="889" t="s">
        <v>857</v>
      </c>
      <c r="V6" s="889"/>
      <c r="W6" s="889"/>
      <c r="X6" s="889"/>
      <c r="Y6" s="889"/>
      <c r="Z6" s="889"/>
      <c r="AA6" s="911"/>
    </row>
    <row r="7" spans="1:27" s="441" customFormat="1" ht="38.25">
      <c r="A7" s="919"/>
      <c r="B7" s="920"/>
      <c r="C7" s="923"/>
      <c r="D7" s="435"/>
      <c r="E7" s="431" t="s">
        <v>530</v>
      </c>
      <c r="F7" s="407" t="s">
        <v>855</v>
      </c>
      <c r="G7" s="407" t="s">
        <v>856</v>
      </c>
      <c r="H7" s="462"/>
      <c r="I7" s="431" t="s">
        <v>530</v>
      </c>
      <c r="J7" s="407" t="s">
        <v>855</v>
      </c>
      <c r="K7" s="407" t="s">
        <v>856</v>
      </c>
      <c r="L7" s="432"/>
      <c r="M7" s="431" t="s">
        <v>530</v>
      </c>
      <c r="N7" s="407" t="s">
        <v>868</v>
      </c>
      <c r="O7" s="407" t="s">
        <v>867</v>
      </c>
      <c r="P7" s="407" t="s">
        <v>866</v>
      </c>
      <c r="Q7" s="407" t="s">
        <v>865</v>
      </c>
      <c r="R7" s="407" t="s">
        <v>864</v>
      </c>
      <c r="S7" s="407" t="s">
        <v>850</v>
      </c>
      <c r="T7" s="432"/>
      <c r="U7" s="431" t="s">
        <v>530</v>
      </c>
      <c r="V7" s="407" t="s">
        <v>868</v>
      </c>
      <c r="W7" s="407" t="s">
        <v>867</v>
      </c>
      <c r="X7" s="407" t="s">
        <v>866</v>
      </c>
      <c r="Y7" s="407" t="s">
        <v>865</v>
      </c>
      <c r="Z7" s="407" t="s">
        <v>864</v>
      </c>
      <c r="AA7" s="407" t="s">
        <v>850</v>
      </c>
    </row>
    <row r="8" spans="1:27">
      <c r="A8" s="461">
        <v>1</v>
      </c>
      <c r="B8" s="460" t="s">
        <v>531</v>
      </c>
      <c r="C8" s="755">
        <v>998810985.37000322</v>
      </c>
      <c r="D8" s="749">
        <v>856422121.45000327</v>
      </c>
      <c r="E8" s="749">
        <v>66410605.690000005</v>
      </c>
      <c r="F8" s="749">
        <v>0</v>
      </c>
      <c r="G8" s="749">
        <v>0</v>
      </c>
      <c r="H8" s="749">
        <v>62461973.079999991</v>
      </c>
      <c r="I8" s="749">
        <v>3075385.8600000003</v>
      </c>
      <c r="J8" s="749">
        <v>9311637.5499999989</v>
      </c>
      <c r="K8" s="749">
        <v>0</v>
      </c>
      <c r="L8" s="749">
        <v>77807049.530000031</v>
      </c>
      <c r="M8" s="749">
        <v>5333653.8599999994</v>
      </c>
      <c r="N8" s="749">
        <v>8856116.3200000022</v>
      </c>
      <c r="O8" s="749">
        <v>5162559.45</v>
      </c>
      <c r="P8" s="749">
        <v>11719668.359999998</v>
      </c>
      <c r="Q8" s="749">
        <v>5528278.1200000001</v>
      </c>
      <c r="R8" s="749">
        <v>13505489.959999999</v>
      </c>
      <c r="S8" s="749">
        <v>2013729.87</v>
      </c>
      <c r="T8" s="749">
        <v>2119841.31</v>
      </c>
      <c r="U8" s="749">
        <v>0</v>
      </c>
      <c r="V8" s="749">
        <v>0</v>
      </c>
      <c r="W8" s="749">
        <v>0</v>
      </c>
      <c r="X8" s="749">
        <v>0</v>
      </c>
      <c r="Y8" s="749">
        <v>81217.790000000008</v>
      </c>
      <c r="Z8" s="749">
        <v>1979079.5899999999</v>
      </c>
      <c r="AA8" s="756">
        <v>59543.93</v>
      </c>
    </row>
    <row r="9" spans="1:27">
      <c r="A9" s="458">
        <v>1.1000000000000001</v>
      </c>
      <c r="B9" s="459" t="s">
        <v>542</v>
      </c>
      <c r="C9" s="757">
        <v>960920517.73000312</v>
      </c>
      <c r="D9" s="749">
        <v>822799342.50000322</v>
      </c>
      <c r="E9" s="749">
        <v>61620542.570000008</v>
      </c>
      <c r="F9" s="749">
        <v>0</v>
      </c>
      <c r="G9" s="749">
        <v>0</v>
      </c>
      <c r="H9" s="749">
        <v>62111233.169999994</v>
      </c>
      <c r="I9" s="749">
        <v>3007770.7</v>
      </c>
      <c r="J9" s="749">
        <v>9226627.089999998</v>
      </c>
      <c r="K9" s="749">
        <v>0</v>
      </c>
      <c r="L9" s="749">
        <v>74191200.89000003</v>
      </c>
      <c r="M9" s="749">
        <v>5326660.34</v>
      </c>
      <c r="N9" s="749">
        <v>8797598.5300000031</v>
      </c>
      <c r="O9" s="749">
        <v>5049016.53</v>
      </c>
      <c r="P9" s="749">
        <v>11601912.609999998</v>
      </c>
      <c r="Q9" s="749">
        <v>5267223.9400000004</v>
      </c>
      <c r="R9" s="749">
        <v>12173016.969999999</v>
      </c>
      <c r="S9" s="749">
        <v>1510473.23</v>
      </c>
      <c r="T9" s="749">
        <v>1818741.17</v>
      </c>
      <c r="U9" s="749">
        <v>0</v>
      </c>
      <c r="V9" s="749">
        <v>0</v>
      </c>
      <c r="W9" s="749">
        <v>0</v>
      </c>
      <c r="X9" s="749">
        <v>0</v>
      </c>
      <c r="Y9" s="749">
        <v>81217.790000000008</v>
      </c>
      <c r="Z9" s="749">
        <v>1677979.4499999997</v>
      </c>
      <c r="AA9" s="756">
        <v>59543.93</v>
      </c>
    </row>
    <row r="10" spans="1:27">
      <c r="A10" s="456" t="s">
        <v>146</v>
      </c>
      <c r="B10" s="457" t="s">
        <v>543</v>
      </c>
      <c r="C10" s="758">
        <v>912255363.41000056</v>
      </c>
      <c r="D10" s="749">
        <v>775075293.41000044</v>
      </c>
      <c r="E10" s="749">
        <v>57714684.320000008</v>
      </c>
      <c r="F10" s="749">
        <v>0</v>
      </c>
      <c r="G10" s="749">
        <v>0</v>
      </c>
      <c r="H10" s="749">
        <v>62219886.920000017</v>
      </c>
      <c r="I10" s="749">
        <v>3007770.7</v>
      </c>
      <c r="J10" s="749">
        <v>9226627.089999998</v>
      </c>
      <c r="K10" s="749">
        <v>0</v>
      </c>
      <c r="L10" s="749">
        <v>73200985.839999989</v>
      </c>
      <c r="M10" s="749">
        <v>5326660.34</v>
      </c>
      <c r="N10" s="749">
        <v>8797598.5300000012</v>
      </c>
      <c r="O10" s="749">
        <v>5049016.5299999993</v>
      </c>
      <c r="P10" s="749">
        <v>11591263.050000001</v>
      </c>
      <c r="Q10" s="749">
        <v>5267223.9399999995</v>
      </c>
      <c r="R10" s="749">
        <v>11126744.559999999</v>
      </c>
      <c r="S10" s="749">
        <v>1488848.7400000002</v>
      </c>
      <c r="T10" s="749">
        <v>1759197.24</v>
      </c>
      <c r="U10" s="749">
        <v>0</v>
      </c>
      <c r="V10" s="749">
        <v>0</v>
      </c>
      <c r="W10" s="749">
        <v>0</v>
      </c>
      <c r="X10" s="749">
        <v>0</v>
      </c>
      <c r="Y10" s="749">
        <v>81217.790000000008</v>
      </c>
      <c r="Z10" s="749">
        <v>1677979.45</v>
      </c>
      <c r="AA10" s="756">
        <v>0</v>
      </c>
    </row>
    <row r="11" spans="1:27">
      <c r="A11" s="455" t="s">
        <v>544</v>
      </c>
      <c r="B11" s="454" t="s">
        <v>545</v>
      </c>
      <c r="C11" s="759">
        <v>545004961.01000035</v>
      </c>
      <c r="D11" s="749">
        <v>449569085.24000043</v>
      </c>
      <c r="E11" s="749">
        <v>29358235.390000004</v>
      </c>
      <c r="F11" s="749">
        <v>0</v>
      </c>
      <c r="G11" s="749">
        <v>0</v>
      </c>
      <c r="H11" s="749">
        <v>43433856.110000014</v>
      </c>
      <c r="I11" s="749">
        <v>2301904.1700000004</v>
      </c>
      <c r="J11" s="749">
        <v>8187356.7299999986</v>
      </c>
      <c r="K11" s="749">
        <v>0</v>
      </c>
      <c r="L11" s="749">
        <v>51920801.86999999</v>
      </c>
      <c r="M11" s="749">
        <v>2740236.2</v>
      </c>
      <c r="N11" s="749">
        <v>6065518.3800000008</v>
      </c>
      <c r="O11" s="749">
        <v>4034909.3699999992</v>
      </c>
      <c r="P11" s="749">
        <v>5530708.1600000011</v>
      </c>
      <c r="Q11" s="749">
        <v>2436255.36</v>
      </c>
      <c r="R11" s="749">
        <v>9705070.6799999997</v>
      </c>
      <c r="S11" s="749">
        <v>855310.46000000008</v>
      </c>
      <c r="T11" s="749">
        <v>81217.790000000008</v>
      </c>
      <c r="U11" s="749">
        <v>0</v>
      </c>
      <c r="V11" s="749">
        <v>0</v>
      </c>
      <c r="W11" s="749">
        <v>0</v>
      </c>
      <c r="X11" s="749">
        <v>0</v>
      </c>
      <c r="Y11" s="749">
        <v>81217.790000000008</v>
      </c>
      <c r="Z11" s="749">
        <v>0</v>
      </c>
      <c r="AA11" s="756">
        <v>0</v>
      </c>
    </row>
    <row r="12" spans="1:27">
      <c r="A12" s="455" t="s">
        <v>546</v>
      </c>
      <c r="B12" s="454" t="s">
        <v>547</v>
      </c>
      <c r="C12" s="759">
        <v>207089210.94000003</v>
      </c>
      <c r="D12" s="749">
        <v>188200289.71000001</v>
      </c>
      <c r="E12" s="749">
        <v>20375462.390000004</v>
      </c>
      <c r="F12" s="749">
        <v>0</v>
      </c>
      <c r="G12" s="749">
        <v>0</v>
      </c>
      <c r="H12" s="749">
        <v>8643997.3100000005</v>
      </c>
      <c r="I12" s="749">
        <v>538825.07000000007</v>
      </c>
      <c r="J12" s="749">
        <v>259913.86</v>
      </c>
      <c r="K12" s="749">
        <v>0</v>
      </c>
      <c r="L12" s="749">
        <v>9534157.0800000019</v>
      </c>
      <c r="M12" s="749">
        <v>196036.59</v>
      </c>
      <c r="N12" s="749">
        <v>219837.94000000003</v>
      </c>
      <c r="O12" s="749">
        <v>234513.68000000002</v>
      </c>
      <c r="P12" s="749">
        <v>3259098.5799999996</v>
      </c>
      <c r="Q12" s="749">
        <v>2830968.58</v>
      </c>
      <c r="R12" s="749">
        <v>911905.84</v>
      </c>
      <c r="S12" s="749">
        <v>633538.28</v>
      </c>
      <c r="T12" s="749">
        <v>710766.84</v>
      </c>
      <c r="U12" s="749">
        <v>0</v>
      </c>
      <c r="V12" s="749">
        <v>0</v>
      </c>
      <c r="W12" s="749">
        <v>0</v>
      </c>
      <c r="X12" s="749">
        <v>0</v>
      </c>
      <c r="Y12" s="749">
        <v>0</v>
      </c>
      <c r="Z12" s="749">
        <v>710766.84</v>
      </c>
      <c r="AA12" s="756">
        <v>0</v>
      </c>
    </row>
    <row r="13" spans="1:27">
      <c r="A13" s="455" t="s">
        <v>548</v>
      </c>
      <c r="B13" s="454" t="s">
        <v>549</v>
      </c>
      <c r="C13" s="759">
        <v>134562695.28000006</v>
      </c>
      <c r="D13" s="749">
        <v>116339941.59000005</v>
      </c>
      <c r="E13" s="749">
        <v>7129929.1799999997</v>
      </c>
      <c r="F13" s="749">
        <v>0</v>
      </c>
      <c r="G13" s="749">
        <v>0</v>
      </c>
      <c r="H13" s="749">
        <v>10092313.079999998</v>
      </c>
      <c r="I13" s="749">
        <v>167041.46</v>
      </c>
      <c r="J13" s="749">
        <v>779356.5</v>
      </c>
      <c r="K13" s="749">
        <v>0</v>
      </c>
      <c r="L13" s="749">
        <v>8130440.6100000013</v>
      </c>
      <c r="M13" s="749">
        <v>1733859.1700000002</v>
      </c>
      <c r="N13" s="749">
        <v>1170430.9099999999</v>
      </c>
      <c r="O13" s="749">
        <v>779593.48</v>
      </c>
      <c r="P13" s="749">
        <v>2801456.3099999996</v>
      </c>
      <c r="Q13" s="749">
        <v>0</v>
      </c>
      <c r="R13" s="749">
        <v>509768.04</v>
      </c>
      <c r="S13" s="749">
        <v>0</v>
      </c>
      <c r="T13" s="749">
        <v>0</v>
      </c>
      <c r="U13" s="749">
        <v>0</v>
      </c>
      <c r="V13" s="749">
        <v>0</v>
      </c>
      <c r="W13" s="749">
        <v>0</v>
      </c>
      <c r="X13" s="749">
        <v>0</v>
      </c>
      <c r="Y13" s="749">
        <v>0</v>
      </c>
      <c r="Z13" s="749">
        <v>0</v>
      </c>
      <c r="AA13" s="756">
        <v>0</v>
      </c>
    </row>
    <row r="14" spans="1:27">
      <c r="A14" s="455" t="s">
        <v>550</v>
      </c>
      <c r="B14" s="454" t="s">
        <v>551</v>
      </c>
      <c r="C14" s="759">
        <v>25598496.180000007</v>
      </c>
      <c r="D14" s="749">
        <v>20965976.870000005</v>
      </c>
      <c r="E14" s="749">
        <v>851057.36</v>
      </c>
      <c r="F14" s="749">
        <v>0</v>
      </c>
      <c r="G14" s="749">
        <v>0</v>
      </c>
      <c r="H14" s="749">
        <v>49720.420000000006</v>
      </c>
      <c r="I14" s="749">
        <v>0</v>
      </c>
      <c r="J14" s="749">
        <v>0</v>
      </c>
      <c r="K14" s="749">
        <v>0</v>
      </c>
      <c r="L14" s="749">
        <v>3615586.28</v>
      </c>
      <c r="M14" s="749">
        <v>656528.37999999989</v>
      </c>
      <c r="N14" s="749">
        <v>1341811.2999999998</v>
      </c>
      <c r="O14" s="749">
        <v>0</v>
      </c>
      <c r="P14" s="749">
        <v>0</v>
      </c>
      <c r="Q14" s="749">
        <v>0</v>
      </c>
      <c r="R14" s="749">
        <v>0</v>
      </c>
      <c r="S14" s="749">
        <v>0</v>
      </c>
      <c r="T14" s="749">
        <v>967212.61</v>
      </c>
      <c r="U14" s="749">
        <v>0</v>
      </c>
      <c r="V14" s="749">
        <v>0</v>
      </c>
      <c r="W14" s="749">
        <v>0</v>
      </c>
      <c r="X14" s="749">
        <v>0</v>
      </c>
      <c r="Y14" s="749">
        <v>0</v>
      </c>
      <c r="Z14" s="749">
        <v>967212.61</v>
      </c>
      <c r="AA14" s="756">
        <v>0</v>
      </c>
    </row>
    <row r="15" spans="1:27">
      <c r="A15" s="453">
        <v>1.2</v>
      </c>
      <c r="B15" s="451" t="s">
        <v>863</v>
      </c>
      <c r="C15" s="760">
        <v>14251598.82</v>
      </c>
      <c r="D15" s="749">
        <v>2277123.4199999976</v>
      </c>
      <c r="E15" s="749">
        <v>577337.15</v>
      </c>
      <c r="F15" s="749">
        <v>0</v>
      </c>
      <c r="G15" s="749">
        <v>0</v>
      </c>
      <c r="H15" s="749">
        <v>1192339.5400000003</v>
      </c>
      <c r="I15" s="749">
        <v>158089.1</v>
      </c>
      <c r="J15" s="749">
        <v>325873.92999999988</v>
      </c>
      <c r="K15" s="749">
        <v>0</v>
      </c>
      <c r="L15" s="749">
        <v>10027844.720000001</v>
      </c>
      <c r="M15" s="749">
        <v>718461.24999999965</v>
      </c>
      <c r="N15" s="749">
        <v>871129.79999999993</v>
      </c>
      <c r="O15" s="749">
        <v>1064543.1000000001</v>
      </c>
      <c r="P15" s="749">
        <v>1776786.03</v>
      </c>
      <c r="Q15" s="749">
        <v>839589.90999999992</v>
      </c>
      <c r="R15" s="749">
        <v>1803704.6500000006</v>
      </c>
      <c r="S15" s="749">
        <v>404452.85</v>
      </c>
      <c r="T15" s="749">
        <v>754291.14</v>
      </c>
      <c r="U15" s="749">
        <v>0</v>
      </c>
      <c r="V15" s="749">
        <v>0</v>
      </c>
      <c r="W15" s="749">
        <v>0</v>
      </c>
      <c r="X15" s="749">
        <v>0</v>
      </c>
      <c r="Y15" s="749">
        <v>12215.15</v>
      </c>
      <c r="Z15" s="749">
        <v>726314.71</v>
      </c>
      <c r="AA15" s="756">
        <v>15761.28</v>
      </c>
    </row>
    <row r="16" spans="1:27">
      <c r="A16" s="452">
        <v>1.3</v>
      </c>
      <c r="B16" s="451" t="s">
        <v>552</v>
      </c>
      <c r="C16" s="761">
        <v>0</v>
      </c>
      <c r="D16" s="762">
        <v>0</v>
      </c>
      <c r="E16" s="762">
        <v>0</v>
      </c>
      <c r="F16" s="762">
        <v>0</v>
      </c>
      <c r="G16" s="762">
        <v>0</v>
      </c>
      <c r="H16" s="762">
        <v>0</v>
      </c>
      <c r="I16" s="762">
        <v>0</v>
      </c>
      <c r="J16" s="762">
        <v>0</v>
      </c>
      <c r="K16" s="762">
        <v>0</v>
      </c>
      <c r="L16" s="762">
        <v>0</v>
      </c>
      <c r="M16" s="762">
        <v>0</v>
      </c>
      <c r="N16" s="762">
        <v>0</v>
      </c>
      <c r="O16" s="762">
        <v>0</v>
      </c>
      <c r="P16" s="762">
        <v>0</v>
      </c>
      <c r="Q16" s="762">
        <v>0</v>
      </c>
      <c r="R16" s="762">
        <v>0</v>
      </c>
      <c r="S16" s="762">
        <v>0</v>
      </c>
      <c r="T16" s="762">
        <v>0</v>
      </c>
      <c r="U16" s="762">
        <v>0</v>
      </c>
      <c r="V16" s="762">
        <v>0</v>
      </c>
      <c r="W16" s="762">
        <v>0</v>
      </c>
      <c r="X16" s="762">
        <v>0</v>
      </c>
      <c r="Y16" s="762">
        <v>0</v>
      </c>
      <c r="Z16" s="762">
        <v>0</v>
      </c>
      <c r="AA16" s="763">
        <v>0</v>
      </c>
    </row>
    <row r="17" spans="1:27" s="441" customFormat="1" ht="25.5">
      <c r="A17" s="449" t="s">
        <v>553</v>
      </c>
      <c r="B17" s="450" t="s">
        <v>554</v>
      </c>
      <c r="C17" s="764">
        <v>905886604.41000116</v>
      </c>
      <c r="D17" s="750">
        <v>769798226.49000108</v>
      </c>
      <c r="E17" s="750">
        <v>61041711.809999995</v>
      </c>
      <c r="F17" s="750">
        <v>0</v>
      </c>
      <c r="G17" s="750">
        <v>0</v>
      </c>
      <c r="H17" s="750">
        <v>61807997.570000008</v>
      </c>
      <c r="I17" s="750">
        <v>3007770.7000000007</v>
      </c>
      <c r="J17" s="750">
        <v>8923391.4899999984</v>
      </c>
      <c r="K17" s="750">
        <v>0</v>
      </c>
      <c r="L17" s="750">
        <v>73004829.140000015</v>
      </c>
      <c r="M17" s="750">
        <v>5317753.5199999996</v>
      </c>
      <c r="N17" s="750">
        <v>8705051.9100000001</v>
      </c>
      <c r="O17" s="750">
        <v>5049016.5299999993</v>
      </c>
      <c r="P17" s="750">
        <v>11591263.049999997</v>
      </c>
      <c r="Q17" s="750">
        <v>5267223.9400000013</v>
      </c>
      <c r="R17" s="750">
        <v>11126744.559999999</v>
      </c>
      <c r="S17" s="750">
        <v>1482476.8900000001</v>
      </c>
      <c r="T17" s="750">
        <v>1275551.21</v>
      </c>
      <c r="U17" s="750">
        <v>0</v>
      </c>
      <c r="V17" s="750">
        <v>0</v>
      </c>
      <c r="W17" s="750">
        <v>0</v>
      </c>
      <c r="X17" s="750">
        <v>0</v>
      </c>
      <c r="Y17" s="750">
        <v>81217.790000000008</v>
      </c>
      <c r="Z17" s="750">
        <v>1194333.42</v>
      </c>
      <c r="AA17" s="765">
        <v>0</v>
      </c>
    </row>
    <row r="18" spans="1:27" s="441" customFormat="1" ht="25.5">
      <c r="A18" s="446" t="s">
        <v>555</v>
      </c>
      <c r="B18" s="447" t="s">
        <v>556</v>
      </c>
      <c r="C18" s="766">
        <v>899366866.77000105</v>
      </c>
      <c r="D18" s="750">
        <v>763278488.85000098</v>
      </c>
      <c r="E18" s="750">
        <v>57135853.559999987</v>
      </c>
      <c r="F18" s="750">
        <v>0</v>
      </c>
      <c r="G18" s="750">
        <v>0</v>
      </c>
      <c r="H18" s="750">
        <v>61807997.570000008</v>
      </c>
      <c r="I18" s="750">
        <v>3007770.7000000007</v>
      </c>
      <c r="J18" s="750">
        <v>8923391.4899999984</v>
      </c>
      <c r="K18" s="750">
        <v>0</v>
      </c>
      <c r="L18" s="750">
        <v>73004829.140000015</v>
      </c>
      <c r="M18" s="750">
        <v>5317753.5199999996</v>
      </c>
      <c r="N18" s="750">
        <v>8705051.9100000001</v>
      </c>
      <c r="O18" s="750">
        <v>5049016.5299999993</v>
      </c>
      <c r="P18" s="750">
        <v>11591263.049999997</v>
      </c>
      <c r="Q18" s="750">
        <v>5267223.9400000013</v>
      </c>
      <c r="R18" s="750">
        <v>11126744.559999999</v>
      </c>
      <c r="S18" s="750">
        <v>1482476.8900000001</v>
      </c>
      <c r="T18" s="750">
        <v>1275551.21</v>
      </c>
      <c r="U18" s="750">
        <v>0</v>
      </c>
      <c r="V18" s="750">
        <v>0</v>
      </c>
      <c r="W18" s="750">
        <v>0</v>
      </c>
      <c r="X18" s="750">
        <v>0</v>
      </c>
      <c r="Y18" s="750">
        <v>81217.790000000008</v>
      </c>
      <c r="Z18" s="750">
        <v>1194333.42</v>
      </c>
      <c r="AA18" s="765">
        <v>0</v>
      </c>
    </row>
    <row r="19" spans="1:27" s="441" customFormat="1">
      <c r="A19" s="449" t="s">
        <v>557</v>
      </c>
      <c r="B19" s="448" t="s">
        <v>558</v>
      </c>
      <c r="C19" s="767">
        <v>916476546.25000215</v>
      </c>
      <c r="D19" s="750">
        <v>787278060.10000217</v>
      </c>
      <c r="E19" s="750">
        <v>50706418.839999974</v>
      </c>
      <c r="F19" s="750">
        <v>0</v>
      </c>
      <c r="G19" s="750">
        <v>13757008.369999999</v>
      </c>
      <c r="H19" s="750">
        <v>63609916.23999998</v>
      </c>
      <c r="I19" s="750">
        <v>3828597.4299999992</v>
      </c>
      <c r="J19" s="750">
        <v>9819502.6499999985</v>
      </c>
      <c r="K19" s="750">
        <v>0</v>
      </c>
      <c r="L19" s="750">
        <v>65158519.770000011</v>
      </c>
      <c r="M19" s="750">
        <v>3885672.6799999997</v>
      </c>
      <c r="N19" s="750">
        <v>8498786.2200000007</v>
      </c>
      <c r="O19" s="750">
        <v>5660917.7999999998</v>
      </c>
      <c r="P19" s="750">
        <v>6442017.2600000007</v>
      </c>
      <c r="Q19" s="750">
        <v>3230434.3999999994</v>
      </c>
      <c r="R19" s="750">
        <v>10239124.270000001</v>
      </c>
      <c r="S19" s="750">
        <v>1666081.29</v>
      </c>
      <c r="T19" s="750">
        <v>430050.14</v>
      </c>
      <c r="U19" s="750">
        <v>0</v>
      </c>
      <c r="V19" s="750">
        <v>0</v>
      </c>
      <c r="W19" s="750">
        <v>0</v>
      </c>
      <c r="X19" s="750">
        <v>0</v>
      </c>
      <c r="Y19" s="750">
        <v>150832.71999999997</v>
      </c>
      <c r="Z19" s="750">
        <v>279217.42000000004</v>
      </c>
      <c r="AA19" s="765">
        <v>0</v>
      </c>
    </row>
    <row r="20" spans="1:27" s="441" customFormat="1">
      <c r="A20" s="446" t="s">
        <v>559</v>
      </c>
      <c r="B20" s="447" t="s">
        <v>560</v>
      </c>
      <c r="C20" s="766">
        <v>912823871.0100019</v>
      </c>
      <c r="D20" s="750">
        <v>783625384.86000192</v>
      </c>
      <c r="E20" s="750">
        <v>50567277.089999981</v>
      </c>
      <c r="F20" s="750">
        <v>0</v>
      </c>
      <c r="G20" s="750">
        <v>13757008.369999999</v>
      </c>
      <c r="H20" s="750">
        <v>63609916.23999998</v>
      </c>
      <c r="I20" s="750">
        <v>3828597.4299999992</v>
      </c>
      <c r="J20" s="750">
        <v>9819502.6499999985</v>
      </c>
      <c r="K20" s="750">
        <v>0</v>
      </c>
      <c r="L20" s="750">
        <v>65158519.770000011</v>
      </c>
      <c r="M20" s="750">
        <v>3885672.6799999997</v>
      </c>
      <c r="N20" s="750">
        <v>8498786.2200000007</v>
      </c>
      <c r="O20" s="750">
        <v>5660917.7999999998</v>
      </c>
      <c r="P20" s="750">
        <v>6442017.2600000007</v>
      </c>
      <c r="Q20" s="750">
        <v>3230434.3999999994</v>
      </c>
      <c r="R20" s="750">
        <v>10239124.270000001</v>
      </c>
      <c r="S20" s="750">
        <v>1666081.29</v>
      </c>
      <c r="T20" s="750">
        <v>430050.14</v>
      </c>
      <c r="U20" s="750">
        <v>0</v>
      </c>
      <c r="V20" s="750">
        <v>0</v>
      </c>
      <c r="W20" s="750">
        <v>0</v>
      </c>
      <c r="X20" s="750">
        <v>0</v>
      </c>
      <c r="Y20" s="750">
        <v>150832.71999999997</v>
      </c>
      <c r="Z20" s="750">
        <v>279217.42000000004</v>
      </c>
      <c r="AA20" s="765">
        <v>0</v>
      </c>
    </row>
    <row r="21" spans="1:27" s="441" customFormat="1">
      <c r="A21" s="445">
        <v>1.4</v>
      </c>
      <c r="B21" s="444" t="s">
        <v>649</v>
      </c>
      <c r="C21" s="768">
        <v>9252.9100000000017</v>
      </c>
      <c r="D21" s="750">
        <v>9252.9100000000017</v>
      </c>
      <c r="E21" s="750">
        <v>0</v>
      </c>
      <c r="F21" s="750">
        <v>0</v>
      </c>
      <c r="G21" s="750">
        <v>0</v>
      </c>
      <c r="H21" s="750">
        <v>0</v>
      </c>
      <c r="I21" s="750">
        <v>0</v>
      </c>
      <c r="J21" s="750">
        <v>0</v>
      </c>
      <c r="K21" s="750">
        <v>0</v>
      </c>
      <c r="L21" s="750">
        <v>0</v>
      </c>
      <c r="M21" s="750">
        <v>0</v>
      </c>
      <c r="N21" s="750">
        <v>0</v>
      </c>
      <c r="O21" s="750">
        <v>0</v>
      </c>
      <c r="P21" s="750">
        <v>0</v>
      </c>
      <c r="Q21" s="750">
        <v>0</v>
      </c>
      <c r="R21" s="750">
        <v>0</v>
      </c>
      <c r="S21" s="750">
        <v>0</v>
      </c>
      <c r="T21" s="750">
        <v>0</v>
      </c>
      <c r="U21" s="750">
        <v>0</v>
      </c>
      <c r="V21" s="750">
        <v>0</v>
      </c>
      <c r="W21" s="750">
        <v>0</v>
      </c>
      <c r="X21" s="750">
        <v>0</v>
      </c>
      <c r="Y21" s="750">
        <v>0</v>
      </c>
      <c r="Z21" s="750">
        <v>0</v>
      </c>
      <c r="AA21" s="765">
        <v>0</v>
      </c>
    </row>
    <row r="22" spans="1:27" s="441" customFormat="1" ht="13.5" thickBot="1">
      <c r="A22" s="443">
        <v>1.5</v>
      </c>
      <c r="B22" s="442" t="s">
        <v>650</v>
      </c>
      <c r="C22" s="769">
        <v>0</v>
      </c>
      <c r="D22" s="770">
        <v>0</v>
      </c>
      <c r="E22" s="770">
        <v>0</v>
      </c>
      <c r="F22" s="770">
        <v>0</v>
      </c>
      <c r="G22" s="770">
        <v>0</v>
      </c>
      <c r="H22" s="770">
        <v>0</v>
      </c>
      <c r="I22" s="770">
        <v>0</v>
      </c>
      <c r="J22" s="770">
        <v>0</v>
      </c>
      <c r="K22" s="770">
        <v>0</v>
      </c>
      <c r="L22" s="770">
        <v>0</v>
      </c>
      <c r="M22" s="770">
        <v>0</v>
      </c>
      <c r="N22" s="770">
        <v>0</v>
      </c>
      <c r="O22" s="770">
        <v>0</v>
      </c>
      <c r="P22" s="770">
        <v>0</v>
      </c>
      <c r="Q22" s="770">
        <v>0</v>
      </c>
      <c r="R22" s="770">
        <v>0</v>
      </c>
      <c r="S22" s="770">
        <v>0</v>
      </c>
      <c r="T22" s="770">
        <v>0</v>
      </c>
      <c r="U22" s="770">
        <v>0</v>
      </c>
      <c r="V22" s="770">
        <v>0</v>
      </c>
      <c r="W22" s="770">
        <v>0</v>
      </c>
      <c r="X22" s="770">
        <v>0</v>
      </c>
      <c r="Y22" s="770">
        <v>0</v>
      </c>
      <c r="Z22" s="770">
        <v>0</v>
      </c>
      <c r="AA22" s="771">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zoomScale="80" zoomScaleNormal="80" workbookViewId="0"/>
  </sheetViews>
  <sheetFormatPr defaultRowHeight="15"/>
  <cols>
    <col min="1" max="1" width="8.85546875" style="377"/>
    <col min="2" max="2" width="69.140625" style="352" customWidth="1"/>
    <col min="3" max="3" width="13.5703125" style="627" customWidth="1"/>
    <col min="4" max="4" width="14.42578125" style="627" customWidth="1"/>
    <col min="5" max="5" width="15.140625" style="627" bestFit="1" customWidth="1"/>
    <col min="6" max="6" width="13.140625" style="627" customWidth="1"/>
    <col min="7" max="7" width="14.42578125" style="627" customWidth="1"/>
    <col min="8" max="8" width="15.140625" style="627" bestFit="1" customWidth="1"/>
    <col min="12" max="12" width="18.42578125" customWidth="1"/>
    <col min="14" max="14" width="17.5703125" customWidth="1"/>
    <col min="15" max="15" width="27.42578125" customWidth="1"/>
  </cols>
  <sheetData>
    <row r="1" spans="1:15" ht="15.75">
      <c r="A1" s="16" t="s">
        <v>97</v>
      </c>
      <c r="B1" s="235" t="str">
        <f>Info!C2</f>
        <v>სს "ხალიკ ბანკი საქართველო"</v>
      </c>
      <c r="C1" s="625"/>
      <c r="D1" s="626"/>
      <c r="E1" s="626"/>
      <c r="F1" s="626"/>
      <c r="G1" s="626"/>
    </row>
    <row r="2" spans="1:15" ht="15.75">
      <c r="A2" s="16" t="s">
        <v>98</v>
      </c>
      <c r="B2" s="792">
        <f>'1. key ratios'!B2</f>
        <v>46112</v>
      </c>
      <c r="C2" s="628"/>
      <c r="D2" s="629"/>
      <c r="E2" s="629"/>
      <c r="F2" s="629"/>
      <c r="G2" s="629"/>
      <c r="H2" s="630"/>
    </row>
    <row r="3" spans="1:15" ht="15.75">
      <c r="A3" s="16"/>
      <c r="B3" s="15"/>
      <c r="C3" s="628"/>
      <c r="D3" s="629"/>
      <c r="E3" s="629"/>
      <c r="F3" s="629"/>
      <c r="G3" s="629"/>
      <c r="H3" s="630"/>
    </row>
    <row r="4" spans="1:15" ht="21" customHeight="1">
      <c r="A4" s="816" t="s">
        <v>25</v>
      </c>
      <c r="B4" s="817" t="s">
        <v>697</v>
      </c>
      <c r="C4" s="819" t="s">
        <v>103</v>
      </c>
      <c r="D4" s="819"/>
      <c r="E4" s="819"/>
      <c r="F4" s="819" t="s">
        <v>104</v>
      </c>
      <c r="G4" s="819"/>
      <c r="H4" s="820"/>
    </row>
    <row r="5" spans="1:15" ht="30.75" customHeight="1">
      <c r="A5" s="816"/>
      <c r="B5" s="818"/>
      <c r="C5" s="631" t="s">
        <v>26</v>
      </c>
      <c r="D5" s="631" t="s">
        <v>77</v>
      </c>
      <c r="E5" s="631" t="s">
        <v>66</v>
      </c>
      <c r="F5" s="631" t="s">
        <v>26</v>
      </c>
      <c r="G5" s="631" t="s">
        <v>77</v>
      </c>
      <c r="H5" s="631" t="s">
        <v>66</v>
      </c>
    </row>
    <row r="6" spans="1:15" ht="26.45" customHeight="1">
      <c r="A6" s="816"/>
      <c r="B6" s="324" t="s">
        <v>84</v>
      </c>
      <c r="C6" s="810"/>
      <c r="D6" s="811"/>
      <c r="E6" s="811"/>
      <c r="F6" s="811"/>
      <c r="G6" s="811"/>
      <c r="H6" s="812"/>
    </row>
    <row r="7" spans="1:15" ht="23.1" customHeight="1">
      <c r="A7" s="368">
        <v>1</v>
      </c>
      <c r="B7" s="325" t="s">
        <v>811</v>
      </c>
      <c r="C7" s="622">
        <f>SUM(C8:C10)</f>
        <v>41156216.540000007</v>
      </c>
      <c r="D7" s="622">
        <f>SUM(D8:D10)</f>
        <v>72171438.380000025</v>
      </c>
      <c r="E7" s="623">
        <f>C7+D7</f>
        <v>113327654.92000003</v>
      </c>
      <c r="F7" s="635">
        <f>SUM(F8:F10)</f>
        <v>19918996.050000001</v>
      </c>
      <c r="G7" s="635">
        <f>SUM(G8:G10)</f>
        <v>116061957.58000001</v>
      </c>
      <c r="H7" s="623">
        <f>F7+G7</f>
        <v>135980953.63000003</v>
      </c>
      <c r="K7" s="634"/>
      <c r="L7" s="634"/>
      <c r="M7" s="634"/>
      <c r="N7" s="634"/>
      <c r="O7" s="634"/>
    </row>
    <row r="8" spans="1:15">
      <c r="A8" s="368">
        <v>1.1000000000000001</v>
      </c>
      <c r="B8" s="326" t="s">
        <v>85</v>
      </c>
      <c r="C8" s="622">
        <v>7046289.5500000007</v>
      </c>
      <c r="D8" s="622">
        <v>8063954.3699999992</v>
      </c>
      <c r="E8" s="623">
        <f t="shared" ref="E8:E36" si="0">C8+D8</f>
        <v>15110243.92</v>
      </c>
      <c r="F8" s="635">
        <v>7430435.5</v>
      </c>
      <c r="G8" s="635">
        <v>6196023.6099999994</v>
      </c>
      <c r="H8" s="623">
        <f t="shared" ref="H8:H36" si="1">F8+G8</f>
        <v>13626459.109999999</v>
      </c>
      <c r="K8" s="634"/>
      <c r="L8" s="634"/>
      <c r="M8" s="634"/>
      <c r="N8" s="634"/>
      <c r="O8" s="634"/>
    </row>
    <row r="9" spans="1:15">
      <c r="A9" s="368">
        <v>1.2</v>
      </c>
      <c r="B9" s="326" t="s">
        <v>86</v>
      </c>
      <c r="C9" s="622">
        <v>5576284.1900000004</v>
      </c>
      <c r="D9" s="622">
        <v>20086091.600000001</v>
      </c>
      <c r="E9" s="623">
        <f t="shared" si="0"/>
        <v>25662375.790000003</v>
      </c>
      <c r="F9" s="635">
        <v>1869825.82</v>
      </c>
      <c r="G9" s="635">
        <v>91043176.320000008</v>
      </c>
      <c r="H9" s="623">
        <f t="shared" si="1"/>
        <v>92913002.140000001</v>
      </c>
      <c r="K9" s="634"/>
      <c r="L9" s="634"/>
      <c r="M9" s="634"/>
      <c r="N9" s="634"/>
      <c r="O9" s="634"/>
    </row>
    <row r="10" spans="1:15">
      <c r="A10" s="368">
        <v>1.3</v>
      </c>
      <c r="B10" s="326" t="s">
        <v>87</v>
      </c>
      <c r="C10" s="622">
        <v>28533642.800000001</v>
      </c>
      <c r="D10" s="622">
        <v>44021392.410000026</v>
      </c>
      <c r="E10" s="623">
        <f t="shared" si="0"/>
        <v>72555035.210000023</v>
      </c>
      <c r="F10" s="635">
        <v>10618734.73</v>
      </c>
      <c r="G10" s="635">
        <v>18822757.649999999</v>
      </c>
      <c r="H10" s="623">
        <f t="shared" si="1"/>
        <v>29441492.379999999</v>
      </c>
      <c r="K10" s="634"/>
      <c r="L10" s="634"/>
      <c r="M10" s="634"/>
      <c r="N10" s="634"/>
      <c r="O10" s="634"/>
    </row>
    <row r="11" spans="1:15">
      <c r="A11" s="368">
        <v>2</v>
      </c>
      <c r="B11" s="327" t="s">
        <v>698</v>
      </c>
      <c r="C11" s="622">
        <v>70351.37</v>
      </c>
      <c r="D11" s="622">
        <v>0</v>
      </c>
      <c r="E11" s="623">
        <f t="shared" si="0"/>
        <v>70351.37</v>
      </c>
      <c r="F11" s="635">
        <v>803814.14999999991</v>
      </c>
      <c r="G11" s="635">
        <v>0</v>
      </c>
      <c r="H11" s="623">
        <f t="shared" si="1"/>
        <v>803814.14999999991</v>
      </c>
      <c r="K11" s="634"/>
      <c r="L11" s="634"/>
      <c r="M11" s="634"/>
      <c r="N11" s="634"/>
      <c r="O11" s="634"/>
    </row>
    <row r="12" spans="1:15">
      <c r="A12" s="368">
        <v>2.1</v>
      </c>
      <c r="B12" s="328" t="s">
        <v>699</v>
      </c>
      <c r="C12" s="622">
        <v>70351.37</v>
      </c>
      <c r="D12" s="622">
        <v>0</v>
      </c>
      <c r="E12" s="623">
        <f t="shared" si="0"/>
        <v>70351.37</v>
      </c>
      <c r="F12" s="635">
        <v>803814.14999999991</v>
      </c>
      <c r="G12" s="635">
        <v>0</v>
      </c>
      <c r="H12" s="623">
        <f t="shared" si="1"/>
        <v>803814.14999999991</v>
      </c>
      <c r="K12" s="634"/>
      <c r="L12" s="634"/>
      <c r="M12" s="634"/>
      <c r="N12" s="634"/>
      <c r="O12" s="634"/>
    </row>
    <row r="13" spans="1:15" ht="26.45" customHeight="1">
      <c r="A13" s="368">
        <v>3</v>
      </c>
      <c r="B13" s="329" t="s">
        <v>700</v>
      </c>
      <c r="C13" s="622">
        <v>0</v>
      </c>
      <c r="D13" s="622">
        <v>0</v>
      </c>
      <c r="E13" s="623">
        <f t="shared" si="0"/>
        <v>0</v>
      </c>
      <c r="F13" s="635">
        <v>0</v>
      </c>
      <c r="G13" s="635">
        <v>0</v>
      </c>
      <c r="H13" s="623">
        <f t="shared" si="1"/>
        <v>0</v>
      </c>
      <c r="K13" s="634"/>
      <c r="L13" s="634"/>
      <c r="M13" s="634"/>
      <c r="N13" s="634"/>
      <c r="O13" s="634"/>
    </row>
    <row r="14" spans="1:15" ht="26.45" customHeight="1">
      <c r="A14" s="368">
        <v>4</v>
      </c>
      <c r="B14" s="330" t="s">
        <v>701</v>
      </c>
      <c r="C14" s="622">
        <v>0</v>
      </c>
      <c r="D14" s="622">
        <v>0</v>
      </c>
      <c r="E14" s="623">
        <f t="shared" si="0"/>
        <v>0</v>
      </c>
      <c r="F14" s="635">
        <v>0</v>
      </c>
      <c r="G14" s="635">
        <v>0</v>
      </c>
      <c r="H14" s="623">
        <f t="shared" si="1"/>
        <v>0</v>
      </c>
      <c r="K14" s="634"/>
      <c r="L14" s="634"/>
      <c r="M14" s="634"/>
      <c r="N14" s="634"/>
      <c r="O14" s="634"/>
    </row>
    <row r="15" spans="1:15" ht="24.6" customHeight="1">
      <c r="A15" s="368">
        <v>5</v>
      </c>
      <c r="B15" s="330" t="s">
        <v>702</v>
      </c>
      <c r="C15" s="632">
        <f>SUM(C16:C18)</f>
        <v>54000</v>
      </c>
      <c r="D15" s="632">
        <f>SUM(D16:D18)</f>
        <v>0</v>
      </c>
      <c r="E15" s="633">
        <f t="shared" si="0"/>
        <v>54000</v>
      </c>
      <c r="F15" s="636">
        <f>SUM(F16:F18)</f>
        <v>54000</v>
      </c>
      <c r="G15" s="636">
        <f>SUM(G16:G18)</f>
        <v>0</v>
      </c>
      <c r="H15" s="633">
        <f t="shared" si="1"/>
        <v>54000</v>
      </c>
      <c r="K15" s="634"/>
      <c r="L15" s="634"/>
      <c r="M15" s="634"/>
      <c r="N15" s="634"/>
      <c r="O15" s="634"/>
    </row>
    <row r="16" spans="1:15">
      <c r="A16" s="368">
        <v>5.0999999999999996</v>
      </c>
      <c r="B16" s="331" t="s">
        <v>703</v>
      </c>
      <c r="C16" s="622">
        <v>54000</v>
      </c>
      <c r="D16" s="622">
        <v>0</v>
      </c>
      <c r="E16" s="623">
        <f t="shared" si="0"/>
        <v>54000</v>
      </c>
      <c r="F16" s="635">
        <v>54000</v>
      </c>
      <c r="G16" s="635">
        <v>0</v>
      </c>
      <c r="H16" s="623">
        <f t="shared" si="1"/>
        <v>54000</v>
      </c>
      <c r="K16" s="634"/>
      <c r="L16" s="634"/>
      <c r="M16" s="634"/>
      <c r="N16" s="634"/>
      <c r="O16" s="634"/>
    </row>
    <row r="17" spans="1:15">
      <c r="A17" s="368">
        <v>5.2</v>
      </c>
      <c r="B17" s="331" t="s">
        <v>538</v>
      </c>
      <c r="C17" s="622">
        <v>0</v>
      </c>
      <c r="D17" s="622">
        <v>0</v>
      </c>
      <c r="E17" s="623">
        <f t="shared" si="0"/>
        <v>0</v>
      </c>
      <c r="F17" s="635">
        <v>0</v>
      </c>
      <c r="G17" s="635">
        <v>0</v>
      </c>
      <c r="H17" s="623">
        <f t="shared" si="1"/>
        <v>0</v>
      </c>
      <c r="K17" s="634"/>
      <c r="L17" s="634"/>
      <c r="M17" s="634"/>
      <c r="N17" s="634"/>
      <c r="O17" s="634"/>
    </row>
    <row r="18" spans="1:15">
      <c r="A18" s="368">
        <v>5.3</v>
      </c>
      <c r="B18" s="331" t="s">
        <v>704</v>
      </c>
      <c r="C18" s="622">
        <v>0</v>
      </c>
      <c r="D18" s="622">
        <v>0</v>
      </c>
      <c r="E18" s="623">
        <f t="shared" si="0"/>
        <v>0</v>
      </c>
      <c r="F18" s="635">
        <v>0</v>
      </c>
      <c r="G18" s="635">
        <v>0</v>
      </c>
      <c r="H18" s="623">
        <f t="shared" si="1"/>
        <v>0</v>
      </c>
      <c r="K18" s="634"/>
      <c r="L18" s="634"/>
      <c r="M18" s="634"/>
      <c r="N18" s="634"/>
      <c r="O18" s="634"/>
    </row>
    <row r="19" spans="1:15">
      <c r="A19" s="368">
        <v>6</v>
      </c>
      <c r="B19" s="329" t="s">
        <v>705</v>
      </c>
      <c r="C19" s="622">
        <f>SUM(C20:C21)</f>
        <v>373204212.89999992</v>
      </c>
      <c r="D19" s="622">
        <f>SUM(D20:D21)</f>
        <v>613520799.36999989</v>
      </c>
      <c r="E19" s="623">
        <f t="shared" si="0"/>
        <v>986725012.26999974</v>
      </c>
      <c r="F19" s="635">
        <f>SUM(F20:F21)</f>
        <v>307772325.51999992</v>
      </c>
      <c r="G19" s="635">
        <f>SUM(G20:G21)</f>
        <v>537703725.94000018</v>
      </c>
      <c r="H19" s="623">
        <f t="shared" si="1"/>
        <v>845476051.46000004</v>
      </c>
      <c r="K19" s="634"/>
      <c r="L19" s="634"/>
      <c r="M19" s="634"/>
      <c r="N19" s="634"/>
      <c r="O19" s="634"/>
    </row>
    <row r="20" spans="1:15">
      <c r="A20" s="368">
        <v>6.1</v>
      </c>
      <c r="B20" s="331" t="s">
        <v>538</v>
      </c>
      <c r="C20" s="622">
        <v>5791445.2800000003</v>
      </c>
      <c r="D20" s="622">
        <v>0</v>
      </c>
      <c r="E20" s="623">
        <f t="shared" si="0"/>
        <v>5791445.2800000003</v>
      </c>
      <c r="F20" s="635">
        <v>5791077.7000000002</v>
      </c>
      <c r="G20" s="635">
        <v>0</v>
      </c>
      <c r="H20" s="623">
        <f t="shared" si="1"/>
        <v>5791077.7000000002</v>
      </c>
      <c r="K20" s="634"/>
      <c r="L20" s="634"/>
      <c r="M20" s="634"/>
      <c r="N20" s="634"/>
      <c r="O20" s="634"/>
    </row>
    <row r="21" spans="1:15">
      <c r="A21" s="368">
        <v>6.2</v>
      </c>
      <c r="B21" s="331" t="s">
        <v>704</v>
      </c>
      <c r="C21" s="622">
        <v>367412767.61999995</v>
      </c>
      <c r="D21" s="622">
        <v>613520799.36999989</v>
      </c>
      <c r="E21" s="623">
        <f t="shared" si="0"/>
        <v>980933566.98999977</v>
      </c>
      <c r="F21" s="635">
        <v>301981247.81999993</v>
      </c>
      <c r="G21" s="635">
        <v>537703725.94000018</v>
      </c>
      <c r="H21" s="623">
        <f t="shared" si="1"/>
        <v>839684973.76000011</v>
      </c>
      <c r="K21" s="634"/>
      <c r="L21" s="634"/>
      <c r="M21" s="634"/>
      <c r="N21" s="634"/>
      <c r="O21" s="634"/>
    </row>
    <row r="22" spans="1:15">
      <c r="A22" s="368">
        <v>7</v>
      </c>
      <c r="B22" s="332" t="s">
        <v>706</v>
      </c>
      <c r="C22" s="622">
        <v>0</v>
      </c>
      <c r="D22" s="622">
        <v>0</v>
      </c>
      <c r="E22" s="623">
        <f t="shared" si="0"/>
        <v>0</v>
      </c>
      <c r="F22" s="635">
        <v>0</v>
      </c>
      <c r="G22" s="635">
        <v>0</v>
      </c>
      <c r="H22" s="623">
        <f t="shared" si="1"/>
        <v>0</v>
      </c>
      <c r="K22" s="634"/>
      <c r="L22" s="634"/>
      <c r="M22" s="634"/>
      <c r="N22" s="634"/>
      <c r="O22" s="634"/>
    </row>
    <row r="23" spans="1:15" ht="21">
      <c r="A23" s="368">
        <v>8</v>
      </c>
      <c r="B23" s="333" t="s">
        <v>707</v>
      </c>
      <c r="C23" s="622">
        <v>0</v>
      </c>
      <c r="D23" s="622">
        <v>0</v>
      </c>
      <c r="E23" s="623">
        <f t="shared" si="0"/>
        <v>0</v>
      </c>
      <c r="F23" s="635">
        <v>0</v>
      </c>
      <c r="G23" s="635">
        <v>0</v>
      </c>
      <c r="H23" s="623">
        <f t="shared" si="1"/>
        <v>0</v>
      </c>
      <c r="K23" s="634"/>
      <c r="L23" s="634"/>
      <c r="M23" s="634"/>
      <c r="N23" s="634"/>
      <c r="O23" s="634"/>
    </row>
    <row r="24" spans="1:15">
      <c r="A24" s="368">
        <v>9</v>
      </c>
      <c r="B24" s="330" t="s">
        <v>708</v>
      </c>
      <c r="C24" s="622">
        <f>SUM(C25:C26)</f>
        <v>18846325.120000005</v>
      </c>
      <c r="D24" s="622">
        <f>SUM(D25:D26)</f>
        <v>0</v>
      </c>
      <c r="E24" s="623">
        <f t="shared" si="0"/>
        <v>18846325.120000005</v>
      </c>
      <c r="F24" s="635">
        <f>SUM(F25:F26)</f>
        <v>17247530.740000002</v>
      </c>
      <c r="G24" s="635">
        <f>SUM(G25:G26)</f>
        <v>0</v>
      </c>
      <c r="H24" s="623">
        <f t="shared" si="1"/>
        <v>17247530.740000002</v>
      </c>
      <c r="K24" s="634"/>
      <c r="L24" s="634"/>
      <c r="M24" s="634"/>
      <c r="N24" s="634"/>
      <c r="O24" s="634"/>
    </row>
    <row r="25" spans="1:15">
      <c r="A25" s="368">
        <v>9.1</v>
      </c>
      <c r="B25" s="334" t="s">
        <v>709</v>
      </c>
      <c r="C25" s="622">
        <v>18846325.120000005</v>
      </c>
      <c r="D25" s="622">
        <v>0</v>
      </c>
      <c r="E25" s="623">
        <f t="shared" si="0"/>
        <v>18846325.120000005</v>
      </c>
      <c r="F25" s="635">
        <v>17247530.740000002</v>
      </c>
      <c r="G25" s="635">
        <v>0</v>
      </c>
      <c r="H25" s="623">
        <f t="shared" si="1"/>
        <v>17247530.740000002</v>
      </c>
      <c r="K25" s="634"/>
      <c r="L25" s="634"/>
      <c r="M25" s="634"/>
      <c r="N25" s="634"/>
      <c r="O25" s="634"/>
    </row>
    <row r="26" spans="1:15">
      <c r="A26" s="368">
        <v>9.1999999999999993</v>
      </c>
      <c r="B26" s="334" t="s">
        <v>710</v>
      </c>
      <c r="C26" s="622">
        <v>0</v>
      </c>
      <c r="D26" s="622">
        <v>0</v>
      </c>
      <c r="E26" s="623">
        <f t="shared" si="0"/>
        <v>0</v>
      </c>
      <c r="F26" s="635">
        <v>0</v>
      </c>
      <c r="G26" s="635">
        <v>0</v>
      </c>
      <c r="H26" s="623">
        <f t="shared" si="1"/>
        <v>0</v>
      </c>
      <c r="K26" s="634"/>
      <c r="L26" s="634"/>
      <c r="M26" s="634"/>
      <c r="N26" s="634"/>
      <c r="O26" s="634"/>
    </row>
    <row r="27" spans="1:15">
      <c r="A27" s="368">
        <v>10</v>
      </c>
      <c r="B27" s="330" t="s">
        <v>36</v>
      </c>
      <c r="C27" s="622">
        <f>SUM(C28:C29)</f>
        <v>6257470.4899999984</v>
      </c>
      <c r="D27" s="622">
        <f>SUM(D28:D29)</f>
        <v>0</v>
      </c>
      <c r="E27" s="623">
        <f t="shared" si="0"/>
        <v>6257470.4899999984</v>
      </c>
      <c r="F27" s="635">
        <f>SUM(F28:F29)</f>
        <v>5830726.6799999988</v>
      </c>
      <c r="G27" s="635">
        <f>SUM(G28:G29)</f>
        <v>0</v>
      </c>
      <c r="H27" s="623">
        <f t="shared" si="1"/>
        <v>5830726.6799999988</v>
      </c>
      <c r="K27" s="634"/>
      <c r="L27" s="634"/>
      <c r="M27" s="634"/>
      <c r="N27" s="634"/>
      <c r="O27" s="634"/>
    </row>
    <row r="28" spans="1:15">
      <c r="A28" s="368">
        <v>10.1</v>
      </c>
      <c r="B28" s="334" t="s">
        <v>711</v>
      </c>
      <c r="C28" s="622">
        <v>0</v>
      </c>
      <c r="D28" s="622">
        <v>0</v>
      </c>
      <c r="E28" s="623">
        <f t="shared" si="0"/>
        <v>0</v>
      </c>
      <c r="F28" s="635">
        <v>0</v>
      </c>
      <c r="G28" s="635">
        <v>0</v>
      </c>
      <c r="H28" s="623">
        <f t="shared" si="1"/>
        <v>0</v>
      </c>
      <c r="K28" s="634"/>
      <c r="L28" s="634"/>
      <c r="M28" s="634"/>
      <c r="N28" s="634"/>
      <c r="O28" s="634"/>
    </row>
    <row r="29" spans="1:15">
      <c r="A29" s="368">
        <v>10.199999999999999</v>
      </c>
      <c r="B29" s="334" t="s">
        <v>712</v>
      </c>
      <c r="C29" s="622">
        <v>6257470.4899999984</v>
      </c>
      <c r="D29" s="622">
        <v>0</v>
      </c>
      <c r="E29" s="623">
        <f t="shared" si="0"/>
        <v>6257470.4899999984</v>
      </c>
      <c r="F29" s="635">
        <v>5830726.6799999988</v>
      </c>
      <c r="G29" s="635">
        <v>0</v>
      </c>
      <c r="H29" s="623">
        <f t="shared" si="1"/>
        <v>5830726.6799999988</v>
      </c>
      <c r="K29" s="634"/>
      <c r="L29" s="634"/>
      <c r="M29" s="634"/>
      <c r="N29" s="634"/>
      <c r="O29" s="634"/>
    </row>
    <row r="30" spans="1:15">
      <c r="A30" s="368">
        <v>11</v>
      </c>
      <c r="B30" s="330" t="s">
        <v>713</v>
      </c>
      <c r="C30" s="622">
        <f>SUM(C31:C32)</f>
        <v>0</v>
      </c>
      <c r="D30" s="622">
        <f>SUM(D31:D32)</f>
        <v>0</v>
      </c>
      <c r="E30" s="623">
        <f t="shared" si="0"/>
        <v>0</v>
      </c>
      <c r="F30" s="635">
        <f>SUM(F31:F32)</f>
        <v>2266864.2999999998</v>
      </c>
      <c r="G30" s="635">
        <f>SUM(G31:G32)</f>
        <v>0</v>
      </c>
      <c r="H30" s="623">
        <f t="shared" si="1"/>
        <v>2266864.2999999998</v>
      </c>
      <c r="K30" s="634"/>
      <c r="L30" s="634"/>
      <c r="M30" s="634"/>
      <c r="N30" s="634"/>
      <c r="O30" s="634"/>
    </row>
    <row r="31" spans="1:15">
      <c r="A31" s="368">
        <v>11.1</v>
      </c>
      <c r="B31" s="334" t="s">
        <v>714</v>
      </c>
      <c r="C31" s="622">
        <v>0</v>
      </c>
      <c r="D31" s="622">
        <v>0</v>
      </c>
      <c r="E31" s="623">
        <f t="shared" si="0"/>
        <v>0</v>
      </c>
      <c r="F31" s="635">
        <v>2266864.2999999998</v>
      </c>
      <c r="G31" s="635">
        <v>0</v>
      </c>
      <c r="H31" s="623">
        <f t="shared" si="1"/>
        <v>2266864.2999999998</v>
      </c>
      <c r="K31" s="634"/>
      <c r="L31" s="634"/>
      <c r="M31" s="634"/>
      <c r="N31" s="634"/>
      <c r="O31" s="634"/>
    </row>
    <row r="32" spans="1:15">
      <c r="A32" s="368">
        <v>11.2</v>
      </c>
      <c r="B32" s="334" t="s">
        <v>715</v>
      </c>
      <c r="C32" s="622">
        <v>0</v>
      </c>
      <c r="D32" s="622">
        <v>0</v>
      </c>
      <c r="E32" s="623">
        <f t="shared" si="0"/>
        <v>0</v>
      </c>
      <c r="F32" s="635">
        <v>0</v>
      </c>
      <c r="G32" s="635">
        <v>0</v>
      </c>
      <c r="H32" s="623">
        <f t="shared" si="1"/>
        <v>0</v>
      </c>
      <c r="K32" s="634"/>
      <c r="L32" s="634"/>
      <c r="M32" s="634"/>
      <c r="N32" s="634"/>
      <c r="O32" s="634"/>
    </row>
    <row r="33" spans="1:15">
      <c r="A33" s="368">
        <v>13</v>
      </c>
      <c r="B33" s="330" t="s">
        <v>88</v>
      </c>
      <c r="C33" s="622">
        <v>18274014.209999997</v>
      </c>
      <c r="D33" s="622">
        <v>3023311.3200000003</v>
      </c>
      <c r="E33" s="623">
        <f t="shared" si="0"/>
        <v>21297325.529999997</v>
      </c>
      <c r="F33" s="635">
        <v>16295860.549999999</v>
      </c>
      <c r="G33" s="635">
        <v>9205376.3299999963</v>
      </c>
      <c r="H33" s="623">
        <f t="shared" si="1"/>
        <v>25501236.879999995</v>
      </c>
      <c r="K33" s="634"/>
      <c r="L33" s="634"/>
      <c r="M33" s="634"/>
      <c r="N33" s="634"/>
      <c r="O33" s="634"/>
    </row>
    <row r="34" spans="1:15">
      <c r="A34" s="368">
        <v>13.1</v>
      </c>
      <c r="B34" s="335" t="s">
        <v>716</v>
      </c>
      <c r="C34" s="622">
        <v>14409507.41</v>
      </c>
      <c r="D34" s="622">
        <v>0</v>
      </c>
      <c r="E34" s="623">
        <f t="shared" si="0"/>
        <v>14409507.41</v>
      </c>
      <c r="F34" s="635">
        <v>13406442.299999997</v>
      </c>
      <c r="G34" s="635">
        <v>0</v>
      </c>
      <c r="H34" s="623">
        <f t="shared" si="1"/>
        <v>13406442.299999997</v>
      </c>
      <c r="K34" s="634"/>
      <c r="L34" s="634"/>
      <c r="M34" s="634"/>
      <c r="N34" s="634"/>
      <c r="O34" s="634"/>
    </row>
    <row r="35" spans="1:15">
      <c r="A35" s="368">
        <v>13.2</v>
      </c>
      <c r="B35" s="335" t="s">
        <v>717</v>
      </c>
      <c r="C35" s="622">
        <v>0</v>
      </c>
      <c r="D35" s="622">
        <v>0</v>
      </c>
      <c r="E35" s="623">
        <f t="shared" si="0"/>
        <v>0</v>
      </c>
      <c r="F35" s="635">
        <v>0</v>
      </c>
      <c r="G35" s="635">
        <v>0</v>
      </c>
      <c r="H35" s="623">
        <f t="shared" si="1"/>
        <v>0</v>
      </c>
      <c r="K35" s="634"/>
      <c r="L35" s="634"/>
      <c r="M35" s="634"/>
      <c r="N35" s="634"/>
      <c r="O35" s="634"/>
    </row>
    <row r="36" spans="1:15">
      <c r="A36" s="368">
        <v>14</v>
      </c>
      <c r="B36" s="336" t="s">
        <v>718</v>
      </c>
      <c r="C36" s="622">
        <f>SUM(C7,C11,C13,C14,C15,C19,C22,C23,C24,C27,C30,C33)</f>
        <v>457862590.62999994</v>
      </c>
      <c r="D36" s="622">
        <f>SUM(D7,D11,D13,D14,D15,D19,D22,D23,D24,D27,D30,D33)</f>
        <v>688715549.06999993</v>
      </c>
      <c r="E36" s="623">
        <f t="shared" si="0"/>
        <v>1146578139.6999998</v>
      </c>
      <c r="F36" s="635">
        <f>SUM(F7,F11,F13,F14,F15,F19,F22,F23,F24,F27,F30,F33)</f>
        <v>370190117.98999995</v>
      </c>
      <c r="G36" s="635">
        <f>SUM(G7,G11,G13,G14,G15,G19,G22,G23,G24,G27,G30,G33)</f>
        <v>662971059.85000026</v>
      </c>
      <c r="H36" s="623">
        <f t="shared" si="1"/>
        <v>1033161177.8400002</v>
      </c>
      <c r="K36" s="634"/>
      <c r="L36" s="634"/>
      <c r="M36" s="634"/>
      <c r="N36" s="634"/>
      <c r="O36" s="634"/>
    </row>
    <row r="37" spans="1:15" ht="22.5" customHeight="1">
      <c r="A37" s="368"/>
      <c r="B37" s="337" t="s">
        <v>93</v>
      </c>
      <c r="C37" s="810"/>
      <c r="D37" s="811"/>
      <c r="E37" s="811"/>
      <c r="F37" s="811"/>
      <c r="G37" s="811"/>
      <c r="H37" s="812"/>
      <c r="K37" s="634"/>
      <c r="L37" s="634"/>
      <c r="M37" s="634"/>
      <c r="N37" s="634"/>
      <c r="O37" s="634"/>
    </row>
    <row r="38" spans="1:15">
      <c r="A38" s="368">
        <v>15</v>
      </c>
      <c r="B38" s="338" t="s">
        <v>719</v>
      </c>
      <c r="C38" s="635">
        <v>0</v>
      </c>
      <c r="D38" s="635">
        <v>0</v>
      </c>
      <c r="E38" s="637">
        <f>C38+D38</f>
        <v>0</v>
      </c>
      <c r="F38" s="635">
        <v>465500</v>
      </c>
      <c r="G38" s="635">
        <v>0</v>
      </c>
      <c r="H38" s="637">
        <f>F38+G38</f>
        <v>465500</v>
      </c>
      <c r="K38" s="634"/>
      <c r="L38" s="634"/>
      <c r="M38" s="634"/>
      <c r="N38" s="634"/>
      <c r="O38" s="634"/>
    </row>
    <row r="39" spans="1:15">
      <c r="A39" s="368">
        <v>15.1</v>
      </c>
      <c r="B39" s="339" t="s">
        <v>699</v>
      </c>
      <c r="C39" s="635">
        <v>0</v>
      </c>
      <c r="D39" s="635">
        <v>0</v>
      </c>
      <c r="E39" s="637">
        <f t="shared" ref="E39:E53" si="2">C39+D39</f>
        <v>0</v>
      </c>
      <c r="F39" s="635">
        <v>465500</v>
      </c>
      <c r="G39" s="635">
        <v>0</v>
      </c>
      <c r="H39" s="637">
        <f t="shared" ref="H39:H53" si="3">F39+G39</f>
        <v>465500</v>
      </c>
      <c r="K39" s="634"/>
      <c r="L39" s="634"/>
      <c r="M39" s="634"/>
      <c r="N39" s="634"/>
      <c r="O39" s="634"/>
    </row>
    <row r="40" spans="1:15" ht="24" customHeight="1">
      <c r="A40" s="368">
        <v>16</v>
      </c>
      <c r="B40" s="332" t="s">
        <v>720</v>
      </c>
      <c r="C40" s="635">
        <v>0</v>
      </c>
      <c r="D40" s="635">
        <v>0</v>
      </c>
      <c r="E40" s="637">
        <f t="shared" si="2"/>
        <v>0</v>
      </c>
      <c r="F40" s="635">
        <v>0</v>
      </c>
      <c r="G40" s="635">
        <v>0</v>
      </c>
      <c r="H40" s="637">
        <f t="shared" si="3"/>
        <v>0</v>
      </c>
      <c r="K40" s="634"/>
      <c r="L40" s="634"/>
      <c r="M40" s="634"/>
      <c r="N40" s="634"/>
      <c r="O40" s="634"/>
    </row>
    <row r="41" spans="1:15" ht="21">
      <c r="A41" s="368">
        <v>17</v>
      </c>
      <c r="B41" s="332" t="s">
        <v>721</v>
      </c>
      <c r="C41" s="635">
        <f>SUM(C42:C45)</f>
        <v>177773125.01999986</v>
      </c>
      <c r="D41" s="635">
        <f>SUM(D42:D45)</f>
        <v>655798794.16999972</v>
      </c>
      <c r="E41" s="637">
        <f t="shared" si="2"/>
        <v>833571919.18999958</v>
      </c>
      <c r="F41" s="635">
        <f>SUM(F42:F45)</f>
        <v>120432146.0699999</v>
      </c>
      <c r="G41" s="635">
        <f>SUM(G42:G45)</f>
        <v>619767199.95999992</v>
      </c>
      <c r="H41" s="637">
        <f t="shared" si="3"/>
        <v>740199346.02999985</v>
      </c>
      <c r="K41" s="634"/>
      <c r="L41" s="634"/>
      <c r="M41" s="634"/>
      <c r="N41" s="634"/>
      <c r="O41" s="634"/>
    </row>
    <row r="42" spans="1:15">
      <c r="A42" s="368">
        <v>17.100000000000001</v>
      </c>
      <c r="B42" s="340" t="s">
        <v>722</v>
      </c>
      <c r="C42" s="635">
        <v>177065755.56999987</v>
      </c>
      <c r="D42" s="635">
        <v>163403116.75</v>
      </c>
      <c r="E42" s="637">
        <f t="shared" si="2"/>
        <v>340468872.31999987</v>
      </c>
      <c r="F42" s="635">
        <v>115907671.74999991</v>
      </c>
      <c r="G42" s="635">
        <v>216718282.66999999</v>
      </c>
      <c r="H42" s="637">
        <f t="shared" si="3"/>
        <v>332625954.4199999</v>
      </c>
      <c r="K42" s="634"/>
      <c r="L42" s="634"/>
      <c r="M42" s="634"/>
      <c r="N42" s="634"/>
      <c r="O42" s="634"/>
    </row>
    <row r="43" spans="1:15">
      <c r="A43" s="368">
        <v>17.2</v>
      </c>
      <c r="B43" s="341" t="s">
        <v>89</v>
      </c>
      <c r="C43" s="635">
        <v>0</v>
      </c>
      <c r="D43" s="635">
        <v>482734871.96999967</v>
      </c>
      <c r="E43" s="637">
        <f t="shared" si="2"/>
        <v>482734871.96999967</v>
      </c>
      <c r="F43" s="635">
        <v>0</v>
      </c>
      <c r="G43" s="635">
        <v>389089608.00999999</v>
      </c>
      <c r="H43" s="637">
        <f t="shared" si="3"/>
        <v>389089608.00999999</v>
      </c>
      <c r="K43" s="634"/>
      <c r="L43" s="634"/>
      <c r="M43" s="634"/>
      <c r="N43" s="634"/>
      <c r="O43" s="634"/>
    </row>
    <row r="44" spans="1:15">
      <c r="A44" s="368">
        <v>17.3</v>
      </c>
      <c r="B44" s="340" t="s">
        <v>723</v>
      </c>
      <c r="C44" s="635">
        <v>0</v>
      </c>
      <c r="D44" s="635">
        <v>0</v>
      </c>
      <c r="E44" s="637">
        <f t="shared" si="2"/>
        <v>0</v>
      </c>
      <c r="F44" s="635">
        <v>0</v>
      </c>
      <c r="G44" s="635">
        <v>5040150.13</v>
      </c>
      <c r="H44" s="637">
        <f t="shared" si="3"/>
        <v>5040150.13</v>
      </c>
      <c r="K44" s="634"/>
      <c r="L44" s="634"/>
      <c r="M44" s="634"/>
      <c r="N44" s="634"/>
      <c r="O44" s="634"/>
    </row>
    <row r="45" spans="1:15">
      <c r="A45" s="368">
        <v>17.399999999999999</v>
      </c>
      <c r="B45" s="340" t="s">
        <v>724</v>
      </c>
      <c r="C45" s="635">
        <v>707369.45</v>
      </c>
      <c r="D45" s="635">
        <v>9660805.4499999993</v>
      </c>
      <c r="E45" s="637">
        <f t="shared" si="2"/>
        <v>10368174.899999999</v>
      </c>
      <c r="F45" s="635">
        <v>4524474.32</v>
      </c>
      <c r="G45" s="635">
        <v>8919159.1500000022</v>
      </c>
      <c r="H45" s="637">
        <f t="shared" si="3"/>
        <v>13443633.470000003</v>
      </c>
      <c r="K45" s="634"/>
      <c r="L45" s="634"/>
      <c r="M45" s="634"/>
      <c r="N45" s="634"/>
      <c r="O45" s="634"/>
    </row>
    <row r="46" spans="1:15">
      <c r="A46" s="368">
        <v>18</v>
      </c>
      <c r="B46" s="342" t="s">
        <v>725</v>
      </c>
      <c r="C46" s="635">
        <v>1116813.74</v>
      </c>
      <c r="D46" s="635">
        <v>37034.75</v>
      </c>
      <c r="E46" s="637">
        <f t="shared" si="2"/>
        <v>1153848.49</v>
      </c>
      <c r="F46" s="635">
        <v>1034219.91</v>
      </c>
      <c r="G46" s="635">
        <v>138096.68000000005</v>
      </c>
      <c r="H46" s="637">
        <f t="shared" si="3"/>
        <v>1172316.5900000001</v>
      </c>
      <c r="K46" s="634"/>
      <c r="L46" s="634"/>
      <c r="M46" s="634"/>
      <c r="N46" s="634"/>
      <c r="O46" s="634"/>
    </row>
    <row r="47" spans="1:15">
      <c r="A47" s="368">
        <v>19</v>
      </c>
      <c r="B47" s="342" t="s">
        <v>726</v>
      </c>
      <c r="C47" s="635">
        <f>SUM(C48:C49)</f>
        <v>1789094.27</v>
      </c>
      <c r="D47" s="635">
        <f>SUM(D48:D49)</f>
        <v>0</v>
      </c>
      <c r="E47" s="637">
        <f t="shared" si="2"/>
        <v>1789094.27</v>
      </c>
      <c r="F47" s="635">
        <f>SUM(F48:F49)</f>
        <v>1211034.57</v>
      </c>
      <c r="G47" s="635">
        <f>SUM(G48:G49)</f>
        <v>0</v>
      </c>
      <c r="H47" s="637">
        <f t="shared" si="3"/>
        <v>1211034.57</v>
      </c>
      <c r="K47" s="634"/>
      <c r="L47" s="634"/>
      <c r="M47" s="634"/>
      <c r="N47" s="634"/>
      <c r="O47" s="634"/>
    </row>
    <row r="48" spans="1:15">
      <c r="A48" s="368">
        <v>19.100000000000001</v>
      </c>
      <c r="B48" s="343" t="s">
        <v>727</v>
      </c>
      <c r="C48" s="635">
        <v>1613478.7</v>
      </c>
      <c r="D48" s="635">
        <v>0</v>
      </c>
      <c r="E48" s="637">
        <f t="shared" si="2"/>
        <v>1613478.7</v>
      </c>
      <c r="F48" s="635">
        <v>999946</v>
      </c>
      <c r="G48" s="635">
        <v>0</v>
      </c>
      <c r="H48" s="637">
        <f t="shared" si="3"/>
        <v>999946</v>
      </c>
      <c r="K48" s="634"/>
      <c r="L48" s="634"/>
      <c r="M48" s="634"/>
      <c r="N48" s="634"/>
      <c r="O48" s="634"/>
    </row>
    <row r="49" spans="1:15">
      <c r="A49" s="368">
        <v>19.2</v>
      </c>
      <c r="B49" s="344" t="s">
        <v>728</v>
      </c>
      <c r="C49" s="635">
        <v>175615.57</v>
      </c>
      <c r="D49" s="635">
        <v>0</v>
      </c>
      <c r="E49" s="637">
        <f t="shared" si="2"/>
        <v>175615.57</v>
      </c>
      <c r="F49" s="635">
        <v>211088.57</v>
      </c>
      <c r="G49" s="635">
        <v>0</v>
      </c>
      <c r="H49" s="637">
        <f t="shared" si="3"/>
        <v>211088.57</v>
      </c>
      <c r="K49" s="634"/>
      <c r="L49" s="634"/>
      <c r="M49" s="634"/>
      <c r="N49" s="634"/>
      <c r="O49" s="634"/>
    </row>
    <row r="50" spans="1:15">
      <c r="A50" s="368">
        <v>20</v>
      </c>
      <c r="B50" s="345" t="s">
        <v>90</v>
      </c>
      <c r="C50" s="635">
        <v>0</v>
      </c>
      <c r="D50" s="635">
        <v>27067679.920000002</v>
      </c>
      <c r="E50" s="637">
        <f t="shared" si="2"/>
        <v>27067679.920000002</v>
      </c>
      <c r="F50" s="635">
        <v>0</v>
      </c>
      <c r="G50" s="635">
        <v>27745641.629999999</v>
      </c>
      <c r="H50" s="637">
        <f t="shared" si="3"/>
        <v>27745641.629999999</v>
      </c>
      <c r="K50" s="634"/>
      <c r="L50" s="634"/>
      <c r="M50" s="634"/>
      <c r="N50" s="634"/>
      <c r="O50" s="634"/>
    </row>
    <row r="51" spans="1:15">
      <c r="A51" s="368">
        <v>21</v>
      </c>
      <c r="B51" s="346" t="s">
        <v>78</v>
      </c>
      <c r="C51" s="635">
        <v>3645306.7699999996</v>
      </c>
      <c r="D51" s="635">
        <v>0</v>
      </c>
      <c r="E51" s="637">
        <f t="shared" si="2"/>
        <v>3645306.7699999996</v>
      </c>
      <c r="F51" s="635">
        <v>2977476.0799999996</v>
      </c>
      <c r="G51" s="635">
        <v>0</v>
      </c>
      <c r="H51" s="637">
        <f t="shared" si="3"/>
        <v>2977476.0799999996</v>
      </c>
      <c r="K51" s="634"/>
      <c r="L51" s="634"/>
      <c r="M51" s="634"/>
      <c r="N51" s="634"/>
      <c r="O51" s="634"/>
    </row>
    <row r="52" spans="1:15">
      <c r="A52" s="368">
        <v>21.1</v>
      </c>
      <c r="B52" s="341" t="s">
        <v>729</v>
      </c>
      <c r="C52" s="635">
        <v>0</v>
      </c>
      <c r="D52" s="635">
        <v>0</v>
      </c>
      <c r="E52" s="637">
        <f t="shared" si="2"/>
        <v>0</v>
      </c>
      <c r="F52" s="635">
        <v>0</v>
      </c>
      <c r="G52" s="635">
        <v>0</v>
      </c>
      <c r="H52" s="637">
        <f t="shared" si="3"/>
        <v>0</v>
      </c>
      <c r="K52" s="634"/>
      <c r="L52" s="634"/>
      <c r="M52" s="634"/>
      <c r="N52" s="634"/>
      <c r="O52" s="634"/>
    </row>
    <row r="53" spans="1:15">
      <c r="A53" s="368">
        <v>22</v>
      </c>
      <c r="B53" s="345" t="s">
        <v>730</v>
      </c>
      <c r="C53" s="635">
        <f>SUM(C38,C40,C41,C46,C47,C50,C51)</f>
        <v>184324339.79999989</v>
      </c>
      <c r="D53" s="635">
        <f>SUM(D38,D40,D41,D46,D47,D50,D51)</f>
        <v>682903508.83999968</v>
      </c>
      <c r="E53" s="637">
        <f t="shared" si="2"/>
        <v>867227848.63999963</v>
      </c>
      <c r="F53" s="635">
        <f>SUM(F38,F40,F41,F46,F47,F50,F51)</f>
        <v>126120376.62999989</v>
      </c>
      <c r="G53" s="635">
        <f>SUM(G38,G40,G41,G46,G47,G50,G51)</f>
        <v>647650938.26999986</v>
      </c>
      <c r="H53" s="637">
        <f t="shared" si="3"/>
        <v>773771314.89999974</v>
      </c>
      <c r="K53" s="634"/>
      <c r="L53" s="634"/>
      <c r="M53" s="634"/>
      <c r="N53" s="634"/>
      <c r="O53" s="634"/>
    </row>
    <row r="54" spans="1:15" ht="24" customHeight="1">
      <c r="A54" s="368"/>
      <c r="B54" s="347" t="s">
        <v>731</v>
      </c>
      <c r="C54" s="813"/>
      <c r="D54" s="814"/>
      <c r="E54" s="814"/>
      <c r="F54" s="814"/>
      <c r="G54" s="814"/>
      <c r="H54" s="815"/>
      <c r="K54" s="634"/>
      <c r="L54" s="634"/>
      <c r="M54" s="634"/>
      <c r="N54" s="634"/>
      <c r="O54" s="634"/>
    </row>
    <row r="55" spans="1:15">
      <c r="A55" s="368">
        <v>23</v>
      </c>
      <c r="B55" s="571" t="s">
        <v>960</v>
      </c>
      <c r="C55" s="635">
        <v>76000000</v>
      </c>
      <c r="D55" s="635">
        <v>0</v>
      </c>
      <c r="E55" s="637">
        <f>C55+D55</f>
        <v>76000000</v>
      </c>
      <c r="F55" s="635">
        <v>76000000</v>
      </c>
      <c r="G55" s="635">
        <v>0</v>
      </c>
      <c r="H55" s="637">
        <f>F55+G55</f>
        <v>76000000</v>
      </c>
      <c r="K55" s="634"/>
      <c r="L55" s="634"/>
      <c r="M55" s="634"/>
      <c r="N55" s="634"/>
      <c r="O55" s="634"/>
    </row>
    <row r="56" spans="1:15">
      <c r="A56" s="368">
        <v>24</v>
      </c>
      <c r="B56" s="345" t="s">
        <v>732</v>
      </c>
      <c r="C56" s="635">
        <v>60000000</v>
      </c>
      <c r="D56" s="635">
        <v>0</v>
      </c>
      <c r="E56" s="637">
        <f t="shared" ref="E56:E69" si="4">C56+D56</f>
        <v>60000000</v>
      </c>
      <c r="F56" s="635">
        <v>60000000</v>
      </c>
      <c r="G56" s="635">
        <v>0</v>
      </c>
      <c r="H56" s="637">
        <f t="shared" ref="H56:H69" si="5">F56+G56</f>
        <v>60000000</v>
      </c>
      <c r="K56" s="634"/>
      <c r="L56" s="634"/>
      <c r="M56" s="634"/>
      <c r="N56" s="634"/>
      <c r="O56" s="634"/>
    </row>
    <row r="57" spans="1:15">
      <c r="A57" s="368">
        <v>25</v>
      </c>
      <c r="B57" s="348" t="s">
        <v>91</v>
      </c>
      <c r="C57" s="635">
        <v>0</v>
      </c>
      <c r="D57" s="635">
        <v>0</v>
      </c>
      <c r="E57" s="637">
        <f t="shared" si="4"/>
        <v>0</v>
      </c>
      <c r="F57" s="635">
        <v>0</v>
      </c>
      <c r="G57" s="635">
        <v>0</v>
      </c>
      <c r="H57" s="637">
        <f t="shared" si="5"/>
        <v>0</v>
      </c>
      <c r="K57" s="634"/>
      <c r="L57" s="634"/>
      <c r="M57" s="634"/>
      <c r="N57" s="634"/>
      <c r="O57" s="634"/>
    </row>
    <row r="58" spans="1:15">
      <c r="A58" s="368">
        <v>26</v>
      </c>
      <c r="B58" s="342" t="s">
        <v>733</v>
      </c>
      <c r="C58" s="635">
        <v>0</v>
      </c>
      <c r="D58" s="635">
        <v>0</v>
      </c>
      <c r="E58" s="637">
        <f t="shared" si="4"/>
        <v>0</v>
      </c>
      <c r="F58" s="635">
        <v>0</v>
      </c>
      <c r="G58" s="635">
        <v>0</v>
      </c>
      <c r="H58" s="637">
        <f t="shared" si="5"/>
        <v>0</v>
      </c>
      <c r="K58" s="634"/>
      <c r="L58" s="634"/>
      <c r="M58" s="634"/>
      <c r="N58" s="634"/>
      <c r="O58" s="634"/>
    </row>
    <row r="59" spans="1:15" ht="21">
      <c r="A59" s="368">
        <v>27</v>
      </c>
      <c r="B59" s="342" t="s">
        <v>734</v>
      </c>
      <c r="C59" s="635">
        <f>SUM(C60:C61)</f>
        <v>0</v>
      </c>
      <c r="D59" s="635">
        <f>SUM(D60:D61)</f>
        <v>0</v>
      </c>
      <c r="E59" s="637">
        <f t="shared" si="4"/>
        <v>0</v>
      </c>
      <c r="F59" s="635">
        <v>0</v>
      </c>
      <c r="G59" s="635">
        <v>0</v>
      </c>
      <c r="H59" s="637">
        <f t="shared" si="5"/>
        <v>0</v>
      </c>
      <c r="K59" s="634"/>
      <c r="L59" s="634"/>
      <c r="M59" s="634"/>
      <c r="N59" s="634"/>
      <c r="O59" s="634"/>
    </row>
    <row r="60" spans="1:15">
      <c r="A60" s="368">
        <v>27.1</v>
      </c>
      <c r="B60" s="349" t="s">
        <v>735</v>
      </c>
      <c r="C60" s="635">
        <v>0</v>
      </c>
      <c r="D60" s="635">
        <v>0</v>
      </c>
      <c r="E60" s="637">
        <f t="shared" si="4"/>
        <v>0</v>
      </c>
      <c r="F60" s="635">
        <v>0</v>
      </c>
      <c r="G60" s="635">
        <v>0</v>
      </c>
      <c r="H60" s="637">
        <f t="shared" si="5"/>
        <v>0</v>
      </c>
      <c r="K60" s="634"/>
      <c r="L60" s="634"/>
      <c r="M60" s="634"/>
      <c r="N60" s="634"/>
      <c r="O60" s="634"/>
    </row>
    <row r="61" spans="1:15">
      <c r="A61" s="368">
        <v>27.2</v>
      </c>
      <c r="B61" s="340" t="s">
        <v>736</v>
      </c>
      <c r="C61" s="635">
        <v>0</v>
      </c>
      <c r="D61" s="635">
        <v>0</v>
      </c>
      <c r="E61" s="637">
        <f t="shared" si="4"/>
        <v>0</v>
      </c>
      <c r="F61" s="635">
        <v>0</v>
      </c>
      <c r="G61" s="635">
        <v>0</v>
      </c>
      <c r="H61" s="637">
        <f t="shared" si="5"/>
        <v>0</v>
      </c>
      <c r="K61" s="634"/>
      <c r="L61" s="634"/>
      <c r="M61" s="634"/>
      <c r="N61" s="634"/>
      <c r="O61" s="634"/>
    </row>
    <row r="62" spans="1:15">
      <c r="A62" s="368">
        <v>28</v>
      </c>
      <c r="B62" s="346" t="s">
        <v>737</v>
      </c>
      <c r="C62" s="635">
        <v>0</v>
      </c>
      <c r="D62" s="635">
        <v>0</v>
      </c>
      <c r="E62" s="637">
        <f t="shared" si="4"/>
        <v>0</v>
      </c>
      <c r="F62" s="635">
        <v>0</v>
      </c>
      <c r="G62" s="635">
        <v>0</v>
      </c>
      <c r="H62" s="637">
        <f t="shared" si="5"/>
        <v>0</v>
      </c>
      <c r="K62" s="634"/>
      <c r="L62" s="634"/>
      <c r="M62" s="634"/>
      <c r="N62" s="634"/>
      <c r="O62" s="634"/>
    </row>
    <row r="63" spans="1:15">
      <c r="A63" s="368">
        <v>29</v>
      </c>
      <c r="B63" s="342" t="s">
        <v>738</v>
      </c>
      <c r="C63" s="635">
        <f>SUM(C64:C66)</f>
        <v>2002267.27</v>
      </c>
      <c r="D63" s="635">
        <f>SUM(D64:D66)</f>
        <v>0</v>
      </c>
      <c r="E63" s="637">
        <f t="shared" si="4"/>
        <v>2002267.27</v>
      </c>
      <c r="F63" s="635">
        <f>SUM(F64:F66)</f>
        <v>2030425.13</v>
      </c>
      <c r="G63" s="635">
        <f>SUM(G64:G66)</f>
        <v>0</v>
      </c>
      <c r="H63" s="637">
        <f t="shared" si="5"/>
        <v>2030425.13</v>
      </c>
      <c r="K63" s="634"/>
      <c r="L63" s="634"/>
      <c r="M63" s="634"/>
      <c r="N63" s="634"/>
      <c r="O63" s="634"/>
    </row>
    <row r="64" spans="1:15">
      <c r="A64" s="368">
        <v>29.1</v>
      </c>
      <c r="B64" s="331" t="s">
        <v>739</v>
      </c>
      <c r="C64" s="635">
        <v>2002267.27</v>
      </c>
      <c r="D64" s="635">
        <v>0</v>
      </c>
      <c r="E64" s="637">
        <f t="shared" si="4"/>
        <v>2002267.27</v>
      </c>
      <c r="F64" s="635">
        <v>2030425.13</v>
      </c>
      <c r="G64" s="635">
        <v>0</v>
      </c>
      <c r="H64" s="637">
        <f t="shared" si="5"/>
        <v>2030425.13</v>
      </c>
      <c r="K64" s="634"/>
      <c r="L64" s="634"/>
      <c r="M64" s="634"/>
      <c r="N64" s="634"/>
      <c r="O64" s="634"/>
    </row>
    <row r="65" spans="1:15" ht="24.95" customHeight="1">
      <c r="A65" s="368">
        <v>29.2</v>
      </c>
      <c r="B65" s="349" t="s">
        <v>740</v>
      </c>
      <c r="C65" s="635">
        <v>0</v>
      </c>
      <c r="D65" s="635">
        <v>0</v>
      </c>
      <c r="E65" s="637">
        <f t="shared" si="4"/>
        <v>0</v>
      </c>
      <c r="F65" s="635">
        <v>0</v>
      </c>
      <c r="G65" s="635">
        <v>0</v>
      </c>
      <c r="H65" s="637">
        <f t="shared" si="5"/>
        <v>0</v>
      </c>
      <c r="K65" s="634"/>
      <c r="L65" s="634"/>
      <c r="M65" s="634"/>
      <c r="N65" s="634"/>
      <c r="O65" s="634"/>
    </row>
    <row r="66" spans="1:15" ht="22.5" customHeight="1">
      <c r="A66" s="368">
        <v>29.3</v>
      </c>
      <c r="B66" s="334" t="s">
        <v>741</v>
      </c>
      <c r="C66" s="635">
        <v>0</v>
      </c>
      <c r="D66" s="635">
        <v>0</v>
      </c>
      <c r="E66" s="637">
        <f t="shared" si="4"/>
        <v>0</v>
      </c>
      <c r="F66" s="635">
        <v>0</v>
      </c>
      <c r="G66" s="635">
        <v>0</v>
      </c>
      <c r="H66" s="637">
        <f t="shared" si="5"/>
        <v>0</v>
      </c>
      <c r="K66" s="634"/>
      <c r="L66" s="634"/>
      <c r="M66" s="634"/>
      <c r="N66" s="634"/>
      <c r="O66" s="634"/>
    </row>
    <row r="67" spans="1:15">
      <c r="A67" s="368">
        <v>30</v>
      </c>
      <c r="B67" s="330" t="s">
        <v>92</v>
      </c>
      <c r="C67" s="635">
        <v>141348023.78999999</v>
      </c>
      <c r="D67" s="635">
        <v>0</v>
      </c>
      <c r="E67" s="637">
        <f t="shared" si="4"/>
        <v>141348023.78999999</v>
      </c>
      <c r="F67" s="635">
        <v>121359437.81000002</v>
      </c>
      <c r="G67" s="635">
        <v>0</v>
      </c>
      <c r="H67" s="637">
        <f t="shared" si="5"/>
        <v>121359437.81000002</v>
      </c>
      <c r="K67" s="634"/>
      <c r="L67" s="634"/>
      <c r="M67" s="634"/>
      <c r="N67" s="634"/>
      <c r="O67" s="634"/>
    </row>
    <row r="68" spans="1:15">
      <c r="A68" s="368">
        <v>31</v>
      </c>
      <c r="B68" s="350" t="s">
        <v>1004</v>
      </c>
      <c r="C68" s="635">
        <f>SUM(C55,C56,C57,C58,C59,C62,C63,C67)</f>
        <v>279350291.06</v>
      </c>
      <c r="D68" s="635">
        <f>SUM(D55,D56,D57,D58,D59,D62,D63,D67)</f>
        <v>0</v>
      </c>
      <c r="E68" s="637">
        <f t="shared" si="4"/>
        <v>279350291.06</v>
      </c>
      <c r="F68" s="635">
        <f>SUM(F55,F56,F57,F58,F59,F62,F63,F67)</f>
        <v>259389862.94</v>
      </c>
      <c r="G68" s="635">
        <f>SUM(G55,G56,G57,G58,G59,G62,G63,G67)</f>
        <v>0</v>
      </c>
      <c r="H68" s="637">
        <f t="shared" si="5"/>
        <v>259389862.94</v>
      </c>
      <c r="K68" s="634"/>
      <c r="L68" s="634"/>
      <c r="M68" s="634"/>
      <c r="N68" s="634"/>
      <c r="O68" s="634"/>
    </row>
    <row r="69" spans="1:15">
      <c r="A69" s="368">
        <v>32</v>
      </c>
      <c r="B69" s="351" t="s">
        <v>743</v>
      </c>
      <c r="C69" s="635">
        <f>SUM(C53,C68)</f>
        <v>463674630.8599999</v>
      </c>
      <c r="D69" s="635">
        <f>SUM(D53,D68)</f>
        <v>682903508.83999968</v>
      </c>
      <c r="E69" s="637">
        <f t="shared" si="4"/>
        <v>1146578139.6999996</v>
      </c>
      <c r="F69" s="635">
        <f>SUM(F53,F68)</f>
        <v>385510239.56999987</v>
      </c>
      <c r="G69" s="635">
        <f>SUM(G53,G68)</f>
        <v>647650938.26999986</v>
      </c>
      <c r="H69" s="637">
        <f t="shared" si="5"/>
        <v>1033161177.8399997</v>
      </c>
      <c r="K69" s="634"/>
      <c r="L69" s="634"/>
      <c r="M69" s="634"/>
      <c r="N69" s="634"/>
      <c r="O69" s="634"/>
    </row>
    <row r="72" spans="1:15" ht="21">
      <c r="B72" s="793" t="s">
        <v>1005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66"/>
  <sheetViews>
    <sheetView showGridLines="0" zoomScale="80" zoomScaleNormal="80" workbookViewId="0"/>
  </sheetViews>
  <sheetFormatPr defaultColWidth="9.140625" defaultRowHeight="12.75"/>
  <cols>
    <col min="1" max="1" width="11.85546875" style="410" bestFit="1" customWidth="1"/>
    <col min="2" max="2" width="93.42578125" style="410" customWidth="1"/>
    <col min="3" max="3" width="17.140625" style="410" customWidth="1"/>
    <col min="4" max="5" width="16.140625" style="410" customWidth="1"/>
    <col min="6" max="6" width="16.140625" style="463" customWidth="1"/>
    <col min="7" max="7" width="25.140625" style="463" customWidth="1"/>
    <col min="8" max="8" width="16.140625" style="410" customWidth="1"/>
    <col min="9" max="11" width="16.140625" style="463" customWidth="1"/>
    <col min="12" max="12" width="26.140625" style="463" customWidth="1"/>
    <col min="13" max="16384" width="9.140625" style="410"/>
  </cols>
  <sheetData>
    <row r="1" spans="1:12" ht="13.5">
      <c r="A1" s="303" t="s">
        <v>97</v>
      </c>
      <c r="B1" s="235" t="str">
        <f>Info!C2</f>
        <v>სს "ხალიკ ბანკი საქართველო"</v>
      </c>
      <c r="F1" s="410"/>
      <c r="G1" s="410"/>
      <c r="I1" s="410"/>
      <c r="J1" s="410"/>
      <c r="K1" s="410"/>
      <c r="L1" s="410"/>
    </row>
    <row r="2" spans="1:12">
      <c r="A2" s="305" t="s">
        <v>98</v>
      </c>
      <c r="B2" s="798">
        <f>'1. key ratios'!B2</f>
        <v>46112</v>
      </c>
      <c r="F2" s="410"/>
      <c r="G2" s="410"/>
      <c r="I2" s="410"/>
      <c r="J2" s="410"/>
      <c r="K2" s="410"/>
      <c r="L2" s="410"/>
    </row>
    <row r="3" spans="1:12">
      <c r="A3" s="306" t="s">
        <v>563</v>
      </c>
      <c r="F3" s="410"/>
      <c r="G3" s="410"/>
      <c r="I3" s="410"/>
      <c r="J3" s="410"/>
      <c r="K3" s="410"/>
      <c r="L3" s="410"/>
    </row>
    <row r="4" spans="1:12">
      <c r="F4" s="410"/>
      <c r="G4" s="410"/>
      <c r="I4" s="410"/>
      <c r="J4" s="410"/>
      <c r="K4" s="410"/>
      <c r="L4" s="410"/>
    </row>
    <row r="5" spans="1:12" ht="37.5" customHeight="1">
      <c r="A5" s="873" t="s">
        <v>564</v>
      </c>
      <c r="B5" s="874"/>
      <c r="C5" s="924" t="s">
        <v>565</v>
      </c>
      <c r="D5" s="925"/>
      <c r="E5" s="925"/>
      <c r="F5" s="925"/>
      <c r="G5" s="925"/>
      <c r="H5" s="926" t="s">
        <v>875</v>
      </c>
      <c r="I5" s="927"/>
      <c r="J5" s="927"/>
      <c r="K5" s="927"/>
      <c r="L5" s="928"/>
    </row>
    <row r="6" spans="1:12" ht="39.6" customHeight="1">
      <c r="A6" s="877"/>
      <c r="B6" s="878"/>
      <c r="C6" s="312"/>
      <c r="D6" s="408" t="s">
        <v>860</v>
      </c>
      <c r="E6" s="408" t="s">
        <v>859</v>
      </c>
      <c r="F6" s="408" t="s">
        <v>858</v>
      </c>
      <c r="G6" s="408" t="s">
        <v>857</v>
      </c>
      <c r="H6" s="466"/>
      <c r="I6" s="408" t="s">
        <v>860</v>
      </c>
      <c r="J6" s="408" t="s">
        <v>859</v>
      </c>
      <c r="K6" s="408" t="s">
        <v>858</v>
      </c>
      <c r="L6" s="408" t="s">
        <v>857</v>
      </c>
    </row>
    <row r="7" spans="1:12">
      <c r="A7" s="399">
        <v>1</v>
      </c>
      <c r="B7" s="414" t="s">
        <v>487</v>
      </c>
      <c r="C7" s="772">
        <v>14122698.879999997</v>
      </c>
      <c r="D7" s="772">
        <v>12679767.989999998</v>
      </c>
      <c r="E7" s="772">
        <v>644576.61</v>
      </c>
      <c r="F7" s="772">
        <v>798354.28</v>
      </c>
      <c r="G7" s="772">
        <v>0</v>
      </c>
      <c r="H7" s="772">
        <v>347272.04000000004</v>
      </c>
      <c r="I7" s="772">
        <v>59710.25999999998</v>
      </c>
      <c r="J7" s="772">
        <v>54665.98</v>
      </c>
      <c r="K7" s="772">
        <v>232895.80000000002</v>
      </c>
      <c r="L7" s="772">
        <v>0</v>
      </c>
    </row>
    <row r="8" spans="1:12">
      <c r="A8" s="399">
        <v>2</v>
      </c>
      <c r="B8" s="414" t="s">
        <v>488</v>
      </c>
      <c r="C8" s="772">
        <v>84511838.010000005</v>
      </c>
      <c r="D8" s="749">
        <v>79402278.049999997</v>
      </c>
      <c r="E8" s="749">
        <v>2472306.83</v>
      </c>
      <c r="F8" s="773">
        <v>2577709.2000000002</v>
      </c>
      <c r="G8" s="773">
        <v>59543.93</v>
      </c>
      <c r="H8" s="749">
        <v>1472811.2099999997</v>
      </c>
      <c r="I8" s="773">
        <v>495905.07999999967</v>
      </c>
      <c r="J8" s="773">
        <v>119546.75</v>
      </c>
      <c r="K8" s="773">
        <v>841598.1</v>
      </c>
      <c r="L8" s="773">
        <v>15761.28</v>
      </c>
    </row>
    <row r="9" spans="1:12">
      <c r="A9" s="399">
        <v>3</v>
      </c>
      <c r="B9" s="414" t="s">
        <v>836</v>
      </c>
      <c r="C9" s="772">
        <v>0</v>
      </c>
      <c r="D9" s="749">
        <v>0</v>
      </c>
      <c r="E9" s="749">
        <v>0</v>
      </c>
      <c r="F9" s="774">
        <v>0</v>
      </c>
      <c r="G9" s="774">
        <v>0</v>
      </c>
      <c r="H9" s="749">
        <v>0</v>
      </c>
      <c r="I9" s="774">
        <v>0</v>
      </c>
      <c r="J9" s="774">
        <v>0</v>
      </c>
      <c r="K9" s="774">
        <v>0</v>
      </c>
      <c r="L9" s="774">
        <v>0</v>
      </c>
    </row>
    <row r="10" spans="1:12">
      <c r="A10" s="399">
        <v>4</v>
      </c>
      <c r="B10" s="414" t="s">
        <v>489</v>
      </c>
      <c r="C10" s="772">
        <v>59079876.420000002</v>
      </c>
      <c r="D10" s="749">
        <v>50870968.359999999</v>
      </c>
      <c r="E10" s="749">
        <v>4903172.97</v>
      </c>
      <c r="F10" s="774">
        <v>3305735.0900000003</v>
      </c>
      <c r="G10" s="774">
        <v>0</v>
      </c>
      <c r="H10" s="749">
        <v>670163.20000000007</v>
      </c>
      <c r="I10" s="774">
        <v>95094.490000000049</v>
      </c>
      <c r="J10" s="774">
        <v>54657.67</v>
      </c>
      <c r="K10" s="774">
        <v>520411.04000000004</v>
      </c>
      <c r="L10" s="774">
        <v>0</v>
      </c>
    </row>
    <row r="11" spans="1:12">
      <c r="A11" s="399">
        <v>5</v>
      </c>
      <c r="B11" s="414" t="s">
        <v>490</v>
      </c>
      <c r="C11" s="772">
        <v>175117031.91999999</v>
      </c>
      <c r="D11" s="749">
        <v>153390409.44999999</v>
      </c>
      <c r="E11" s="749">
        <v>7488533.5600000005</v>
      </c>
      <c r="F11" s="774">
        <v>14114576.409999998</v>
      </c>
      <c r="G11" s="774">
        <v>123512.5</v>
      </c>
      <c r="H11" s="749">
        <v>1154377.5699999996</v>
      </c>
      <c r="I11" s="774">
        <v>258124.70999999985</v>
      </c>
      <c r="J11" s="774">
        <v>57215.61</v>
      </c>
      <c r="K11" s="774">
        <v>825821.4099999998</v>
      </c>
      <c r="L11" s="774">
        <v>13215.84</v>
      </c>
    </row>
    <row r="12" spans="1:12">
      <c r="A12" s="399">
        <v>6</v>
      </c>
      <c r="B12" s="414" t="s">
        <v>491</v>
      </c>
      <c r="C12" s="772">
        <v>39789138.63000001</v>
      </c>
      <c r="D12" s="749">
        <v>35740614.980000004</v>
      </c>
      <c r="E12" s="749">
        <v>3974965.5900000003</v>
      </c>
      <c r="F12" s="774">
        <v>73558.06</v>
      </c>
      <c r="G12" s="774">
        <v>0</v>
      </c>
      <c r="H12" s="749">
        <v>174265.36</v>
      </c>
      <c r="I12" s="774">
        <v>79704.58</v>
      </c>
      <c r="J12" s="774">
        <v>39438.82</v>
      </c>
      <c r="K12" s="774">
        <v>55121.959999999992</v>
      </c>
      <c r="L12" s="774">
        <v>0</v>
      </c>
    </row>
    <row r="13" spans="1:12">
      <c r="A13" s="399">
        <v>7</v>
      </c>
      <c r="B13" s="414" t="s">
        <v>492</v>
      </c>
      <c r="C13" s="772">
        <v>6720891.9800000004</v>
      </c>
      <c r="D13" s="749">
        <v>2357853.3199999998</v>
      </c>
      <c r="E13" s="749">
        <v>320794.62</v>
      </c>
      <c r="F13" s="774">
        <v>4042244.04</v>
      </c>
      <c r="G13" s="774">
        <v>0</v>
      </c>
      <c r="H13" s="749">
        <v>142804.87</v>
      </c>
      <c r="I13" s="774">
        <v>3267.9</v>
      </c>
      <c r="J13" s="774">
        <v>38715.589999999997</v>
      </c>
      <c r="K13" s="774">
        <v>100821.38</v>
      </c>
      <c r="L13" s="774">
        <v>0</v>
      </c>
    </row>
    <row r="14" spans="1:12">
      <c r="A14" s="399">
        <v>8</v>
      </c>
      <c r="B14" s="414" t="s">
        <v>493</v>
      </c>
      <c r="C14" s="772">
        <v>6596806.5600000005</v>
      </c>
      <c r="D14" s="749">
        <v>6579205.9900000002</v>
      </c>
      <c r="E14" s="749">
        <v>0</v>
      </c>
      <c r="F14" s="774">
        <v>17600.57</v>
      </c>
      <c r="G14" s="774">
        <v>0</v>
      </c>
      <c r="H14" s="749">
        <v>19230.789999999997</v>
      </c>
      <c r="I14" s="774">
        <v>13060.529999999997</v>
      </c>
      <c r="J14" s="774">
        <v>0</v>
      </c>
      <c r="K14" s="774">
        <v>6170.26</v>
      </c>
      <c r="L14" s="774">
        <v>0</v>
      </c>
    </row>
    <row r="15" spans="1:12">
      <c r="A15" s="399">
        <v>9</v>
      </c>
      <c r="B15" s="414" t="s">
        <v>494</v>
      </c>
      <c r="C15" s="772">
        <v>8447651.1100000013</v>
      </c>
      <c r="D15" s="749">
        <v>8265447.9399999995</v>
      </c>
      <c r="E15" s="749">
        <v>167041.46</v>
      </c>
      <c r="F15" s="774">
        <v>15161.71</v>
      </c>
      <c r="G15" s="774">
        <v>0</v>
      </c>
      <c r="H15" s="749">
        <v>47283.67</v>
      </c>
      <c r="I15" s="774">
        <v>22981.070000000003</v>
      </c>
      <c r="J15" s="774">
        <v>9140.89</v>
      </c>
      <c r="K15" s="774">
        <v>15161.71</v>
      </c>
      <c r="L15" s="774">
        <v>0</v>
      </c>
    </row>
    <row r="16" spans="1:12">
      <c r="A16" s="399">
        <v>10</v>
      </c>
      <c r="B16" s="414" t="s">
        <v>495</v>
      </c>
      <c r="C16" s="772">
        <v>622297.88</v>
      </c>
      <c r="D16" s="749">
        <v>622297.88</v>
      </c>
      <c r="E16" s="749">
        <v>0</v>
      </c>
      <c r="F16" s="774">
        <v>0</v>
      </c>
      <c r="G16" s="774">
        <v>0</v>
      </c>
      <c r="H16" s="749">
        <v>1726.51</v>
      </c>
      <c r="I16" s="774">
        <v>1726.51</v>
      </c>
      <c r="J16" s="774">
        <v>0</v>
      </c>
      <c r="K16" s="774">
        <v>0</v>
      </c>
      <c r="L16" s="774">
        <v>0</v>
      </c>
    </row>
    <row r="17" spans="1:12">
      <c r="A17" s="399">
        <v>11</v>
      </c>
      <c r="B17" s="414" t="s">
        <v>496</v>
      </c>
      <c r="C17" s="772">
        <v>332597.57</v>
      </c>
      <c r="D17" s="749">
        <v>251622.59</v>
      </c>
      <c r="E17" s="749">
        <v>73266.740000000005</v>
      </c>
      <c r="F17" s="774">
        <v>7708.24</v>
      </c>
      <c r="G17" s="774">
        <v>0</v>
      </c>
      <c r="H17" s="749">
        <v>16986.61</v>
      </c>
      <c r="I17" s="774">
        <v>854.06000000000006</v>
      </c>
      <c r="J17" s="774">
        <v>8424.3100000000013</v>
      </c>
      <c r="K17" s="774">
        <v>7708.24</v>
      </c>
      <c r="L17" s="774">
        <v>0</v>
      </c>
    </row>
    <row r="18" spans="1:12">
      <c r="A18" s="399">
        <v>12</v>
      </c>
      <c r="B18" s="414" t="s">
        <v>497</v>
      </c>
      <c r="C18" s="772">
        <v>102703993.61999999</v>
      </c>
      <c r="D18" s="749">
        <v>93934500.00999999</v>
      </c>
      <c r="E18" s="749">
        <v>1758805.1800000002</v>
      </c>
      <c r="F18" s="774">
        <v>6043475.8200000003</v>
      </c>
      <c r="G18" s="774">
        <v>967212.61</v>
      </c>
      <c r="H18" s="749">
        <v>1487496.09</v>
      </c>
      <c r="I18" s="774">
        <v>133361.02000000002</v>
      </c>
      <c r="J18" s="774">
        <v>28999.619999999995</v>
      </c>
      <c r="K18" s="774">
        <v>667667.68000000005</v>
      </c>
      <c r="L18" s="774">
        <v>657467.77</v>
      </c>
    </row>
    <row r="19" spans="1:12">
      <c r="A19" s="399">
        <v>13</v>
      </c>
      <c r="B19" s="414" t="s">
        <v>498</v>
      </c>
      <c r="C19" s="772">
        <v>28964014.449999999</v>
      </c>
      <c r="D19" s="749">
        <v>23205143.68</v>
      </c>
      <c r="E19" s="749">
        <v>1569590.59</v>
      </c>
      <c r="F19" s="774">
        <v>4189280.1799999997</v>
      </c>
      <c r="G19" s="774">
        <v>0</v>
      </c>
      <c r="H19" s="749">
        <v>1361834.25</v>
      </c>
      <c r="I19" s="774">
        <v>230111.74000000005</v>
      </c>
      <c r="J19" s="774">
        <v>83873.579999999987</v>
      </c>
      <c r="K19" s="774">
        <v>1047848.93</v>
      </c>
      <c r="L19" s="774">
        <v>0</v>
      </c>
    </row>
    <row r="20" spans="1:12">
      <c r="A20" s="399">
        <v>14</v>
      </c>
      <c r="B20" s="414" t="s">
        <v>499</v>
      </c>
      <c r="C20" s="772">
        <v>97604126.189999998</v>
      </c>
      <c r="D20" s="749">
        <v>61687594.159999996</v>
      </c>
      <c r="E20" s="749">
        <v>22930900.34</v>
      </c>
      <c r="F20" s="774">
        <v>12985631.689999999</v>
      </c>
      <c r="G20" s="774">
        <v>0</v>
      </c>
      <c r="H20" s="749">
        <v>1636400.2099999997</v>
      </c>
      <c r="I20" s="774">
        <v>228235.79999999996</v>
      </c>
      <c r="J20" s="774">
        <v>73924.659999999989</v>
      </c>
      <c r="K20" s="774">
        <v>1334239.7499999998</v>
      </c>
      <c r="L20" s="774">
        <v>0</v>
      </c>
    </row>
    <row r="21" spans="1:12">
      <c r="A21" s="399">
        <v>15</v>
      </c>
      <c r="B21" s="414" t="s">
        <v>500</v>
      </c>
      <c r="C21" s="772">
        <v>31074728.490000006</v>
      </c>
      <c r="D21" s="749">
        <v>18172807.540000003</v>
      </c>
      <c r="E21" s="749">
        <v>5037082.5100000007</v>
      </c>
      <c r="F21" s="774">
        <v>7154071.5999999996</v>
      </c>
      <c r="G21" s="774">
        <v>710766.84</v>
      </c>
      <c r="H21" s="749">
        <v>1904367.75</v>
      </c>
      <c r="I21" s="774">
        <v>63839.820000000007</v>
      </c>
      <c r="J21" s="774">
        <v>75807.820000000007</v>
      </c>
      <c r="K21" s="774">
        <v>1695873.17</v>
      </c>
      <c r="L21" s="774">
        <v>68846.94</v>
      </c>
    </row>
    <row r="22" spans="1:12">
      <c r="A22" s="399">
        <v>16</v>
      </c>
      <c r="B22" s="414" t="s">
        <v>501</v>
      </c>
      <c r="C22" s="772">
        <v>591583.48</v>
      </c>
      <c r="D22" s="749">
        <v>591053.68999999994</v>
      </c>
      <c r="E22" s="749">
        <v>0</v>
      </c>
      <c r="F22" s="774">
        <v>529.79</v>
      </c>
      <c r="G22" s="774">
        <v>0</v>
      </c>
      <c r="H22" s="749">
        <v>4469.32</v>
      </c>
      <c r="I22" s="774">
        <v>3939.53</v>
      </c>
      <c r="J22" s="774">
        <v>0</v>
      </c>
      <c r="K22" s="774">
        <v>529.79</v>
      </c>
      <c r="L22" s="774">
        <v>0</v>
      </c>
    </row>
    <row r="23" spans="1:12">
      <c r="A23" s="399">
        <v>17</v>
      </c>
      <c r="B23" s="414" t="s">
        <v>502</v>
      </c>
      <c r="C23" s="772">
        <v>18116567.620000001</v>
      </c>
      <c r="D23" s="749">
        <v>18094521.030000001</v>
      </c>
      <c r="E23" s="749">
        <v>0</v>
      </c>
      <c r="F23" s="774">
        <v>22046.59</v>
      </c>
      <c r="G23" s="774">
        <v>0</v>
      </c>
      <c r="H23" s="749">
        <v>79080.600000000006</v>
      </c>
      <c r="I23" s="774">
        <v>63942.07</v>
      </c>
      <c r="J23" s="774">
        <v>0</v>
      </c>
      <c r="K23" s="774">
        <v>15138.530000000002</v>
      </c>
      <c r="L23" s="774">
        <v>0</v>
      </c>
    </row>
    <row r="24" spans="1:12">
      <c r="A24" s="399">
        <v>18</v>
      </c>
      <c r="B24" s="414" t="s">
        <v>503</v>
      </c>
      <c r="C24" s="772">
        <v>4418325.8599999994</v>
      </c>
      <c r="D24" s="749">
        <v>4410335.43</v>
      </c>
      <c r="E24" s="749">
        <v>0</v>
      </c>
      <c r="F24" s="774">
        <v>7990.43</v>
      </c>
      <c r="G24" s="774">
        <v>0</v>
      </c>
      <c r="H24" s="749">
        <v>9928.86</v>
      </c>
      <c r="I24" s="774">
        <v>1938.43</v>
      </c>
      <c r="J24" s="774">
        <v>0</v>
      </c>
      <c r="K24" s="774">
        <v>7990.43</v>
      </c>
      <c r="L24" s="774">
        <v>0</v>
      </c>
    </row>
    <row r="25" spans="1:12">
      <c r="A25" s="399">
        <v>19</v>
      </c>
      <c r="B25" s="414" t="s">
        <v>504</v>
      </c>
      <c r="C25" s="772">
        <v>1715032.3299999998</v>
      </c>
      <c r="D25" s="749">
        <v>1700867.4</v>
      </c>
      <c r="E25" s="749">
        <v>0</v>
      </c>
      <c r="F25" s="774">
        <v>14164.93</v>
      </c>
      <c r="G25" s="774">
        <v>0</v>
      </c>
      <c r="H25" s="749">
        <v>12078.87</v>
      </c>
      <c r="I25" s="774">
        <v>5790.35</v>
      </c>
      <c r="J25" s="774">
        <v>0</v>
      </c>
      <c r="K25" s="774">
        <v>6288.52</v>
      </c>
      <c r="L25" s="774">
        <v>0</v>
      </c>
    </row>
    <row r="26" spans="1:12">
      <c r="A26" s="399">
        <v>20</v>
      </c>
      <c r="B26" s="414" t="s">
        <v>505</v>
      </c>
      <c r="C26" s="772">
        <v>31895261.210000001</v>
      </c>
      <c r="D26" s="749">
        <v>27639813.260000002</v>
      </c>
      <c r="E26" s="749">
        <v>3938274.6799999997</v>
      </c>
      <c r="F26" s="774">
        <v>317173.27</v>
      </c>
      <c r="G26" s="774">
        <v>0</v>
      </c>
      <c r="H26" s="749">
        <v>234927.83000000002</v>
      </c>
      <c r="I26" s="774">
        <v>98961.680000000037</v>
      </c>
      <c r="J26" s="774">
        <v>80564.029999999984</v>
      </c>
      <c r="K26" s="774">
        <v>55402.119999999995</v>
      </c>
      <c r="L26" s="774">
        <v>0</v>
      </c>
    </row>
    <row r="27" spans="1:12">
      <c r="A27" s="399">
        <v>21</v>
      </c>
      <c r="B27" s="414" t="s">
        <v>506</v>
      </c>
      <c r="C27" s="772">
        <v>455837.43999999994</v>
      </c>
      <c r="D27" s="749">
        <v>431060.41</v>
      </c>
      <c r="E27" s="749">
        <v>0</v>
      </c>
      <c r="F27" s="774">
        <v>24777.03</v>
      </c>
      <c r="G27" s="774">
        <v>0</v>
      </c>
      <c r="H27" s="749">
        <v>7113.1200000000008</v>
      </c>
      <c r="I27" s="774">
        <v>3386.6500000000005</v>
      </c>
      <c r="J27" s="774">
        <v>0</v>
      </c>
      <c r="K27" s="774">
        <v>3726.47</v>
      </c>
      <c r="L27" s="774">
        <v>0</v>
      </c>
    </row>
    <row r="28" spans="1:12">
      <c r="A28" s="399">
        <v>22</v>
      </c>
      <c r="B28" s="414" t="s">
        <v>507</v>
      </c>
      <c r="C28" s="772">
        <v>926978.74</v>
      </c>
      <c r="D28" s="749">
        <v>863486.97</v>
      </c>
      <c r="E28" s="749">
        <v>0</v>
      </c>
      <c r="F28" s="774">
        <v>63491.77</v>
      </c>
      <c r="G28" s="774">
        <v>0</v>
      </c>
      <c r="H28" s="749">
        <v>33870.25</v>
      </c>
      <c r="I28" s="774">
        <v>8901.33</v>
      </c>
      <c r="J28" s="774">
        <v>0</v>
      </c>
      <c r="K28" s="774">
        <v>24968.92</v>
      </c>
      <c r="L28" s="774">
        <v>0</v>
      </c>
    </row>
    <row r="29" spans="1:12">
      <c r="A29" s="399">
        <v>23</v>
      </c>
      <c r="B29" s="414" t="s">
        <v>508</v>
      </c>
      <c r="C29" s="772">
        <v>178132358.22999996</v>
      </c>
      <c r="D29" s="749">
        <v>166105985.56999999</v>
      </c>
      <c r="E29" s="749">
        <v>4041431.4200000009</v>
      </c>
      <c r="F29" s="774">
        <v>7852817.8599999994</v>
      </c>
      <c r="G29" s="774">
        <v>132123.38</v>
      </c>
      <c r="H29" s="749">
        <v>3755464.5399999982</v>
      </c>
      <c r="I29" s="774">
        <v>647201.92999999993</v>
      </c>
      <c r="J29" s="774">
        <v>368094.71</v>
      </c>
      <c r="K29" s="774">
        <v>2721948.8499999987</v>
      </c>
      <c r="L29" s="774">
        <v>18219.05</v>
      </c>
    </row>
    <row r="30" spans="1:12">
      <c r="A30" s="399">
        <v>24</v>
      </c>
      <c r="B30" s="414" t="s">
        <v>509</v>
      </c>
      <c r="C30" s="772">
        <v>23086497.789999999</v>
      </c>
      <c r="D30" s="749">
        <v>19272877.369999997</v>
      </c>
      <c r="E30" s="749">
        <v>100243.98</v>
      </c>
      <c r="F30" s="774">
        <v>3713376.44</v>
      </c>
      <c r="G30" s="774">
        <v>0</v>
      </c>
      <c r="H30" s="749">
        <v>726556.12</v>
      </c>
      <c r="I30" s="774">
        <v>167969.05</v>
      </c>
      <c r="J30" s="774">
        <v>7482.77</v>
      </c>
      <c r="K30" s="774">
        <v>551104.30000000005</v>
      </c>
      <c r="L30" s="774">
        <v>0</v>
      </c>
    </row>
    <row r="31" spans="1:12">
      <c r="A31" s="399">
        <v>25</v>
      </c>
      <c r="B31" s="414" t="s">
        <v>510</v>
      </c>
      <c r="C31" s="772">
        <v>83784850.959999993</v>
      </c>
      <c r="D31" s="749">
        <v>70151608.379999995</v>
      </c>
      <c r="E31" s="749">
        <v>3040986.0000000005</v>
      </c>
      <c r="F31" s="774">
        <v>10465574.530000001</v>
      </c>
      <c r="G31" s="774">
        <v>126682.05</v>
      </c>
      <c r="H31" s="749">
        <v>2576908.5499999993</v>
      </c>
      <c r="I31" s="774">
        <v>397513.89999999991</v>
      </c>
      <c r="J31" s="774">
        <v>254955.18</v>
      </c>
      <c r="K31" s="774">
        <v>1905386.4999999991</v>
      </c>
      <c r="L31" s="774">
        <v>19052.97</v>
      </c>
    </row>
    <row r="32" spans="1:12">
      <c r="A32" s="399">
        <v>26</v>
      </c>
      <c r="B32" s="414" t="s">
        <v>566</v>
      </c>
      <c r="C32" s="772">
        <v>0</v>
      </c>
      <c r="D32" s="749">
        <v>0</v>
      </c>
      <c r="E32" s="749">
        <v>0</v>
      </c>
      <c r="F32" s="774">
        <v>0</v>
      </c>
      <c r="G32" s="774">
        <v>0</v>
      </c>
      <c r="H32" s="749">
        <v>0</v>
      </c>
      <c r="I32" s="774">
        <v>0</v>
      </c>
      <c r="J32" s="774">
        <v>0</v>
      </c>
      <c r="K32" s="774">
        <v>0</v>
      </c>
      <c r="L32" s="774">
        <v>0</v>
      </c>
    </row>
    <row r="33" spans="1:12">
      <c r="A33" s="399">
        <v>27</v>
      </c>
      <c r="B33" s="465" t="s">
        <v>66</v>
      </c>
      <c r="C33" s="775">
        <v>998810985.37000012</v>
      </c>
      <c r="D33" s="751">
        <v>856422121.44999981</v>
      </c>
      <c r="E33" s="751">
        <v>62461973.079999998</v>
      </c>
      <c r="F33" s="776">
        <v>77807049.530000001</v>
      </c>
      <c r="G33" s="776">
        <v>2119841.3099999996</v>
      </c>
      <c r="H33" s="777">
        <v>17877418.189999994</v>
      </c>
      <c r="I33" s="776">
        <v>3085522.4899999993</v>
      </c>
      <c r="J33" s="776">
        <v>1355507.99</v>
      </c>
      <c r="K33" s="776">
        <v>12643823.859999999</v>
      </c>
      <c r="L33" s="776">
        <v>792563.85000000009</v>
      </c>
    </row>
    <row r="34" spans="1:12">
      <c r="A34" s="427"/>
      <c r="B34" s="427"/>
      <c r="C34" s="427"/>
      <c r="D34" s="427"/>
      <c r="E34" s="427"/>
      <c r="H34" s="427"/>
    </row>
    <row r="35" spans="1:12">
      <c r="A35" s="427"/>
      <c r="B35" s="464"/>
      <c r="C35" s="464"/>
      <c r="D35" s="464"/>
      <c r="E35" s="464"/>
      <c r="F35" s="464"/>
      <c r="G35" s="464"/>
      <c r="H35" s="464"/>
      <c r="I35" s="464"/>
      <c r="J35" s="464"/>
      <c r="K35" s="464"/>
      <c r="L35" s="464"/>
    </row>
    <row r="36" spans="1:12">
      <c r="B36" s="464"/>
      <c r="C36" s="464"/>
      <c r="D36" s="464"/>
      <c r="E36" s="464"/>
      <c r="F36" s="464"/>
      <c r="G36" s="464"/>
      <c r="H36" s="464"/>
      <c r="I36" s="464"/>
      <c r="J36" s="464"/>
      <c r="K36" s="464"/>
      <c r="L36" s="464"/>
    </row>
    <row r="37" spans="1:12">
      <c r="B37" s="464"/>
      <c r="C37" s="464"/>
      <c r="D37" s="464"/>
      <c r="E37" s="464"/>
      <c r="F37" s="464"/>
      <c r="G37" s="464"/>
      <c r="H37" s="464"/>
      <c r="I37" s="464"/>
      <c r="J37" s="464"/>
      <c r="K37" s="464"/>
      <c r="L37" s="464"/>
    </row>
    <row r="38" spans="1:12">
      <c r="B38" s="464"/>
      <c r="C38" s="464"/>
      <c r="D38" s="464"/>
      <c r="E38" s="464"/>
      <c r="F38" s="464"/>
      <c r="G38" s="464"/>
      <c r="H38" s="464"/>
      <c r="I38" s="464"/>
      <c r="J38" s="464"/>
      <c r="K38" s="464"/>
      <c r="L38" s="464"/>
    </row>
    <row r="39" spans="1:12">
      <c r="B39" s="464"/>
      <c r="C39" s="464"/>
      <c r="D39" s="464"/>
      <c r="E39" s="464"/>
      <c r="F39" s="464"/>
      <c r="G39" s="464"/>
      <c r="H39" s="464"/>
      <c r="I39" s="464"/>
      <c r="J39" s="464"/>
      <c r="K39" s="464"/>
      <c r="L39" s="464"/>
    </row>
    <row r="40" spans="1:12">
      <c r="B40" s="464"/>
      <c r="C40" s="464"/>
      <c r="D40" s="464"/>
      <c r="E40" s="464"/>
      <c r="F40" s="464"/>
      <c r="G40" s="464"/>
      <c r="H40" s="464"/>
      <c r="I40" s="464"/>
      <c r="J40" s="464"/>
      <c r="K40" s="464"/>
      <c r="L40" s="464"/>
    </row>
    <row r="41" spans="1:12">
      <c r="B41" s="464"/>
      <c r="C41" s="464"/>
      <c r="D41" s="464"/>
      <c r="E41" s="464"/>
      <c r="F41" s="464"/>
      <c r="G41" s="464"/>
      <c r="H41" s="464"/>
      <c r="I41" s="464"/>
      <c r="J41" s="464"/>
      <c r="K41" s="464"/>
      <c r="L41" s="464"/>
    </row>
    <row r="42" spans="1:12">
      <c r="B42" s="464"/>
      <c r="C42" s="464"/>
      <c r="D42" s="464"/>
      <c r="E42" s="464"/>
      <c r="F42" s="464"/>
      <c r="G42" s="464"/>
      <c r="H42" s="464"/>
      <c r="I42" s="464"/>
      <c r="J42" s="464"/>
      <c r="K42" s="464"/>
      <c r="L42" s="464"/>
    </row>
    <row r="43" spans="1:12">
      <c r="B43" s="464"/>
      <c r="C43" s="464"/>
      <c r="D43" s="464"/>
      <c r="E43" s="464"/>
      <c r="F43" s="464"/>
      <c r="G43" s="464"/>
      <c r="H43" s="464"/>
      <c r="I43" s="464"/>
      <c r="J43" s="464"/>
      <c r="K43" s="464"/>
      <c r="L43" s="464"/>
    </row>
    <row r="44" spans="1:12">
      <c r="B44" s="464"/>
      <c r="C44" s="464"/>
      <c r="D44" s="464"/>
      <c r="E44" s="464"/>
      <c r="F44" s="464"/>
      <c r="G44" s="464"/>
      <c r="H44" s="464"/>
      <c r="I44" s="464"/>
      <c r="J44" s="464"/>
      <c r="K44" s="464"/>
      <c r="L44" s="464"/>
    </row>
    <row r="45" spans="1:12">
      <c r="B45" s="464"/>
      <c r="C45" s="464"/>
      <c r="D45" s="464"/>
      <c r="E45" s="464"/>
      <c r="F45" s="464"/>
      <c r="G45" s="464"/>
      <c r="H45" s="464"/>
      <c r="I45" s="464"/>
      <c r="J45" s="464"/>
      <c r="K45" s="464"/>
      <c r="L45" s="464"/>
    </row>
    <row r="46" spans="1:12">
      <c r="B46" s="464"/>
      <c r="C46" s="464"/>
      <c r="D46" s="464"/>
      <c r="E46" s="464"/>
      <c r="F46" s="464"/>
      <c r="G46" s="464"/>
      <c r="H46" s="464"/>
      <c r="I46" s="464"/>
      <c r="J46" s="464"/>
      <c r="K46" s="464"/>
      <c r="L46" s="464"/>
    </row>
    <row r="47" spans="1:12">
      <c r="B47" s="464"/>
      <c r="C47" s="464"/>
      <c r="D47" s="464"/>
      <c r="E47" s="464"/>
      <c r="F47" s="464"/>
      <c r="G47" s="464"/>
      <c r="H47" s="464"/>
      <c r="I47" s="464"/>
      <c r="J47" s="464"/>
      <c r="K47" s="464"/>
      <c r="L47" s="464"/>
    </row>
    <row r="48" spans="1:12">
      <c r="B48" s="464"/>
      <c r="C48" s="464"/>
      <c r="D48" s="464"/>
      <c r="E48" s="464"/>
      <c r="F48" s="464"/>
      <c r="G48" s="464"/>
      <c r="H48" s="464"/>
      <c r="I48" s="464"/>
      <c r="J48" s="464"/>
      <c r="K48" s="464"/>
      <c r="L48" s="464"/>
    </row>
    <row r="49" spans="2:12">
      <c r="B49" s="464"/>
      <c r="C49" s="464"/>
      <c r="D49" s="464"/>
      <c r="E49" s="464"/>
      <c r="F49" s="464"/>
      <c r="G49" s="464"/>
      <c r="H49" s="464"/>
      <c r="I49" s="464"/>
      <c r="J49" s="464"/>
      <c r="K49" s="464"/>
      <c r="L49" s="464"/>
    </row>
    <row r="50" spans="2:12">
      <c r="B50" s="464"/>
      <c r="C50" s="464"/>
      <c r="D50" s="464"/>
      <c r="E50" s="464"/>
      <c r="F50" s="464"/>
      <c r="G50" s="464"/>
      <c r="H50" s="464"/>
      <c r="I50" s="464"/>
      <c r="J50" s="464"/>
      <c r="K50" s="464"/>
      <c r="L50" s="464"/>
    </row>
    <row r="51" spans="2:12">
      <c r="B51" s="464"/>
      <c r="C51" s="464"/>
      <c r="D51" s="464"/>
      <c r="E51" s="464"/>
      <c r="F51" s="464"/>
      <c r="G51" s="464"/>
      <c r="H51" s="464"/>
      <c r="I51" s="464"/>
      <c r="J51" s="464"/>
      <c r="K51" s="464"/>
      <c r="L51" s="464"/>
    </row>
    <row r="52" spans="2:12">
      <c r="B52" s="464"/>
      <c r="C52" s="464"/>
      <c r="D52" s="464"/>
      <c r="E52" s="464"/>
      <c r="F52" s="464"/>
      <c r="G52" s="464"/>
      <c r="H52" s="464"/>
      <c r="I52" s="464"/>
      <c r="J52" s="464"/>
      <c r="K52" s="464"/>
      <c r="L52" s="464"/>
    </row>
    <row r="53" spans="2:12">
      <c r="B53" s="464"/>
      <c r="C53" s="464"/>
      <c r="D53" s="464"/>
      <c r="E53" s="464"/>
      <c r="F53" s="464"/>
      <c r="G53" s="464"/>
      <c r="H53" s="464"/>
      <c r="I53" s="464"/>
      <c r="J53" s="464"/>
      <c r="K53" s="464"/>
      <c r="L53" s="464"/>
    </row>
    <row r="54" spans="2:12">
      <c r="B54" s="464"/>
      <c r="C54" s="464"/>
      <c r="D54" s="464"/>
      <c r="E54" s="464"/>
      <c r="F54" s="464"/>
      <c r="G54" s="464"/>
      <c r="H54" s="464"/>
      <c r="I54" s="464"/>
      <c r="J54" s="464"/>
      <c r="K54" s="464"/>
      <c r="L54" s="464"/>
    </row>
    <row r="55" spans="2:12">
      <c r="B55" s="464"/>
      <c r="C55" s="464"/>
      <c r="D55" s="464"/>
      <c r="E55" s="464"/>
      <c r="F55" s="464"/>
      <c r="G55" s="464"/>
      <c r="H55" s="464"/>
      <c r="I55" s="464"/>
      <c r="J55" s="464"/>
      <c r="K55" s="464"/>
      <c r="L55" s="464"/>
    </row>
    <row r="56" spans="2:12">
      <c r="B56" s="464"/>
      <c r="C56" s="464"/>
      <c r="D56" s="464"/>
      <c r="E56" s="464"/>
      <c r="F56" s="464"/>
      <c r="G56" s="464"/>
      <c r="H56" s="464"/>
      <c r="I56" s="464"/>
      <c r="J56" s="464"/>
      <c r="K56" s="464"/>
      <c r="L56" s="464"/>
    </row>
    <row r="57" spans="2:12">
      <c r="B57" s="464"/>
      <c r="C57" s="464"/>
      <c r="D57" s="464"/>
      <c r="E57" s="464"/>
      <c r="F57" s="464"/>
      <c r="G57" s="464"/>
      <c r="H57" s="464"/>
      <c r="I57" s="464"/>
      <c r="J57" s="464"/>
      <c r="K57" s="464"/>
      <c r="L57" s="464"/>
    </row>
    <row r="58" spans="2:12">
      <c r="B58" s="464"/>
      <c r="C58" s="464"/>
      <c r="D58" s="464"/>
      <c r="E58" s="464"/>
      <c r="F58" s="464"/>
      <c r="G58" s="464"/>
      <c r="H58" s="464"/>
      <c r="I58" s="464"/>
      <c r="J58" s="464"/>
      <c r="K58" s="464"/>
      <c r="L58" s="464"/>
    </row>
    <row r="59" spans="2:12">
      <c r="B59" s="464"/>
      <c r="C59" s="464"/>
      <c r="D59" s="464"/>
      <c r="E59" s="464"/>
      <c r="F59" s="464"/>
      <c r="G59" s="464"/>
      <c r="H59" s="464"/>
      <c r="I59" s="464"/>
      <c r="J59" s="464"/>
      <c r="K59" s="464"/>
      <c r="L59" s="464"/>
    </row>
    <row r="60" spans="2:12">
      <c r="B60" s="464"/>
      <c r="C60" s="464"/>
      <c r="D60" s="464"/>
      <c r="E60" s="464"/>
      <c r="F60" s="464"/>
      <c r="G60" s="464"/>
      <c r="H60" s="464"/>
      <c r="I60" s="464"/>
      <c r="J60" s="464"/>
      <c r="K60" s="464"/>
      <c r="L60" s="464"/>
    </row>
    <row r="61" spans="2:12">
      <c r="B61" s="464"/>
      <c r="C61" s="464"/>
      <c r="D61" s="464"/>
      <c r="E61" s="464"/>
      <c r="F61" s="464"/>
      <c r="G61" s="464"/>
      <c r="H61" s="464"/>
      <c r="I61" s="464"/>
      <c r="J61" s="464"/>
      <c r="K61" s="464"/>
      <c r="L61" s="464"/>
    </row>
    <row r="62" spans="2:12">
      <c r="B62" s="464"/>
      <c r="C62" s="464"/>
      <c r="D62" s="464"/>
      <c r="E62" s="464"/>
      <c r="F62" s="464"/>
      <c r="G62" s="464"/>
      <c r="H62" s="464"/>
      <c r="I62" s="464"/>
      <c r="J62" s="464"/>
      <c r="K62" s="464"/>
      <c r="L62" s="464"/>
    </row>
    <row r="63" spans="2:12">
      <c r="B63" s="464"/>
      <c r="C63" s="464"/>
      <c r="D63" s="464"/>
      <c r="E63" s="464"/>
      <c r="F63" s="464"/>
      <c r="G63" s="464"/>
      <c r="H63" s="464"/>
      <c r="I63" s="464"/>
      <c r="J63" s="464"/>
      <c r="K63" s="464"/>
      <c r="L63" s="464"/>
    </row>
    <row r="64" spans="2:12">
      <c r="B64" s="464"/>
      <c r="C64" s="464"/>
      <c r="D64" s="464"/>
      <c r="E64" s="464"/>
      <c r="F64" s="464"/>
      <c r="G64" s="464"/>
      <c r="H64" s="464"/>
      <c r="I64" s="464"/>
      <c r="J64" s="464"/>
      <c r="K64" s="464"/>
      <c r="L64" s="464"/>
    </row>
    <row r="65" spans="2:12">
      <c r="B65" s="464"/>
      <c r="C65" s="464"/>
      <c r="D65" s="464"/>
      <c r="E65" s="464"/>
      <c r="F65" s="464"/>
      <c r="G65" s="464"/>
      <c r="H65" s="464"/>
      <c r="I65" s="464"/>
      <c r="J65" s="464"/>
      <c r="K65" s="464"/>
      <c r="L65" s="464"/>
    </row>
    <row r="66" spans="2:12">
      <c r="B66" s="464"/>
      <c r="C66" s="464"/>
      <c r="D66" s="464"/>
      <c r="E66" s="464"/>
      <c r="F66" s="464"/>
      <c r="G66" s="464"/>
      <c r="H66" s="464"/>
      <c r="I66" s="464"/>
      <c r="J66" s="464"/>
      <c r="K66" s="464"/>
      <c r="L66" s="46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9"/>
  <sheetViews>
    <sheetView showGridLines="0" zoomScale="80" zoomScaleNormal="80" workbookViewId="0"/>
  </sheetViews>
  <sheetFormatPr defaultColWidth="8.85546875" defaultRowHeight="12"/>
  <cols>
    <col min="1" max="1" width="11.85546875" style="313" bestFit="1" customWidth="1"/>
    <col min="2" max="2" width="165.140625" style="313" customWidth="1"/>
    <col min="3" max="11" width="28.140625" style="313" customWidth="1"/>
    <col min="12" max="16384" width="8.85546875" style="313"/>
  </cols>
  <sheetData>
    <row r="1" spans="1:11" s="304" customFormat="1" ht="13.5">
      <c r="A1" s="303" t="s">
        <v>97</v>
      </c>
      <c r="B1" s="235" t="str">
        <f>Info!C2</f>
        <v>სს "ხალიკ ბანკი საქართველო"</v>
      </c>
      <c r="C1" s="410"/>
      <c r="D1" s="410"/>
      <c r="E1" s="410"/>
      <c r="F1" s="410"/>
      <c r="G1" s="410"/>
      <c r="H1" s="410"/>
      <c r="I1" s="410"/>
      <c r="J1" s="410"/>
      <c r="K1" s="410"/>
    </row>
    <row r="2" spans="1:11" s="304" customFormat="1" ht="12.75">
      <c r="A2" s="305" t="s">
        <v>98</v>
      </c>
      <c r="B2" s="798">
        <f>'1. key ratios'!B2</f>
        <v>46112</v>
      </c>
      <c r="C2" s="410"/>
      <c r="D2" s="410"/>
      <c r="E2" s="410"/>
      <c r="F2" s="410"/>
      <c r="G2" s="410"/>
      <c r="H2" s="410"/>
      <c r="I2" s="410"/>
      <c r="J2" s="410"/>
      <c r="K2" s="410"/>
    </row>
    <row r="3" spans="1:11" s="304" customFormat="1" ht="12.75">
      <c r="A3" s="306" t="s">
        <v>567</v>
      </c>
      <c r="B3" s="410"/>
      <c r="C3" s="410"/>
      <c r="D3" s="410"/>
      <c r="E3" s="410"/>
      <c r="F3" s="410"/>
      <c r="G3" s="410"/>
      <c r="H3" s="410"/>
      <c r="I3" s="410"/>
      <c r="J3" s="410"/>
      <c r="K3" s="410"/>
    </row>
    <row r="4" spans="1:11">
      <c r="A4" s="470"/>
      <c r="B4" s="470"/>
      <c r="C4" s="469" t="s">
        <v>471</v>
      </c>
      <c r="D4" s="469" t="s">
        <v>472</v>
      </c>
      <c r="E4" s="469" t="s">
        <v>473</v>
      </c>
      <c r="F4" s="469" t="s">
        <v>474</v>
      </c>
      <c r="G4" s="469" t="s">
        <v>475</v>
      </c>
      <c r="H4" s="469" t="s">
        <v>476</v>
      </c>
      <c r="I4" s="469" t="s">
        <v>477</v>
      </c>
      <c r="J4" s="469" t="s">
        <v>478</v>
      </c>
      <c r="K4" s="469" t="s">
        <v>479</v>
      </c>
    </row>
    <row r="5" spans="1:11" ht="104.1" customHeight="1">
      <c r="A5" s="929" t="s">
        <v>874</v>
      </c>
      <c r="B5" s="930"/>
      <c r="C5" s="468" t="s">
        <v>568</v>
      </c>
      <c r="D5" s="468" t="s">
        <v>561</v>
      </c>
      <c r="E5" s="468" t="s">
        <v>562</v>
      </c>
      <c r="F5" s="468" t="s">
        <v>873</v>
      </c>
      <c r="G5" s="468" t="s">
        <v>569</v>
      </c>
      <c r="H5" s="468" t="s">
        <v>570</v>
      </c>
      <c r="I5" s="468" t="s">
        <v>571</v>
      </c>
      <c r="J5" s="468" t="s">
        <v>572</v>
      </c>
      <c r="K5" s="468" t="s">
        <v>573</v>
      </c>
    </row>
    <row r="6" spans="1:11" ht="12.75">
      <c r="A6" s="399">
        <v>1</v>
      </c>
      <c r="B6" s="399" t="s">
        <v>574</v>
      </c>
      <c r="C6" s="749">
        <v>6735721.6399999987</v>
      </c>
      <c r="D6" s="749">
        <v>9252.9100000000017</v>
      </c>
      <c r="E6" s="749">
        <v>0</v>
      </c>
      <c r="F6" s="749">
        <v>0</v>
      </c>
      <c r="G6" s="749">
        <v>899141629.86000121</v>
      </c>
      <c r="H6" s="749">
        <v>0</v>
      </c>
      <c r="I6" s="749">
        <v>44447826.5</v>
      </c>
      <c r="J6" s="749">
        <v>10586086.819999997</v>
      </c>
      <c r="K6" s="749">
        <v>37890467.640000038</v>
      </c>
    </row>
    <row r="7" spans="1:11" ht="12.75">
      <c r="A7" s="399">
        <v>2</v>
      </c>
      <c r="B7" s="400" t="s">
        <v>575</v>
      </c>
      <c r="C7" s="749">
        <v>0</v>
      </c>
      <c r="D7" s="749">
        <v>0</v>
      </c>
      <c r="E7" s="749">
        <v>0</v>
      </c>
      <c r="F7" s="749">
        <v>0</v>
      </c>
      <c r="G7" s="749">
        <v>0</v>
      </c>
      <c r="H7" s="749">
        <v>0</v>
      </c>
      <c r="I7" s="749">
        <v>0</v>
      </c>
      <c r="J7" s="749">
        <v>0</v>
      </c>
      <c r="K7" s="749">
        <v>0</v>
      </c>
    </row>
    <row r="8" spans="1:11" ht="12.75">
      <c r="A8" s="399">
        <v>3</v>
      </c>
      <c r="B8" s="400" t="s">
        <v>539</v>
      </c>
      <c r="C8" s="749">
        <v>350000</v>
      </c>
      <c r="D8" s="749">
        <v>0</v>
      </c>
      <c r="E8" s="749">
        <v>0</v>
      </c>
      <c r="F8" s="749">
        <v>0</v>
      </c>
      <c r="G8" s="749">
        <v>16729786.280000001</v>
      </c>
      <c r="H8" s="749">
        <v>0</v>
      </c>
      <c r="I8" s="749">
        <v>0</v>
      </c>
      <c r="J8" s="749">
        <v>0</v>
      </c>
      <c r="K8" s="749">
        <v>65543321.539999977</v>
      </c>
    </row>
    <row r="9" spans="1:11" ht="12.75">
      <c r="A9" s="399">
        <v>4</v>
      </c>
      <c r="B9" s="428" t="s">
        <v>872</v>
      </c>
      <c r="C9" s="778">
        <v>0</v>
      </c>
      <c r="D9" s="778">
        <v>0</v>
      </c>
      <c r="E9" s="778">
        <v>0</v>
      </c>
      <c r="F9" s="778">
        <v>0</v>
      </c>
      <c r="G9" s="778">
        <v>74280380.350000009</v>
      </c>
      <c r="H9" s="778">
        <v>0</v>
      </c>
      <c r="I9" s="778">
        <v>0</v>
      </c>
      <c r="J9" s="778">
        <v>1729561.71</v>
      </c>
      <c r="K9" s="778">
        <v>3916948.7799999979</v>
      </c>
    </row>
    <row r="10" spans="1:11" ht="12.75">
      <c r="A10" s="399">
        <v>5</v>
      </c>
      <c r="B10" s="418" t="s">
        <v>871</v>
      </c>
      <c r="C10" s="778">
        <v>0</v>
      </c>
      <c r="D10" s="778">
        <v>0</v>
      </c>
      <c r="E10" s="778">
        <v>0</v>
      </c>
      <c r="F10" s="778">
        <v>0</v>
      </c>
      <c r="G10" s="778">
        <v>0</v>
      </c>
      <c r="H10" s="778">
        <v>0</v>
      </c>
      <c r="I10" s="778">
        <v>0</v>
      </c>
      <c r="J10" s="778">
        <v>0</v>
      </c>
      <c r="K10" s="778">
        <v>0</v>
      </c>
    </row>
    <row r="11" spans="1:11" ht="12.75">
      <c r="A11" s="399">
        <v>6</v>
      </c>
      <c r="B11" s="418" t="s">
        <v>870</v>
      </c>
      <c r="C11" s="778">
        <v>0</v>
      </c>
      <c r="D11" s="778">
        <v>0</v>
      </c>
      <c r="E11" s="778">
        <v>0</v>
      </c>
      <c r="F11" s="778">
        <v>0</v>
      </c>
      <c r="G11" s="778">
        <v>0</v>
      </c>
      <c r="H11" s="778">
        <v>0</v>
      </c>
      <c r="I11" s="778">
        <v>0</v>
      </c>
      <c r="J11" s="778">
        <v>0</v>
      </c>
      <c r="K11" s="778">
        <v>0</v>
      </c>
    </row>
    <row r="13" spans="1:11" ht="15">
      <c r="B13" s="467"/>
      <c r="C13" s="467"/>
      <c r="D13" s="467"/>
      <c r="E13" s="467"/>
      <c r="F13" s="467"/>
      <c r="G13" s="467"/>
      <c r="H13" s="467"/>
      <c r="I13" s="467"/>
      <c r="J13" s="467"/>
      <c r="K13" s="467"/>
    </row>
    <row r="14" spans="1:11" ht="15">
      <c r="B14" s="467"/>
      <c r="C14" s="467"/>
      <c r="D14" s="467"/>
      <c r="E14" s="467"/>
      <c r="F14" s="467"/>
      <c r="G14" s="467"/>
      <c r="H14" s="467"/>
      <c r="I14" s="467"/>
      <c r="J14" s="467"/>
      <c r="K14" s="467"/>
    </row>
    <row r="15" spans="1:11" ht="15">
      <c r="B15" s="467"/>
      <c r="C15" s="467"/>
      <c r="D15" s="467"/>
      <c r="E15" s="467"/>
      <c r="F15" s="467"/>
      <c r="G15" s="467"/>
      <c r="H15" s="467"/>
      <c r="I15" s="467"/>
      <c r="J15" s="467"/>
      <c r="K15" s="467"/>
    </row>
    <row r="16" spans="1:11" ht="15">
      <c r="B16" s="467"/>
      <c r="C16" s="467"/>
      <c r="D16" s="467"/>
      <c r="E16" s="467"/>
      <c r="F16" s="467"/>
      <c r="G16" s="467"/>
      <c r="H16" s="467"/>
      <c r="I16" s="467"/>
      <c r="J16" s="467"/>
      <c r="K16" s="467"/>
    </row>
    <row r="17" spans="2:11" ht="15">
      <c r="B17" s="467"/>
      <c r="C17" s="467"/>
      <c r="D17" s="467"/>
      <c r="E17" s="467"/>
      <c r="F17" s="467"/>
      <c r="G17" s="467"/>
      <c r="H17" s="467"/>
      <c r="I17" s="467"/>
      <c r="J17" s="467"/>
      <c r="K17" s="467"/>
    </row>
    <row r="18" spans="2:11" ht="15">
      <c r="B18" s="467"/>
      <c r="C18" s="467"/>
      <c r="D18" s="467"/>
      <c r="E18" s="467"/>
      <c r="F18" s="467"/>
      <c r="G18" s="467"/>
      <c r="H18" s="467"/>
      <c r="I18" s="467"/>
      <c r="J18" s="467"/>
      <c r="K18" s="467"/>
    </row>
    <row r="19" spans="2:11" ht="15">
      <c r="B19" s="467"/>
      <c r="C19" s="467"/>
      <c r="D19" s="467"/>
      <c r="E19" s="467"/>
      <c r="F19" s="467"/>
      <c r="G19" s="467"/>
      <c r="H19" s="467"/>
      <c r="I19" s="467"/>
      <c r="J19" s="467"/>
      <c r="K19" s="467"/>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heetViews>
  <sheetFormatPr defaultColWidth="8.85546875" defaultRowHeight="15"/>
  <cols>
    <col min="1" max="1" width="10" style="471" bestFit="1" customWidth="1"/>
    <col min="2" max="2" width="71.85546875" style="471" customWidth="1"/>
    <col min="3" max="4" width="15.5703125" style="471" bestFit="1" customWidth="1"/>
    <col min="5" max="5" width="15.28515625" style="471" bestFit="1" customWidth="1"/>
    <col min="6" max="6" width="20.140625" style="471" bestFit="1" customWidth="1"/>
    <col min="7" max="7" width="37.7109375" style="471" bestFit="1" customWidth="1"/>
    <col min="8" max="8" width="15.85546875" style="471" bestFit="1" customWidth="1"/>
    <col min="9" max="9" width="15.5703125" style="471" bestFit="1" customWidth="1"/>
    <col min="10" max="10" width="15.28515625" style="471" bestFit="1" customWidth="1"/>
    <col min="11" max="11" width="20.140625" style="471" bestFit="1" customWidth="1"/>
    <col min="12" max="12" width="37.7109375" style="471" bestFit="1" customWidth="1"/>
    <col min="13" max="13" width="13.140625" style="471" bestFit="1" customWidth="1"/>
    <col min="14" max="15" width="15.28515625" style="471" bestFit="1" customWidth="1"/>
    <col min="16" max="16" width="20.140625" style="471" bestFit="1" customWidth="1"/>
    <col min="17" max="17" width="37.7109375" style="471" bestFit="1" customWidth="1"/>
    <col min="18" max="18" width="18.140625" style="471" bestFit="1" customWidth="1"/>
    <col min="19" max="19" width="48.140625" style="471" bestFit="1" customWidth="1"/>
    <col min="20" max="20" width="46" style="471" bestFit="1" customWidth="1"/>
    <col min="21" max="21" width="48.140625" style="471" bestFit="1" customWidth="1"/>
    <col min="22" max="22" width="44.5703125" style="471" bestFit="1" customWidth="1"/>
    <col min="23" max="16384" width="8.85546875" style="471"/>
  </cols>
  <sheetData>
    <row r="1" spans="1:22">
      <c r="A1" s="303" t="s">
        <v>97</v>
      </c>
      <c r="B1" s="235" t="str">
        <f>Info!C2</f>
        <v>სს "ხალიკ ბანკი საქართველო"</v>
      </c>
    </row>
    <row r="2" spans="1:22">
      <c r="A2" s="305" t="s">
        <v>98</v>
      </c>
      <c r="B2" s="798">
        <f>'1. key ratios'!B2</f>
        <v>46112</v>
      </c>
    </row>
    <row r="3" spans="1:22">
      <c r="A3" s="306" t="s">
        <v>657</v>
      </c>
      <c r="B3" s="410"/>
    </row>
    <row r="4" spans="1:22">
      <c r="A4" s="306"/>
      <c r="B4" s="410"/>
    </row>
    <row r="5" spans="1:22" ht="24" customHeight="1">
      <c r="A5" s="931" t="s">
        <v>684</v>
      </c>
      <c r="B5" s="931"/>
      <c r="C5" s="933" t="s">
        <v>876</v>
      </c>
      <c r="D5" s="933"/>
      <c r="E5" s="933"/>
      <c r="F5" s="933"/>
      <c r="G5" s="933"/>
      <c r="H5" s="933" t="s">
        <v>565</v>
      </c>
      <c r="I5" s="933"/>
      <c r="J5" s="933"/>
      <c r="K5" s="933"/>
      <c r="L5" s="933"/>
      <c r="M5" s="933" t="s">
        <v>875</v>
      </c>
      <c r="N5" s="933"/>
      <c r="O5" s="933"/>
      <c r="P5" s="933"/>
      <c r="Q5" s="933"/>
      <c r="R5" s="932" t="s">
        <v>683</v>
      </c>
      <c r="S5" s="932" t="s">
        <v>687</v>
      </c>
      <c r="T5" s="932" t="s">
        <v>686</v>
      </c>
      <c r="U5" s="932" t="s">
        <v>915</v>
      </c>
      <c r="V5" s="932" t="s">
        <v>916</v>
      </c>
    </row>
    <row r="6" spans="1:22" ht="36" customHeight="1">
      <c r="A6" s="931"/>
      <c r="B6" s="931"/>
      <c r="C6" s="481"/>
      <c r="D6" s="408" t="s">
        <v>860</v>
      </c>
      <c r="E6" s="408" t="s">
        <v>859</v>
      </c>
      <c r="F6" s="408" t="s">
        <v>858</v>
      </c>
      <c r="G6" s="408" t="s">
        <v>857</v>
      </c>
      <c r="H6" s="481"/>
      <c r="I6" s="408" t="s">
        <v>860</v>
      </c>
      <c r="J6" s="408" t="s">
        <v>859</v>
      </c>
      <c r="K6" s="408" t="s">
        <v>858</v>
      </c>
      <c r="L6" s="408" t="s">
        <v>857</v>
      </c>
      <c r="M6" s="481"/>
      <c r="N6" s="408" t="s">
        <v>860</v>
      </c>
      <c r="O6" s="408" t="s">
        <v>859</v>
      </c>
      <c r="P6" s="408" t="s">
        <v>858</v>
      </c>
      <c r="Q6" s="408" t="s">
        <v>857</v>
      </c>
      <c r="R6" s="932"/>
      <c r="S6" s="932"/>
      <c r="T6" s="932"/>
      <c r="U6" s="932"/>
      <c r="V6" s="932"/>
    </row>
    <row r="7" spans="1:22">
      <c r="A7" s="479">
        <v>1</v>
      </c>
      <c r="B7" s="480" t="s">
        <v>658</v>
      </c>
      <c r="C7" s="778">
        <v>381049.58</v>
      </c>
      <c r="D7" s="778">
        <v>381049.58</v>
      </c>
      <c r="E7" s="778">
        <v>0</v>
      </c>
      <c r="F7" s="778">
        <v>0</v>
      </c>
      <c r="G7" s="778">
        <v>0</v>
      </c>
      <c r="H7" s="778">
        <v>379303.71</v>
      </c>
      <c r="I7" s="778">
        <v>379303.71</v>
      </c>
      <c r="J7" s="778">
        <v>0</v>
      </c>
      <c r="K7" s="778">
        <v>0</v>
      </c>
      <c r="L7" s="778">
        <v>0</v>
      </c>
      <c r="M7" s="778">
        <v>1350.38</v>
      </c>
      <c r="N7" s="778">
        <v>1350.38</v>
      </c>
      <c r="O7" s="778">
        <v>0</v>
      </c>
      <c r="P7" s="778">
        <v>0</v>
      </c>
      <c r="Q7" s="778">
        <v>0</v>
      </c>
      <c r="R7" s="778">
        <v>14</v>
      </c>
      <c r="S7" s="780">
        <v>0.16333333333333333</v>
      </c>
      <c r="T7" s="780">
        <v>0.18314112149532699</v>
      </c>
      <c r="U7" s="780">
        <v>0.155847397863554</v>
      </c>
      <c r="V7" s="778">
        <v>49.625467898429399</v>
      </c>
    </row>
    <row r="8" spans="1:22">
      <c r="A8" s="479">
        <v>2</v>
      </c>
      <c r="B8" s="478" t="s">
        <v>659</v>
      </c>
      <c r="C8" s="778">
        <v>97849562.430000022</v>
      </c>
      <c r="D8" s="778">
        <v>84090054.440000013</v>
      </c>
      <c r="E8" s="778">
        <v>4651525.45</v>
      </c>
      <c r="F8" s="778">
        <v>9027819.1800000016</v>
      </c>
      <c r="G8" s="778">
        <v>80163.360000000001</v>
      </c>
      <c r="H8" s="778">
        <v>98461528.340000004</v>
      </c>
      <c r="I8" s="778">
        <v>84233777.790000007</v>
      </c>
      <c r="J8" s="778">
        <v>4728296.05</v>
      </c>
      <c r="K8" s="778">
        <v>9414676.6999999993</v>
      </c>
      <c r="L8" s="778">
        <v>84777.8</v>
      </c>
      <c r="M8" s="778">
        <v>4374385.28</v>
      </c>
      <c r="N8" s="778">
        <v>586766.18000000005</v>
      </c>
      <c r="O8" s="778">
        <v>490914.55</v>
      </c>
      <c r="P8" s="778">
        <v>3283953.97</v>
      </c>
      <c r="Q8" s="778">
        <v>12750.58</v>
      </c>
      <c r="R8" s="778">
        <v>2686</v>
      </c>
      <c r="S8" s="780">
        <v>0.13654050052513103</v>
      </c>
      <c r="T8" s="780">
        <v>0.14900234643477736</v>
      </c>
      <c r="U8" s="780">
        <v>0.12084150222193299</v>
      </c>
      <c r="V8" s="778">
        <v>84.749966437739502</v>
      </c>
    </row>
    <row r="9" spans="1:22">
      <c r="A9" s="479">
        <v>3</v>
      </c>
      <c r="B9" s="478" t="s">
        <v>660</v>
      </c>
      <c r="C9" s="778">
        <v>0</v>
      </c>
      <c r="D9" s="778">
        <v>0</v>
      </c>
      <c r="E9" s="778">
        <v>0</v>
      </c>
      <c r="F9" s="778">
        <v>0</v>
      </c>
      <c r="G9" s="778">
        <v>0</v>
      </c>
      <c r="H9" s="778">
        <v>0</v>
      </c>
      <c r="I9" s="778">
        <v>0</v>
      </c>
      <c r="J9" s="778">
        <v>0</v>
      </c>
      <c r="K9" s="778">
        <v>0</v>
      </c>
      <c r="L9" s="778">
        <v>0</v>
      </c>
      <c r="M9" s="778">
        <v>0</v>
      </c>
      <c r="N9" s="778">
        <v>0</v>
      </c>
      <c r="O9" s="778">
        <v>0</v>
      </c>
      <c r="P9" s="778">
        <v>0</v>
      </c>
      <c r="Q9" s="778">
        <v>0</v>
      </c>
      <c r="R9" s="778">
        <v>0</v>
      </c>
      <c r="S9" s="780">
        <v>0</v>
      </c>
      <c r="T9" s="780">
        <v>0</v>
      </c>
      <c r="U9" s="780">
        <v>0</v>
      </c>
      <c r="V9" s="778">
        <v>0</v>
      </c>
    </row>
    <row r="10" spans="1:22">
      <c r="A10" s="479">
        <v>4</v>
      </c>
      <c r="B10" s="478" t="s">
        <v>661</v>
      </c>
      <c r="C10" s="778">
        <v>3345.4</v>
      </c>
      <c r="D10" s="778">
        <v>3345.4</v>
      </c>
      <c r="E10" s="778">
        <v>0</v>
      </c>
      <c r="F10" s="778">
        <v>0</v>
      </c>
      <c r="G10" s="778">
        <v>0</v>
      </c>
      <c r="H10" s="778">
        <v>3360.35</v>
      </c>
      <c r="I10" s="778">
        <v>3360.35</v>
      </c>
      <c r="J10" s="778">
        <v>0</v>
      </c>
      <c r="K10" s="778">
        <v>0</v>
      </c>
      <c r="L10" s="778">
        <v>0</v>
      </c>
      <c r="M10" s="778">
        <v>94.67</v>
      </c>
      <c r="N10" s="778">
        <v>94.67</v>
      </c>
      <c r="O10" s="778">
        <v>0</v>
      </c>
      <c r="P10" s="778">
        <v>0</v>
      </c>
      <c r="Q10" s="778">
        <v>0</v>
      </c>
      <c r="R10" s="778">
        <v>7</v>
      </c>
      <c r="S10" s="780">
        <v>7.0712325926949662E-2</v>
      </c>
      <c r="T10" s="780">
        <v>0.10861872674706564</v>
      </c>
      <c r="U10" s="780">
        <v>0.24769854128056401</v>
      </c>
      <c r="V10" s="778">
        <v>5.1682519280205703</v>
      </c>
    </row>
    <row r="11" spans="1:22">
      <c r="A11" s="479">
        <v>5</v>
      </c>
      <c r="B11" s="478" t="s">
        <v>662</v>
      </c>
      <c r="C11" s="778">
        <v>386342.07999999996</v>
      </c>
      <c r="D11" s="778">
        <v>357848.35</v>
      </c>
      <c r="E11" s="778">
        <v>1880.29</v>
      </c>
      <c r="F11" s="778">
        <v>26613.439999999999</v>
      </c>
      <c r="G11" s="778">
        <v>0</v>
      </c>
      <c r="H11" s="778">
        <v>427217.75</v>
      </c>
      <c r="I11" s="778">
        <v>393935.97</v>
      </c>
      <c r="J11" s="778">
        <v>1906.53</v>
      </c>
      <c r="K11" s="778">
        <v>31375.25</v>
      </c>
      <c r="L11" s="778">
        <v>0</v>
      </c>
      <c r="M11" s="778">
        <v>44824.229999999996</v>
      </c>
      <c r="N11" s="778">
        <v>12248.82</v>
      </c>
      <c r="O11" s="778">
        <v>1197.31</v>
      </c>
      <c r="P11" s="778">
        <v>31378.1</v>
      </c>
      <c r="Q11" s="778">
        <v>0</v>
      </c>
      <c r="R11" s="778">
        <v>388</v>
      </c>
      <c r="S11" s="780">
        <v>0.167859940921813</v>
      </c>
      <c r="T11" s="780">
        <v>0.16789694439619565</v>
      </c>
      <c r="U11" s="780">
        <v>0.15446648006864799</v>
      </c>
      <c r="V11" s="778">
        <v>5.7866283424264804</v>
      </c>
    </row>
    <row r="12" spans="1:22">
      <c r="A12" s="479">
        <v>6</v>
      </c>
      <c r="B12" s="478" t="s">
        <v>663</v>
      </c>
      <c r="C12" s="778">
        <v>1035035.1799999999</v>
      </c>
      <c r="D12" s="778">
        <v>880935.86</v>
      </c>
      <c r="E12" s="778">
        <v>51885.5</v>
      </c>
      <c r="F12" s="778">
        <v>102213.82</v>
      </c>
      <c r="G12" s="778">
        <v>0</v>
      </c>
      <c r="H12" s="778">
        <v>1035035.1799999999</v>
      </c>
      <c r="I12" s="778">
        <v>880935.86</v>
      </c>
      <c r="J12" s="778">
        <v>51885.5</v>
      </c>
      <c r="K12" s="778">
        <v>102213.82</v>
      </c>
      <c r="L12" s="778">
        <v>0</v>
      </c>
      <c r="M12" s="778">
        <v>171455.41</v>
      </c>
      <c r="N12" s="778">
        <v>33595.97</v>
      </c>
      <c r="O12" s="778">
        <v>36125.360000000001</v>
      </c>
      <c r="P12" s="778">
        <v>101734.08</v>
      </c>
      <c r="Q12" s="778">
        <v>0</v>
      </c>
      <c r="R12" s="778">
        <v>684</v>
      </c>
      <c r="S12" s="780">
        <v>0.23262212663610402</v>
      </c>
      <c r="T12" s="780">
        <v>0.25909372701209338</v>
      </c>
      <c r="U12" s="780">
        <v>0.21392672469355101</v>
      </c>
      <c r="V12" s="778">
        <v>185.04229705506199</v>
      </c>
    </row>
    <row r="13" spans="1:22">
      <c r="A13" s="479">
        <v>7</v>
      </c>
      <c r="B13" s="478" t="s">
        <v>664</v>
      </c>
      <c r="C13" s="778">
        <v>153324030.28999999</v>
      </c>
      <c r="D13" s="778">
        <v>132978539.56</v>
      </c>
      <c r="E13" s="778">
        <v>7680262.4900000002</v>
      </c>
      <c r="F13" s="778">
        <v>12382472.35</v>
      </c>
      <c r="G13" s="778">
        <v>282755.89</v>
      </c>
      <c r="H13" s="778">
        <v>154384720.43000001</v>
      </c>
      <c r="I13" s="778">
        <v>133527667.01000001</v>
      </c>
      <c r="J13" s="778">
        <v>7770981.1499999994</v>
      </c>
      <c r="K13" s="778">
        <v>12788532.140000001</v>
      </c>
      <c r="L13" s="778">
        <v>297540.13</v>
      </c>
      <c r="M13" s="778">
        <v>2370910.56</v>
      </c>
      <c r="N13" s="778">
        <v>447511.17</v>
      </c>
      <c r="O13" s="778">
        <v>527610.59</v>
      </c>
      <c r="P13" s="778">
        <v>1358051.52</v>
      </c>
      <c r="Q13" s="778">
        <v>37737.279999999999</v>
      </c>
      <c r="R13" s="778">
        <v>1034</v>
      </c>
      <c r="S13" s="780">
        <v>0.12230611299521067</v>
      </c>
      <c r="T13" s="780">
        <v>0.12947314787903599</v>
      </c>
      <c r="U13" s="780">
        <v>0.104356825465235</v>
      </c>
      <c r="V13" s="778">
        <v>140.207089178063</v>
      </c>
    </row>
    <row r="14" spans="1:22">
      <c r="A14" s="473">
        <v>7.1</v>
      </c>
      <c r="B14" s="472" t="s">
        <v>665</v>
      </c>
      <c r="C14" s="778">
        <v>124383083.69</v>
      </c>
      <c r="D14" s="778">
        <v>106453731.13</v>
      </c>
      <c r="E14" s="778">
        <v>6034538.25</v>
      </c>
      <c r="F14" s="778">
        <v>11612058.419999998</v>
      </c>
      <c r="G14" s="778">
        <v>282755.89</v>
      </c>
      <c r="H14" s="778">
        <v>125188741.55</v>
      </c>
      <c r="I14" s="778">
        <v>106863101.70999999</v>
      </c>
      <c r="J14" s="778">
        <v>6092726.0799999991</v>
      </c>
      <c r="K14" s="778">
        <v>11950157.870000001</v>
      </c>
      <c r="L14" s="778">
        <v>282755.89</v>
      </c>
      <c r="M14" s="778">
        <v>2070478.67</v>
      </c>
      <c r="N14" s="778">
        <v>343706.36</v>
      </c>
      <c r="O14" s="778">
        <v>386941.20999999996</v>
      </c>
      <c r="P14" s="778">
        <v>1304317.3700000001</v>
      </c>
      <c r="Q14" s="778">
        <v>35513.729999999996</v>
      </c>
      <c r="R14" s="778">
        <v>763</v>
      </c>
      <c r="S14" s="780">
        <v>0.123175360973523</v>
      </c>
      <c r="T14" s="780">
        <v>0.13023856018032565</v>
      </c>
      <c r="U14" s="780">
        <v>0.10429964917844399</v>
      </c>
      <c r="V14" s="778">
        <v>141.43048759615499</v>
      </c>
    </row>
    <row r="15" spans="1:22" ht="25.5">
      <c r="A15" s="473">
        <v>7.2</v>
      </c>
      <c r="B15" s="472" t="s">
        <v>666</v>
      </c>
      <c r="C15" s="778">
        <v>12572594.250000002</v>
      </c>
      <c r="D15" s="778">
        <v>12166639.9</v>
      </c>
      <c r="E15" s="778">
        <v>245134.88</v>
      </c>
      <c r="F15" s="778">
        <v>160819.47</v>
      </c>
      <c r="G15" s="778">
        <v>0</v>
      </c>
      <c r="H15" s="778">
        <v>12617138.710000001</v>
      </c>
      <c r="I15" s="778">
        <v>12203219.73</v>
      </c>
      <c r="J15" s="778">
        <v>250957.4</v>
      </c>
      <c r="K15" s="778">
        <v>162961.57999999999</v>
      </c>
      <c r="L15" s="778">
        <v>0</v>
      </c>
      <c r="M15" s="778">
        <v>81426.12</v>
      </c>
      <c r="N15" s="778">
        <v>42995.22</v>
      </c>
      <c r="O15" s="778">
        <v>20994.01</v>
      </c>
      <c r="P15" s="778">
        <v>17436.89</v>
      </c>
      <c r="Q15" s="778">
        <v>0</v>
      </c>
      <c r="R15" s="778">
        <v>93</v>
      </c>
      <c r="S15" s="780">
        <v>7.7421776161626335E-2</v>
      </c>
      <c r="T15" s="780">
        <v>8.2553440561733332E-2</v>
      </c>
      <c r="U15" s="780">
        <v>0.104646163762105</v>
      </c>
      <c r="V15" s="778">
        <v>136.641613586631</v>
      </c>
    </row>
    <row r="16" spans="1:22">
      <c r="A16" s="473">
        <v>7.3</v>
      </c>
      <c r="B16" s="472" t="s">
        <v>667</v>
      </c>
      <c r="C16" s="778">
        <v>16368352.349999998</v>
      </c>
      <c r="D16" s="778">
        <v>14358168.529999999</v>
      </c>
      <c r="E16" s="778">
        <v>1400589.3599999999</v>
      </c>
      <c r="F16" s="778">
        <v>609594.46</v>
      </c>
      <c r="G16" s="778">
        <v>0</v>
      </c>
      <c r="H16" s="778">
        <v>16578840.169999998</v>
      </c>
      <c r="I16" s="778">
        <v>14461345.569999998</v>
      </c>
      <c r="J16" s="778">
        <v>1427297.67</v>
      </c>
      <c r="K16" s="778">
        <v>675412.69</v>
      </c>
      <c r="L16" s="778">
        <v>14784.24</v>
      </c>
      <c r="M16" s="778">
        <v>219005.77</v>
      </c>
      <c r="N16" s="778">
        <v>60809.590000000004</v>
      </c>
      <c r="O16" s="778">
        <v>119675.37</v>
      </c>
      <c r="P16" s="778">
        <v>36297.26</v>
      </c>
      <c r="Q16" s="778">
        <v>2223.5500000000002</v>
      </c>
      <c r="R16" s="778">
        <v>178</v>
      </c>
      <c r="S16" s="780">
        <v>0.12206318549886298</v>
      </c>
      <c r="T16" s="780">
        <v>0.13037327393110368</v>
      </c>
      <c r="U16" s="780">
        <v>0.10456906612228399</v>
      </c>
      <c r="V16" s="778">
        <v>133.649142012146</v>
      </c>
    </row>
    <row r="17" spans="1:22">
      <c r="A17" s="479">
        <v>8</v>
      </c>
      <c r="B17" s="478" t="s">
        <v>668</v>
      </c>
      <c r="C17" s="778">
        <v>0</v>
      </c>
      <c r="D17" s="778">
        <v>0</v>
      </c>
      <c r="E17" s="778">
        <v>0</v>
      </c>
      <c r="F17" s="778">
        <v>0</v>
      </c>
      <c r="G17" s="778">
        <v>0</v>
      </c>
      <c r="H17" s="778">
        <v>0</v>
      </c>
      <c r="I17" s="778">
        <v>0</v>
      </c>
      <c r="J17" s="778">
        <v>0</v>
      </c>
      <c r="K17" s="778">
        <v>0</v>
      </c>
      <c r="L17" s="778">
        <v>0</v>
      </c>
      <c r="M17" s="778">
        <v>0</v>
      </c>
      <c r="N17" s="778">
        <v>0</v>
      </c>
      <c r="O17" s="778">
        <v>0</v>
      </c>
      <c r="P17" s="778">
        <v>0</v>
      </c>
      <c r="Q17" s="778">
        <v>0</v>
      </c>
      <c r="R17" s="778">
        <v>0</v>
      </c>
      <c r="S17" s="780">
        <v>0</v>
      </c>
      <c r="T17" s="780">
        <v>0</v>
      </c>
      <c r="U17" s="780">
        <v>0</v>
      </c>
      <c r="V17" s="778">
        <v>0</v>
      </c>
    </row>
    <row r="18" spans="1:22">
      <c r="A18" s="477">
        <v>9</v>
      </c>
      <c r="B18" s="476" t="s">
        <v>669</v>
      </c>
      <c r="C18" s="779">
        <v>0</v>
      </c>
      <c r="D18" s="779">
        <v>0</v>
      </c>
      <c r="E18" s="779">
        <v>0</v>
      </c>
      <c r="F18" s="779">
        <v>0</v>
      </c>
      <c r="G18" s="779">
        <v>0</v>
      </c>
      <c r="H18" s="779">
        <v>0</v>
      </c>
      <c r="I18" s="779">
        <v>0</v>
      </c>
      <c r="J18" s="779">
        <v>0</v>
      </c>
      <c r="K18" s="779">
        <v>0</v>
      </c>
      <c r="L18" s="779">
        <v>0</v>
      </c>
      <c r="M18" s="779">
        <v>0</v>
      </c>
      <c r="N18" s="779">
        <v>0</v>
      </c>
      <c r="O18" s="779">
        <v>0</v>
      </c>
      <c r="P18" s="779">
        <v>0</v>
      </c>
      <c r="Q18" s="779">
        <v>0</v>
      </c>
      <c r="R18" s="779">
        <v>0</v>
      </c>
      <c r="S18" s="781">
        <v>0</v>
      </c>
      <c r="T18" s="781">
        <v>0</v>
      </c>
      <c r="U18" s="781">
        <v>0</v>
      </c>
      <c r="V18" s="779">
        <v>0</v>
      </c>
    </row>
    <row r="19" spans="1:22">
      <c r="A19" s="475">
        <v>10</v>
      </c>
      <c r="B19" s="474" t="s">
        <v>685</v>
      </c>
      <c r="C19" s="778">
        <v>252979364.96000004</v>
      </c>
      <c r="D19" s="778">
        <v>218691773.19000003</v>
      </c>
      <c r="E19" s="778">
        <v>12385553.73</v>
      </c>
      <c r="F19" s="778">
        <v>21539118.789999999</v>
      </c>
      <c r="G19" s="778">
        <v>362919.25</v>
      </c>
      <c r="H19" s="778">
        <v>254691165.76000002</v>
      </c>
      <c r="I19" s="778">
        <v>219418980.69000003</v>
      </c>
      <c r="J19" s="778">
        <v>12553069.23</v>
      </c>
      <c r="K19" s="778">
        <v>22336797.91</v>
      </c>
      <c r="L19" s="778">
        <v>382317.93</v>
      </c>
      <c r="M19" s="778">
        <v>6963020.5300000003</v>
      </c>
      <c r="N19" s="778">
        <v>1081567.19</v>
      </c>
      <c r="O19" s="778">
        <v>1055847.81</v>
      </c>
      <c r="P19" s="778">
        <v>4775117.67</v>
      </c>
      <c r="Q19" s="778">
        <v>50487.86</v>
      </c>
      <c r="R19" s="778">
        <v>4813</v>
      </c>
      <c r="S19" s="780">
        <v>0.13571431592111002</v>
      </c>
      <c r="T19" s="780">
        <v>0.146056429415341</v>
      </c>
      <c r="U19" s="780">
        <v>0.11133718361674899</v>
      </c>
      <c r="V19" s="778">
        <v>118.596831340311</v>
      </c>
    </row>
    <row r="20" spans="1:22" ht="25.5">
      <c r="A20" s="473">
        <v>10.1</v>
      </c>
      <c r="B20" s="472" t="s">
        <v>688</v>
      </c>
      <c r="C20" s="778">
        <v>0</v>
      </c>
      <c r="D20" s="778">
        <v>0</v>
      </c>
      <c r="E20" s="778">
        <v>0</v>
      </c>
      <c r="F20" s="778">
        <v>0</v>
      </c>
      <c r="G20" s="778">
        <v>0</v>
      </c>
      <c r="H20" s="778">
        <v>0</v>
      </c>
      <c r="I20" s="778">
        <v>0</v>
      </c>
      <c r="J20" s="778">
        <v>0</v>
      </c>
      <c r="K20" s="778">
        <v>0</v>
      </c>
      <c r="L20" s="778">
        <v>0</v>
      </c>
      <c r="M20" s="778">
        <v>0</v>
      </c>
      <c r="N20" s="778">
        <v>0</v>
      </c>
      <c r="O20" s="778">
        <v>0</v>
      </c>
      <c r="P20" s="778">
        <v>0</v>
      </c>
      <c r="Q20" s="778">
        <v>0</v>
      </c>
      <c r="R20" s="778">
        <v>0</v>
      </c>
      <c r="S20" s="780">
        <v>0</v>
      </c>
      <c r="T20" s="780">
        <v>0</v>
      </c>
      <c r="U20" s="780">
        <v>0</v>
      </c>
      <c r="V20" s="778">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2" sqref="B2:C2"/>
    </sheetView>
  </sheetViews>
  <sheetFormatPr defaultColWidth="43.5703125" defaultRowHeight="11.25"/>
  <cols>
    <col min="1" max="1" width="8" style="136" customWidth="1"/>
    <col min="2" max="2" width="66.140625" style="137" customWidth="1"/>
    <col min="3" max="3" width="131.42578125" style="138" customWidth="1"/>
    <col min="4" max="5" width="10.140625" style="129" customWidth="1"/>
    <col min="6" max="6" width="67.5703125" style="129" customWidth="1"/>
    <col min="7" max="16384" width="43.5703125" style="129"/>
  </cols>
  <sheetData>
    <row r="1" spans="1:3" ht="12.75" thickTop="1" thickBot="1">
      <c r="A1" s="934" t="s">
        <v>176</v>
      </c>
      <c r="B1" s="935"/>
      <c r="C1" s="936"/>
    </row>
    <row r="2" spans="1:3" ht="26.25" customHeight="1">
      <c r="A2" s="314"/>
      <c r="B2" s="937" t="s">
        <v>177</v>
      </c>
      <c r="C2" s="937"/>
    </row>
    <row r="3" spans="1:3" s="134" customFormat="1" ht="11.25" customHeight="1">
      <c r="A3" s="133"/>
      <c r="B3" s="937" t="s">
        <v>251</v>
      </c>
      <c r="C3" s="937"/>
    </row>
    <row r="4" spans="1:3" ht="12" customHeight="1" thickBot="1">
      <c r="A4" s="938" t="s">
        <v>255</v>
      </c>
      <c r="B4" s="939"/>
      <c r="C4" s="940"/>
    </row>
    <row r="5" spans="1:3" ht="12" thickTop="1">
      <c r="A5" s="130"/>
      <c r="B5" s="941" t="s">
        <v>178</v>
      </c>
      <c r="C5" s="942"/>
    </row>
    <row r="6" spans="1:3">
      <c r="A6" s="314"/>
      <c r="B6" s="943" t="s">
        <v>252</v>
      </c>
      <c r="C6" s="944"/>
    </row>
    <row r="7" spans="1:3">
      <c r="A7" s="314"/>
      <c r="B7" s="943" t="s">
        <v>179</v>
      </c>
      <c r="C7" s="944"/>
    </row>
    <row r="8" spans="1:3">
      <c r="A8" s="314"/>
      <c r="B8" s="943" t="s">
        <v>253</v>
      </c>
      <c r="C8" s="944"/>
    </row>
    <row r="9" spans="1:3">
      <c r="A9" s="314"/>
      <c r="B9" s="949" t="s">
        <v>254</v>
      </c>
      <c r="C9" s="950"/>
    </row>
    <row r="10" spans="1:3">
      <c r="A10" s="314"/>
      <c r="B10" s="947" t="s">
        <v>180</v>
      </c>
      <c r="C10" s="948" t="s">
        <v>180</v>
      </c>
    </row>
    <row r="11" spans="1:3">
      <c r="A11" s="314"/>
      <c r="B11" s="947" t="s">
        <v>181</v>
      </c>
      <c r="C11" s="948" t="s">
        <v>181</v>
      </c>
    </row>
    <row r="12" spans="1:3">
      <c r="A12" s="314"/>
      <c r="B12" s="947" t="s">
        <v>182</v>
      </c>
      <c r="C12" s="948" t="s">
        <v>182</v>
      </c>
    </row>
    <row r="13" spans="1:3">
      <c r="A13" s="314"/>
      <c r="B13" s="947" t="s">
        <v>183</v>
      </c>
      <c r="C13" s="948" t="s">
        <v>183</v>
      </c>
    </row>
    <row r="14" spans="1:3">
      <c r="A14" s="314"/>
      <c r="B14" s="947" t="s">
        <v>184</v>
      </c>
      <c r="C14" s="948" t="s">
        <v>184</v>
      </c>
    </row>
    <row r="15" spans="1:3" ht="21.75" customHeight="1">
      <c r="A15" s="314"/>
      <c r="B15" s="947" t="s">
        <v>185</v>
      </c>
      <c r="C15" s="948" t="s">
        <v>185</v>
      </c>
    </row>
    <row r="16" spans="1:3">
      <c r="A16" s="314"/>
      <c r="B16" s="947" t="s">
        <v>186</v>
      </c>
      <c r="C16" s="948" t="s">
        <v>187</v>
      </c>
    </row>
    <row r="17" spans="1:6">
      <c r="A17" s="314"/>
      <c r="B17" s="947" t="s">
        <v>188</v>
      </c>
      <c r="C17" s="948" t="s">
        <v>189</v>
      </c>
    </row>
    <row r="18" spans="1:6">
      <c r="A18" s="314"/>
      <c r="B18" s="947" t="s">
        <v>190</v>
      </c>
      <c r="C18" s="948" t="s">
        <v>191</v>
      </c>
    </row>
    <row r="19" spans="1:6">
      <c r="A19" s="567"/>
      <c r="B19" s="945" t="s">
        <v>192</v>
      </c>
      <c r="C19" s="946" t="s">
        <v>192</v>
      </c>
    </row>
    <row r="20" spans="1:6">
      <c r="A20" s="567"/>
      <c r="B20" s="945" t="s">
        <v>918</v>
      </c>
      <c r="C20" s="946" t="s">
        <v>193</v>
      </c>
    </row>
    <row r="21" spans="1:6">
      <c r="A21" s="314"/>
      <c r="B21" s="945" t="s">
        <v>961</v>
      </c>
      <c r="C21" s="946" t="s">
        <v>194</v>
      </c>
    </row>
    <row r="22" spans="1:6" ht="23.25" customHeight="1">
      <c r="A22" s="314"/>
      <c r="B22" s="947" t="s">
        <v>195</v>
      </c>
      <c r="C22" s="948" t="s">
        <v>196</v>
      </c>
      <c r="F22" s="530"/>
    </row>
    <row r="23" spans="1:6">
      <c r="A23" s="314"/>
      <c r="B23" s="947" t="s">
        <v>197</v>
      </c>
      <c r="C23" s="948" t="s">
        <v>197</v>
      </c>
    </row>
    <row r="24" spans="1:6">
      <c r="A24" s="314"/>
      <c r="B24" s="947" t="s">
        <v>198</v>
      </c>
      <c r="C24" s="948" t="s">
        <v>199</v>
      </c>
    </row>
    <row r="25" spans="1:6" ht="12" thickBot="1">
      <c r="A25" s="131"/>
      <c r="B25" s="956" t="s">
        <v>200</v>
      </c>
      <c r="C25" s="957"/>
    </row>
    <row r="26" spans="1:6" ht="12.75" thickTop="1" thickBot="1">
      <c r="A26" s="938" t="s">
        <v>812</v>
      </c>
      <c r="B26" s="939"/>
      <c r="C26" s="940"/>
    </row>
    <row r="27" spans="1:6" ht="12.75" thickTop="1" thickBot="1">
      <c r="A27" s="132"/>
      <c r="B27" s="958" t="s">
        <v>813</v>
      </c>
      <c r="C27" s="959"/>
    </row>
    <row r="28" spans="1:6" ht="12.75" thickTop="1" thickBot="1">
      <c r="A28" s="938" t="s">
        <v>256</v>
      </c>
      <c r="B28" s="939"/>
      <c r="C28" s="940"/>
    </row>
    <row r="29" spans="1:6" ht="12" thickTop="1">
      <c r="A29" s="130"/>
      <c r="B29" s="960" t="s">
        <v>816</v>
      </c>
      <c r="C29" s="961" t="s">
        <v>201</v>
      </c>
    </row>
    <row r="30" spans="1:6">
      <c r="A30" s="314"/>
      <c r="B30" s="951" t="s">
        <v>205</v>
      </c>
      <c r="C30" s="952" t="s">
        <v>202</v>
      </c>
    </row>
    <row r="31" spans="1:6">
      <c r="A31" s="314"/>
      <c r="B31" s="951" t="s">
        <v>814</v>
      </c>
      <c r="C31" s="952" t="s">
        <v>203</v>
      </c>
    </row>
    <row r="32" spans="1:6">
      <c r="A32" s="314"/>
      <c r="B32" s="951" t="s">
        <v>815</v>
      </c>
      <c r="C32" s="952" t="s">
        <v>204</v>
      </c>
    </row>
    <row r="33" spans="1:3">
      <c r="A33" s="314"/>
      <c r="B33" s="951" t="s">
        <v>208</v>
      </c>
      <c r="C33" s="952" t="s">
        <v>209</v>
      </c>
    </row>
    <row r="34" spans="1:3">
      <c r="A34" s="314"/>
      <c r="B34" s="951" t="s">
        <v>817</v>
      </c>
      <c r="C34" s="952" t="s">
        <v>206</v>
      </c>
    </row>
    <row r="35" spans="1:3">
      <c r="A35" s="314"/>
      <c r="B35" s="951" t="s">
        <v>818</v>
      </c>
      <c r="C35" s="952" t="s">
        <v>207</v>
      </c>
    </row>
    <row r="36" spans="1:3">
      <c r="A36" s="314"/>
      <c r="B36" s="953" t="s">
        <v>819</v>
      </c>
      <c r="C36" s="954"/>
    </row>
    <row r="37" spans="1:3" ht="24.75" customHeight="1">
      <c r="A37" s="314"/>
      <c r="B37" s="951" t="s">
        <v>820</v>
      </c>
      <c r="C37" s="952" t="s">
        <v>210</v>
      </c>
    </row>
    <row r="38" spans="1:3" ht="23.25" customHeight="1">
      <c r="A38" s="314"/>
      <c r="B38" s="951" t="s">
        <v>821</v>
      </c>
      <c r="C38" s="952" t="s">
        <v>211</v>
      </c>
    </row>
    <row r="39" spans="1:3" ht="23.25" customHeight="1">
      <c r="A39" s="379"/>
      <c r="B39" s="953" t="s">
        <v>822</v>
      </c>
      <c r="C39" s="955"/>
    </row>
    <row r="40" spans="1:3" ht="12" customHeight="1">
      <c r="A40" s="314"/>
      <c r="B40" s="951" t="s">
        <v>823</v>
      </c>
      <c r="C40" s="952"/>
    </row>
    <row r="41" spans="1:3" ht="12" thickBot="1">
      <c r="A41" s="938" t="s">
        <v>257</v>
      </c>
      <c r="B41" s="939"/>
      <c r="C41" s="940"/>
    </row>
    <row r="42" spans="1:3" ht="12" thickTop="1">
      <c r="A42" s="130"/>
      <c r="B42" s="941" t="s">
        <v>287</v>
      </c>
      <c r="C42" s="942" t="s">
        <v>212</v>
      </c>
    </row>
    <row r="43" spans="1:3">
      <c r="A43" s="314"/>
      <c r="B43" s="943" t="s">
        <v>286</v>
      </c>
      <c r="C43" s="944"/>
    </row>
    <row r="44" spans="1:3" ht="23.25" customHeight="1" thickBot="1">
      <c r="A44" s="131"/>
      <c r="B44" s="962" t="s">
        <v>213</v>
      </c>
      <c r="C44" s="963" t="s">
        <v>214</v>
      </c>
    </row>
    <row r="45" spans="1:3" ht="11.25" customHeight="1" thickTop="1" thickBot="1">
      <c r="A45" s="938" t="s">
        <v>258</v>
      </c>
      <c r="B45" s="939"/>
      <c r="C45" s="940"/>
    </row>
    <row r="46" spans="1:3" ht="26.25" customHeight="1" thickTop="1">
      <c r="A46" s="314"/>
      <c r="B46" s="943" t="s">
        <v>259</v>
      </c>
      <c r="C46" s="944"/>
    </row>
    <row r="47" spans="1:3" ht="12" thickBot="1">
      <c r="A47" s="938" t="s">
        <v>260</v>
      </c>
      <c r="B47" s="939"/>
      <c r="C47" s="940"/>
    </row>
    <row r="48" spans="1:3" ht="12" thickTop="1">
      <c r="A48" s="130"/>
      <c r="B48" s="941" t="s">
        <v>215</v>
      </c>
      <c r="C48" s="942" t="s">
        <v>215</v>
      </c>
    </row>
    <row r="49" spans="1:3" ht="11.25" customHeight="1">
      <c r="A49" s="314"/>
      <c r="B49" s="943" t="s">
        <v>216</v>
      </c>
      <c r="C49" s="944" t="s">
        <v>216</v>
      </c>
    </row>
    <row r="50" spans="1:3">
      <c r="A50" s="314"/>
      <c r="B50" s="943" t="s">
        <v>217</v>
      </c>
      <c r="C50" s="944" t="s">
        <v>217</v>
      </c>
    </row>
    <row r="51" spans="1:3" ht="11.25" customHeight="1">
      <c r="A51" s="314"/>
      <c r="B51" s="943" t="s">
        <v>825</v>
      </c>
      <c r="C51" s="944" t="s">
        <v>218</v>
      </c>
    </row>
    <row r="52" spans="1:3" ht="33.6" customHeight="1">
      <c r="A52" s="314"/>
      <c r="B52" s="943" t="s">
        <v>219</v>
      </c>
      <c r="C52" s="944" t="s">
        <v>219</v>
      </c>
    </row>
    <row r="53" spans="1:3" ht="11.25" customHeight="1">
      <c r="A53" s="314"/>
      <c r="B53" s="943" t="s">
        <v>307</v>
      </c>
      <c r="C53" s="944" t="s">
        <v>220</v>
      </c>
    </row>
    <row r="54" spans="1:3" ht="11.25" customHeight="1" thickBot="1">
      <c r="A54" s="938" t="s">
        <v>261</v>
      </c>
      <c r="B54" s="939"/>
      <c r="C54" s="940"/>
    </row>
    <row r="55" spans="1:3" ht="12" thickTop="1">
      <c r="A55" s="130"/>
      <c r="B55" s="941" t="s">
        <v>215</v>
      </c>
      <c r="C55" s="942" t="s">
        <v>215</v>
      </c>
    </row>
    <row r="56" spans="1:3">
      <c r="A56" s="314"/>
      <c r="B56" s="943" t="s">
        <v>221</v>
      </c>
      <c r="C56" s="944" t="s">
        <v>221</v>
      </c>
    </row>
    <row r="57" spans="1:3">
      <c r="A57" s="314"/>
      <c r="B57" s="943" t="s">
        <v>264</v>
      </c>
      <c r="C57" s="944" t="s">
        <v>222</v>
      </c>
    </row>
    <row r="58" spans="1:3">
      <c r="A58" s="314"/>
      <c r="B58" s="943" t="s">
        <v>223</v>
      </c>
      <c r="C58" s="944" t="s">
        <v>223</v>
      </c>
    </row>
    <row r="59" spans="1:3">
      <c r="A59" s="314"/>
      <c r="B59" s="943" t="s">
        <v>224</v>
      </c>
      <c r="C59" s="944" t="s">
        <v>224</v>
      </c>
    </row>
    <row r="60" spans="1:3">
      <c r="A60" s="314"/>
      <c r="B60" s="943" t="s">
        <v>225</v>
      </c>
      <c r="C60" s="944" t="s">
        <v>225</v>
      </c>
    </row>
    <row r="61" spans="1:3">
      <c r="A61" s="314"/>
      <c r="B61" s="943" t="s">
        <v>265</v>
      </c>
      <c r="C61" s="944" t="s">
        <v>226</v>
      </c>
    </row>
    <row r="62" spans="1:3" ht="12" customHeight="1">
      <c r="A62" s="314"/>
      <c r="B62" s="968" t="s">
        <v>998</v>
      </c>
      <c r="C62" s="969" t="s">
        <v>227</v>
      </c>
    </row>
    <row r="63" spans="1:3" ht="22.5" customHeight="1" thickBot="1">
      <c r="A63" s="131"/>
      <c r="B63" s="962" t="s">
        <v>228</v>
      </c>
      <c r="C63" s="963" t="s">
        <v>228</v>
      </c>
    </row>
    <row r="64" spans="1:3" ht="11.25" customHeight="1" thickTop="1">
      <c r="A64" s="970" t="s">
        <v>262</v>
      </c>
      <c r="B64" s="971"/>
      <c r="C64" s="972"/>
    </row>
    <row r="65" spans="1:3" ht="12" thickBot="1">
      <c r="A65" s="131"/>
      <c r="B65" s="962" t="s">
        <v>229</v>
      </c>
      <c r="C65" s="963" t="s">
        <v>229</v>
      </c>
    </row>
    <row r="66" spans="1:3" ht="11.25" customHeight="1" thickTop="1">
      <c r="A66" s="970" t="s">
        <v>951</v>
      </c>
      <c r="B66" s="971"/>
      <c r="C66" s="972"/>
    </row>
    <row r="67" spans="1:3" ht="12" thickBot="1">
      <c r="A67" s="131"/>
      <c r="B67" s="962" t="s">
        <v>950</v>
      </c>
      <c r="C67" s="963"/>
    </row>
    <row r="68" spans="1:3" ht="11.25" customHeight="1" thickTop="1" thickBot="1">
      <c r="A68" s="938" t="s">
        <v>263</v>
      </c>
      <c r="B68" s="939"/>
      <c r="C68" s="940"/>
    </row>
    <row r="69" spans="1:3" ht="12" thickTop="1">
      <c r="A69" s="130"/>
      <c r="B69" s="941" t="s">
        <v>230</v>
      </c>
      <c r="C69" s="942" t="s">
        <v>230</v>
      </c>
    </row>
    <row r="70" spans="1:3">
      <c r="A70" s="314"/>
      <c r="B70" s="943" t="s">
        <v>827</v>
      </c>
      <c r="C70" s="944" t="s">
        <v>231</v>
      </c>
    </row>
    <row r="71" spans="1:3">
      <c r="A71" s="314"/>
      <c r="B71" s="943" t="s">
        <v>232</v>
      </c>
      <c r="C71" s="944" t="s">
        <v>232</v>
      </c>
    </row>
    <row r="72" spans="1:3" ht="54.95" customHeight="1">
      <c r="A72" s="314"/>
      <c r="B72" s="964" t="s">
        <v>962</v>
      </c>
      <c r="C72" s="965" t="s">
        <v>233</v>
      </c>
    </row>
    <row r="73" spans="1:3" ht="33.75" customHeight="1">
      <c r="A73" s="314"/>
      <c r="B73" s="966" t="s">
        <v>266</v>
      </c>
      <c r="C73" s="967" t="s">
        <v>234</v>
      </c>
    </row>
    <row r="74" spans="1:3" ht="15.75" customHeight="1">
      <c r="A74" s="314"/>
      <c r="B74" s="966" t="s">
        <v>828</v>
      </c>
      <c r="C74" s="967" t="s">
        <v>235</v>
      </c>
    </row>
    <row r="75" spans="1:3">
      <c r="A75" s="314"/>
      <c r="B75" s="943" t="s">
        <v>236</v>
      </c>
      <c r="C75" s="944" t="s">
        <v>236</v>
      </c>
    </row>
    <row r="76" spans="1:3" ht="12" thickBot="1">
      <c r="A76" s="131"/>
      <c r="B76" s="962" t="s">
        <v>237</v>
      </c>
      <c r="C76" s="963" t="s">
        <v>237</v>
      </c>
    </row>
    <row r="77" spans="1:3" ht="12" thickTop="1">
      <c r="A77" s="970" t="s">
        <v>290</v>
      </c>
      <c r="B77" s="971"/>
      <c r="C77" s="972"/>
    </row>
    <row r="78" spans="1:3">
      <c r="A78" s="314"/>
      <c r="B78" s="943" t="s">
        <v>229</v>
      </c>
      <c r="C78" s="944"/>
    </row>
    <row r="79" spans="1:3">
      <c r="A79" s="314"/>
      <c r="B79" s="943" t="s">
        <v>288</v>
      </c>
      <c r="C79" s="944"/>
    </row>
    <row r="80" spans="1:3">
      <c r="A80" s="314"/>
      <c r="B80" s="943" t="s">
        <v>289</v>
      </c>
      <c r="C80" s="944"/>
    </row>
    <row r="81" spans="1:3">
      <c r="A81" s="970" t="s">
        <v>291</v>
      </c>
      <c r="B81" s="971"/>
      <c r="C81" s="972"/>
    </row>
    <row r="82" spans="1:3">
      <c r="A82" s="314"/>
      <c r="B82" s="943" t="s">
        <v>229</v>
      </c>
      <c r="C82" s="944"/>
    </row>
    <row r="83" spans="1:3">
      <c r="A83" s="314"/>
      <c r="B83" s="943" t="s">
        <v>292</v>
      </c>
      <c r="C83" s="944"/>
    </row>
    <row r="84" spans="1:3" ht="79.5" customHeight="1">
      <c r="A84" s="314"/>
      <c r="B84" s="943" t="s">
        <v>306</v>
      </c>
      <c r="C84" s="944"/>
    </row>
    <row r="85" spans="1:3" ht="53.25" customHeight="1">
      <c r="A85" s="314"/>
      <c r="B85" s="943" t="s">
        <v>305</v>
      </c>
      <c r="C85" s="944"/>
    </row>
    <row r="86" spans="1:3">
      <c r="A86" s="314"/>
      <c r="B86" s="943" t="s">
        <v>293</v>
      </c>
      <c r="C86" s="944"/>
    </row>
    <row r="87" spans="1:3">
      <c r="A87" s="314"/>
      <c r="B87" s="943" t="s">
        <v>294</v>
      </c>
      <c r="C87" s="944"/>
    </row>
    <row r="88" spans="1:3">
      <c r="A88" s="314"/>
      <c r="B88" s="943" t="s">
        <v>295</v>
      </c>
      <c r="C88" s="944"/>
    </row>
    <row r="89" spans="1:3">
      <c r="A89" s="970" t="s">
        <v>296</v>
      </c>
      <c r="B89" s="971"/>
      <c r="C89" s="972"/>
    </row>
    <row r="90" spans="1:3">
      <c r="A90" s="314"/>
      <c r="B90" s="943" t="s">
        <v>229</v>
      </c>
      <c r="C90" s="944"/>
    </row>
    <row r="91" spans="1:3">
      <c r="A91" s="314"/>
      <c r="B91" s="943" t="s">
        <v>298</v>
      </c>
      <c r="C91" s="944"/>
    </row>
    <row r="92" spans="1:3" ht="12" customHeight="1">
      <c r="A92" s="314"/>
      <c r="B92" s="943" t="s">
        <v>299</v>
      </c>
      <c r="C92" s="944"/>
    </row>
    <row r="93" spans="1:3">
      <c r="A93" s="314"/>
      <c r="B93" s="943" t="s">
        <v>300</v>
      </c>
      <c r="C93" s="944"/>
    </row>
    <row r="94" spans="1:3" ht="24.75" customHeight="1">
      <c r="A94" s="314"/>
      <c r="B94" s="951" t="s">
        <v>336</v>
      </c>
      <c r="C94" s="952"/>
    </row>
    <row r="95" spans="1:3" ht="24" customHeight="1">
      <c r="A95" s="314"/>
      <c r="B95" s="951" t="s">
        <v>337</v>
      </c>
      <c r="C95" s="952"/>
    </row>
    <row r="96" spans="1:3" ht="13.5" customHeight="1">
      <c r="A96" s="314"/>
      <c r="B96" s="951" t="s">
        <v>301</v>
      </c>
      <c r="C96" s="952"/>
    </row>
    <row r="97" spans="1:3" ht="11.25" customHeight="1" thickBot="1">
      <c r="A97" s="973" t="s">
        <v>332</v>
      </c>
      <c r="B97" s="974"/>
      <c r="C97" s="975"/>
    </row>
    <row r="98" spans="1:3" ht="12.75" thickTop="1" thickBot="1">
      <c r="A98" s="982" t="s">
        <v>238</v>
      </c>
      <c r="B98" s="982"/>
      <c r="C98" s="982"/>
    </row>
    <row r="99" spans="1:3">
      <c r="A99" s="181">
        <v>2</v>
      </c>
      <c r="B99" s="300" t="s">
        <v>312</v>
      </c>
      <c r="C99" s="300" t="s">
        <v>333</v>
      </c>
    </row>
    <row r="100" spans="1:3">
      <c r="A100" s="135">
        <v>3</v>
      </c>
      <c r="B100" s="301" t="s">
        <v>313</v>
      </c>
      <c r="C100" s="302" t="s">
        <v>334</v>
      </c>
    </row>
    <row r="101" spans="1:3">
      <c r="A101" s="135">
        <v>4</v>
      </c>
      <c r="B101" s="301" t="s">
        <v>314</v>
      </c>
      <c r="C101" s="302" t="s">
        <v>338</v>
      </c>
    </row>
    <row r="102" spans="1:3" ht="11.25" customHeight="1">
      <c r="A102" s="135">
        <v>5</v>
      </c>
      <c r="B102" s="301" t="s">
        <v>315</v>
      </c>
      <c r="C102" s="302" t="s">
        <v>335</v>
      </c>
    </row>
    <row r="103" spans="1:3" ht="12" customHeight="1">
      <c r="A103" s="135">
        <v>6</v>
      </c>
      <c r="B103" s="301" t="s">
        <v>330</v>
      </c>
      <c r="C103" s="302" t="s">
        <v>316</v>
      </c>
    </row>
    <row r="104" spans="1:3" ht="12" customHeight="1">
      <c r="A104" s="135">
        <v>7</v>
      </c>
      <c r="B104" s="301" t="s">
        <v>317</v>
      </c>
      <c r="C104" s="302" t="s">
        <v>331</v>
      </c>
    </row>
    <row r="105" spans="1:3">
      <c r="A105" s="135">
        <v>8</v>
      </c>
      <c r="B105" s="301" t="s">
        <v>322</v>
      </c>
      <c r="C105" s="302" t="s">
        <v>342</v>
      </c>
    </row>
    <row r="106" spans="1:3" ht="11.25" customHeight="1">
      <c r="A106" s="970" t="s">
        <v>302</v>
      </c>
      <c r="B106" s="971"/>
      <c r="C106" s="972"/>
    </row>
    <row r="107" spans="1:3" ht="12" customHeight="1">
      <c r="A107" s="314"/>
      <c r="B107" s="968" t="s">
        <v>999</v>
      </c>
      <c r="C107" s="969"/>
    </row>
    <row r="108" spans="1:3">
      <c r="A108" s="970" t="s">
        <v>458</v>
      </c>
      <c r="B108" s="971"/>
      <c r="C108" s="972"/>
    </row>
    <row r="109" spans="1:3" ht="12" customHeight="1">
      <c r="A109" s="314"/>
      <c r="B109" s="943" t="s">
        <v>460</v>
      </c>
      <c r="C109" s="944"/>
    </row>
    <row r="110" spans="1:3">
      <c r="A110" s="314"/>
      <c r="B110" s="943" t="s">
        <v>461</v>
      </c>
      <c r="C110" s="944"/>
    </row>
    <row r="111" spans="1:3">
      <c r="A111" s="314"/>
      <c r="B111" s="943" t="s">
        <v>459</v>
      </c>
      <c r="C111" s="944"/>
    </row>
    <row r="112" spans="1:3">
      <c r="A112" s="976" t="s">
        <v>692</v>
      </c>
      <c r="B112" s="976"/>
      <c r="C112" s="976"/>
    </row>
    <row r="113" spans="1:3">
      <c r="A113" s="977" t="s">
        <v>176</v>
      </c>
      <c r="B113" s="977"/>
      <c r="C113" s="977"/>
    </row>
    <row r="114" spans="1:3">
      <c r="A114" s="513">
        <v>1</v>
      </c>
      <c r="B114" s="978" t="s">
        <v>576</v>
      </c>
      <c r="C114" s="979"/>
    </row>
    <row r="115" spans="1:3">
      <c r="A115" s="513">
        <v>2</v>
      </c>
      <c r="B115" s="980" t="s">
        <v>577</v>
      </c>
      <c r="C115" s="981"/>
    </row>
    <row r="116" spans="1:3">
      <c r="A116" s="513">
        <v>3</v>
      </c>
      <c r="B116" s="978" t="s">
        <v>902</v>
      </c>
      <c r="C116" s="979"/>
    </row>
    <row r="117" spans="1:3">
      <c r="A117" s="513">
        <v>4</v>
      </c>
      <c r="B117" s="978" t="s">
        <v>901</v>
      </c>
      <c r="C117" s="979"/>
    </row>
    <row r="118" spans="1:3">
      <c r="A118" s="513">
        <v>5</v>
      </c>
      <c r="B118" s="517" t="s">
        <v>900</v>
      </c>
      <c r="C118" s="516"/>
    </row>
    <row r="119" spans="1:3">
      <c r="A119" s="513">
        <v>6</v>
      </c>
      <c r="B119" s="993" t="s">
        <v>968</v>
      </c>
      <c r="C119" s="994"/>
    </row>
    <row r="120" spans="1:3" ht="48.6" customHeight="1">
      <c r="A120" s="513">
        <v>7</v>
      </c>
      <c r="B120" s="993" t="s">
        <v>969</v>
      </c>
      <c r="C120" s="994"/>
    </row>
    <row r="121" spans="1:3">
      <c r="A121" s="488">
        <v>8</v>
      </c>
      <c r="B121" s="485" t="s">
        <v>603</v>
      </c>
      <c r="C121" s="510" t="s">
        <v>899</v>
      </c>
    </row>
    <row r="122" spans="1:3" ht="22.5">
      <c r="A122" s="513">
        <v>9.01</v>
      </c>
      <c r="B122" s="485" t="s">
        <v>487</v>
      </c>
      <c r="C122" s="497" t="s">
        <v>652</v>
      </c>
    </row>
    <row r="123" spans="1:3" ht="33.75">
      <c r="A123" s="513">
        <v>9.02</v>
      </c>
      <c r="B123" s="485" t="s">
        <v>488</v>
      </c>
      <c r="C123" s="497" t="s">
        <v>655</v>
      </c>
    </row>
    <row r="124" spans="1:3">
      <c r="A124" s="513">
        <v>9.0299999999999994</v>
      </c>
      <c r="B124" s="500" t="s">
        <v>836</v>
      </c>
      <c r="C124" s="500" t="s">
        <v>578</v>
      </c>
    </row>
    <row r="125" spans="1:3">
      <c r="A125" s="513">
        <v>9.0399999999999991</v>
      </c>
      <c r="B125" s="485" t="s">
        <v>489</v>
      </c>
      <c r="C125" s="500" t="s">
        <v>579</v>
      </c>
    </row>
    <row r="126" spans="1:3">
      <c r="A126" s="513">
        <v>9.0500000000000007</v>
      </c>
      <c r="B126" s="485" t="s">
        <v>490</v>
      </c>
      <c r="C126" s="500" t="s">
        <v>580</v>
      </c>
    </row>
    <row r="127" spans="1:3" ht="22.5">
      <c r="A127" s="513">
        <v>9.06</v>
      </c>
      <c r="B127" s="485" t="s">
        <v>491</v>
      </c>
      <c r="C127" s="500" t="s">
        <v>581</v>
      </c>
    </row>
    <row r="128" spans="1:3">
      <c r="A128" s="513">
        <v>9.07</v>
      </c>
      <c r="B128" s="515" t="s">
        <v>492</v>
      </c>
      <c r="C128" s="500" t="s">
        <v>582</v>
      </c>
    </row>
    <row r="129" spans="1:3" ht="22.5">
      <c r="A129" s="513">
        <v>9.08</v>
      </c>
      <c r="B129" s="485" t="s">
        <v>493</v>
      </c>
      <c r="C129" s="500" t="s">
        <v>583</v>
      </c>
    </row>
    <row r="130" spans="1:3" ht="22.5">
      <c r="A130" s="513">
        <v>9.09</v>
      </c>
      <c r="B130" s="485" t="s">
        <v>494</v>
      </c>
      <c r="C130" s="500" t="s">
        <v>584</v>
      </c>
    </row>
    <row r="131" spans="1:3">
      <c r="A131" s="514">
        <v>9.1</v>
      </c>
      <c r="B131" s="485" t="s">
        <v>495</v>
      </c>
      <c r="C131" s="500" t="s">
        <v>585</v>
      </c>
    </row>
    <row r="132" spans="1:3">
      <c r="A132" s="513">
        <v>9.11</v>
      </c>
      <c r="B132" s="485" t="s">
        <v>496</v>
      </c>
      <c r="C132" s="500" t="s">
        <v>586</v>
      </c>
    </row>
    <row r="133" spans="1:3">
      <c r="A133" s="513">
        <v>9.1199999999999992</v>
      </c>
      <c r="B133" s="485" t="s">
        <v>497</v>
      </c>
      <c r="C133" s="500" t="s">
        <v>587</v>
      </c>
    </row>
    <row r="134" spans="1:3">
      <c r="A134" s="513">
        <v>9.1300000000000008</v>
      </c>
      <c r="B134" s="485" t="s">
        <v>498</v>
      </c>
      <c r="C134" s="500" t="s">
        <v>588</v>
      </c>
    </row>
    <row r="135" spans="1:3">
      <c r="A135" s="513">
        <v>9.14</v>
      </c>
      <c r="B135" s="485" t="s">
        <v>499</v>
      </c>
      <c r="C135" s="500" t="s">
        <v>589</v>
      </c>
    </row>
    <row r="136" spans="1:3">
      <c r="A136" s="513">
        <v>9.15</v>
      </c>
      <c r="B136" s="485" t="s">
        <v>500</v>
      </c>
      <c r="C136" s="500" t="s">
        <v>590</v>
      </c>
    </row>
    <row r="137" spans="1:3" ht="22.5">
      <c r="A137" s="513">
        <v>9.16</v>
      </c>
      <c r="B137" s="485" t="s">
        <v>501</v>
      </c>
      <c r="C137" s="500" t="s">
        <v>591</v>
      </c>
    </row>
    <row r="138" spans="1:3">
      <c r="A138" s="513">
        <v>9.17</v>
      </c>
      <c r="B138" s="500" t="s">
        <v>502</v>
      </c>
      <c r="C138" s="500" t="s">
        <v>592</v>
      </c>
    </row>
    <row r="139" spans="1:3" ht="22.5">
      <c r="A139" s="513">
        <v>9.18</v>
      </c>
      <c r="B139" s="485" t="s">
        <v>503</v>
      </c>
      <c r="C139" s="500" t="s">
        <v>593</v>
      </c>
    </row>
    <row r="140" spans="1:3">
      <c r="A140" s="513">
        <v>9.19</v>
      </c>
      <c r="B140" s="485" t="s">
        <v>504</v>
      </c>
      <c r="C140" s="500" t="s">
        <v>594</v>
      </c>
    </row>
    <row r="141" spans="1:3">
      <c r="A141" s="514">
        <v>9.1999999999999993</v>
      </c>
      <c r="B141" s="485" t="s">
        <v>505</v>
      </c>
      <c r="C141" s="500" t="s">
        <v>595</v>
      </c>
    </row>
    <row r="142" spans="1:3">
      <c r="A142" s="513">
        <v>9.2100000000000009</v>
      </c>
      <c r="B142" s="485" t="s">
        <v>506</v>
      </c>
      <c r="C142" s="500" t="s">
        <v>596</v>
      </c>
    </row>
    <row r="143" spans="1:3">
      <c r="A143" s="513">
        <v>9.2200000000000006</v>
      </c>
      <c r="B143" s="485" t="s">
        <v>507</v>
      </c>
      <c r="C143" s="500" t="s">
        <v>597</v>
      </c>
    </row>
    <row r="144" spans="1:3" ht="22.5">
      <c r="A144" s="513">
        <v>9.23</v>
      </c>
      <c r="B144" s="485" t="s">
        <v>508</v>
      </c>
      <c r="C144" s="500" t="s">
        <v>598</v>
      </c>
    </row>
    <row r="145" spans="1:3" ht="22.5">
      <c r="A145" s="513">
        <v>9.24</v>
      </c>
      <c r="B145" s="485" t="s">
        <v>509</v>
      </c>
      <c r="C145" s="500" t="s">
        <v>599</v>
      </c>
    </row>
    <row r="146" spans="1:3">
      <c r="A146" s="513">
        <v>9.2500000000000107</v>
      </c>
      <c r="B146" s="485" t="s">
        <v>510</v>
      </c>
      <c r="C146" s="500" t="s">
        <v>600</v>
      </c>
    </row>
    <row r="147" spans="1:3" ht="22.5">
      <c r="A147" s="513">
        <v>9.2600000000000193</v>
      </c>
      <c r="B147" s="485" t="s">
        <v>601</v>
      </c>
      <c r="C147" s="512" t="s">
        <v>602</v>
      </c>
    </row>
    <row r="148" spans="1:3" s="315" customFormat="1" ht="22.5">
      <c r="A148" s="513">
        <v>9.2700000000000298</v>
      </c>
      <c r="B148" s="485" t="s">
        <v>88</v>
      </c>
      <c r="C148" s="512" t="s">
        <v>653</v>
      </c>
    </row>
    <row r="149" spans="1:3" s="315" customFormat="1">
      <c r="A149" s="489"/>
      <c r="B149" s="984" t="s">
        <v>604</v>
      </c>
      <c r="C149" s="985"/>
    </row>
    <row r="150" spans="1:3" s="315" customFormat="1">
      <c r="A150" s="488">
        <v>1</v>
      </c>
      <c r="B150" s="986" t="s">
        <v>898</v>
      </c>
      <c r="C150" s="987"/>
    </row>
    <row r="151" spans="1:3" s="315" customFormat="1">
      <c r="A151" s="488">
        <v>2</v>
      </c>
      <c r="B151" s="986" t="s">
        <v>654</v>
      </c>
      <c r="C151" s="987"/>
    </row>
    <row r="152" spans="1:3" s="315" customFormat="1">
      <c r="A152" s="488">
        <v>3</v>
      </c>
      <c r="B152" s="986" t="s">
        <v>651</v>
      </c>
      <c r="C152" s="987"/>
    </row>
    <row r="153" spans="1:3" s="315" customFormat="1">
      <c r="A153" s="489"/>
      <c r="B153" s="984" t="s">
        <v>605</v>
      </c>
      <c r="C153" s="985"/>
    </row>
    <row r="154" spans="1:3" s="315" customFormat="1">
      <c r="A154" s="488">
        <v>1</v>
      </c>
      <c r="B154" s="995" t="s">
        <v>897</v>
      </c>
      <c r="C154" s="996"/>
    </row>
    <row r="155" spans="1:3" s="315" customFormat="1">
      <c r="A155" s="488">
        <v>2</v>
      </c>
      <c r="B155" s="485" t="s">
        <v>834</v>
      </c>
      <c r="C155" s="568" t="s">
        <v>963</v>
      </c>
    </row>
    <row r="156" spans="1:3" ht="22.5">
      <c r="A156" s="488">
        <v>3</v>
      </c>
      <c r="B156" s="485" t="s">
        <v>833</v>
      </c>
      <c r="C156" s="510" t="s">
        <v>896</v>
      </c>
    </row>
    <row r="157" spans="1:3">
      <c r="A157" s="488">
        <v>4</v>
      </c>
      <c r="B157" s="485" t="s">
        <v>480</v>
      </c>
      <c r="C157" s="485" t="s">
        <v>914</v>
      </c>
    </row>
    <row r="158" spans="1:3" ht="24.95" customHeight="1">
      <c r="A158" s="489"/>
      <c r="B158" s="984" t="s">
        <v>606</v>
      </c>
      <c r="C158" s="985"/>
    </row>
    <row r="159" spans="1:3" ht="33.75">
      <c r="A159" s="488"/>
      <c r="B159" s="485" t="s">
        <v>885</v>
      </c>
      <c r="C159" s="569" t="s">
        <v>964</v>
      </c>
    </row>
    <row r="160" spans="1:3">
      <c r="A160" s="489"/>
      <c r="B160" s="984" t="s">
        <v>607</v>
      </c>
      <c r="C160" s="985"/>
    </row>
    <row r="161" spans="1:3" ht="39" customHeight="1">
      <c r="A161" s="489"/>
      <c r="B161" s="968" t="s">
        <v>895</v>
      </c>
      <c r="C161" s="969"/>
    </row>
    <row r="162" spans="1:3">
      <c r="A162" s="489" t="s">
        <v>608</v>
      </c>
      <c r="B162" s="511" t="s">
        <v>518</v>
      </c>
      <c r="C162" s="502" t="s">
        <v>609</v>
      </c>
    </row>
    <row r="163" spans="1:3">
      <c r="A163" s="489" t="s">
        <v>357</v>
      </c>
      <c r="B163" s="508" t="s">
        <v>519</v>
      </c>
      <c r="C163" s="510" t="s">
        <v>894</v>
      </c>
    </row>
    <row r="164" spans="1:3" ht="22.5">
      <c r="A164" s="489" t="s">
        <v>364</v>
      </c>
      <c r="B164" s="502" t="s">
        <v>520</v>
      </c>
      <c r="C164" s="510" t="s">
        <v>610</v>
      </c>
    </row>
    <row r="165" spans="1:3">
      <c r="A165" s="489" t="s">
        <v>611</v>
      </c>
      <c r="B165" s="508" t="s">
        <v>521</v>
      </c>
      <c r="C165" s="509" t="s">
        <v>612</v>
      </c>
    </row>
    <row r="166" spans="1:3" ht="22.5">
      <c r="A166" s="489" t="s">
        <v>613</v>
      </c>
      <c r="B166" s="508" t="s">
        <v>849</v>
      </c>
      <c r="C166" s="507" t="s">
        <v>893</v>
      </c>
    </row>
    <row r="167" spans="1:3" ht="22.5">
      <c r="A167" s="489" t="s">
        <v>365</v>
      </c>
      <c r="B167" s="508" t="s">
        <v>522</v>
      </c>
      <c r="C167" s="507" t="s">
        <v>615</v>
      </c>
    </row>
    <row r="168" spans="1:3" ht="22.5">
      <c r="A168" s="489" t="s">
        <v>614</v>
      </c>
      <c r="B168" s="505" t="s">
        <v>525</v>
      </c>
      <c r="C168" s="506" t="s">
        <v>622</v>
      </c>
    </row>
    <row r="169" spans="1:3" ht="22.5">
      <c r="A169" s="489" t="s">
        <v>616</v>
      </c>
      <c r="B169" s="505" t="s">
        <v>523</v>
      </c>
      <c r="C169" s="507" t="s">
        <v>618</v>
      </c>
    </row>
    <row r="170" spans="1:3" ht="26.45" customHeight="1">
      <c r="A170" s="489" t="s">
        <v>617</v>
      </c>
      <c r="B170" s="505" t="s">
        <v>524</v>
      </c>
      <c r="C170" s="506" t="s">
        <v>620</v>
      </c>
    </row>
    <row r="171" spans="1:3" ht="22.5">
      <c r="A171" s="489" t="s">
        <v>619</v>
      </c>
      <c r="B171" s="483" t="s">
        <v>526</v>
      </c>
      <c r="C171" s="506" t="s">
        <v>624</v>
      </c>
    </row>
    <row r="172" spans="1:3" ht="22.5">
      <c r="A172" s="489" t="s">
        <v>621</v>
      </c>
      <c r="B172" s="505" t="s">
        <v>527</v>
      </c>
      <c r="C172" s="504" t="s">
        <v>625</v>
      </c>
    </row>
    <row r="173" spans="1:3">
      <c r="A173" s="489" t="s">
        <v>623</v>
      </c>
      <c r="B173" s="503" t="s">
        <v>528</v>
      </c>
      <c r="C173" s="502" t="s">
        <v>626</v>
      </c>
    </row>
    <row r="174" spans="1:3" ht="22.5">
      <c r="A174" s="489"/>
      <c r="B174" s="501" t="s">
        <v>892</v>
      </c>
      <c r="C174" s="500" t="s">
        <v>627</v>
      </c>
    </row>
    <row r="175" spans="1:3" ht="22.5">
      <c r="A175" s="489"/>
      <c r="B175" s="501" t="s">
        <v>891</v>
      </c>
      <c r="C175" s="500" t="s">
        <v>628</v>
      </c>
    </row>
    <row r="176" spans="1:3" ht="22.5">
      <c r="A176" s="489"/>
      <c r="B176" s="501" t="s">
        <v>890</v>
      </c>
      <c r="C176" s="500" t="s">
        <v>629</v>
      </c>
    </row>
    <row r="177" spans="1:3">
      <c r="A177" s="489"/>
      <c r="B177" s="984" t="s">
        <v>630</v>
      </c>
      <c r="C177" s="985"/>
    </row>
    <row r="178" spans="1:3">
      <c r="A178" s="489"/>
      <c r="B178" s="986" t="s">
        <v>889</v>
      </c>
      <c r="C178" s="987"/>
    </row>
    <row r="179" spans="1:3">
      <c r="A179" s="488">
        <v>1</v>
      </c>
      <c r="B179" s="500" t="s">
        <v>532</v>
      </c>
      <c r="C179" s="500" t="s">
        <v>532</v>
      </c>
    </row>
    <row r="180" spans="1:3" ht="33.75">
      <c r="A180" s="488">
        <v>2</v>
      </c>
      <c r="B180" s="500" t="s">
        <v>631</v>
      </c>
      <c r="C180" s="500" t="s">
        <v>632</v>
      </c>
    </row>
    <row r="181" spans="1:3">
      <c r="A181" s="488">
        <v>3</v>
      </c>
      <c r="B181" s="500" t="s">
        <v>534</v>
      </c>
      <c r="C181" s="500" t="s">
        <v>633</v>
      </c>
    </row>
    <row r="182" spans="1:3" ht="22.5">
      <c r="A182" s="488">
        <v>4</v>
      </c>
      <c r="B182" s="500" t="s">
        <v>535</v>
      </c>
      <c r="C182" s="500" t="s">
        <v>634</v>
      </c>
    </row>
    <row r="183" spans="1:3" ht="22.5">
      <c r="A183" s="488">
        <v>5</v>
      </c>
      <c r="B183" s="500" t="s">
        <v>536</v>
      </c>
      <c r="C183" s="500" t="s">
        <v>656</v>
      </c>
    </row>
    <row r="184" spans="1:3" ht="45">
      <c r="A184" s="488">
        <v>6</v>
      </c>
      <c r="B184" s="500" t="s">
        <v>537</v>
      </c>
      <c r="C184" s="500" t="s">
        <v>635</v>
      </c>
    </row>
    <row r="185" spans="1:3">
      <c r="A185" s="489"/>
      <c r="B185" s="984" t="s">
        <v>636</v>
      </c>
      <c r="C185" s="985"/>
    </row>
    <row r="186" spans="1:3">
      <c r="A186" s="489"/>
      <c r="B186" s="988" t="s">
        <v>888</v>
      </c>
      <c r="C186" s="989"/>
    </row>
    <row r="187" spans="1:3" ht="22.5">
      <c r="A187" s="489">
        <v>1.1000000000000001</v>
      </c>
      <c r="B187" s="499" t="s">
        <v>542</v>
      </c>
      <c r="C187" s="497" t="s">
        <v>637</v>
      </c>
    </row>
    <row r="188" spans="1:3" ht="50.1" customHeight="1">
      <c r="A188" s="489" t="s">
        <v>146</v>
      </c>
      <c r="B188" s="484" t="s">
        <v>543</v>
      </c>
      <c r="C188" s="497" t="s">
        <v>638</v>
      </c>
    </row>
    <row r="189" spans="1:3">
      <c r="A189" s="489" t="s">
        <v>544</v>
      </c>
      <c r="B189" s="498" t="s">
        <v>545</v>
      </c>
      <c r="C189" s="990" t="s">
        <v>887</v>
      </c>
    </row>
    <row r="190" spans="1:3">
      <c r="A190" s="489" t="s">
        <v>546</v>
      </c>
      <c r="B190" s="498" t="s">
        <v>547</v>
      </c>
      <c r="C190" s="990"/>
    </row>
    <row r="191" spans="1:3">
      <c r="A191" s="489" t="s">
        <v>548</v>
      </c>
      <c r="B191" s="498" t="s">
        <v>549</v>
      </c>
      <c r="C191" s="990"/>
    </row>
    <row r="192" spans="1:3">
      <c r="A192" s="489" t="s">
        <v>550</v>
      </c>
      <c r="B192" s="498" t="s">
        <v>551</v>
      </c>
      <c r="C192" s="990"/>
    </row>
    <row r="193" spans="1:4" ht="25.5" customHeight="1">
      <c r="A193" s="489">
        <v>1.2</v>
      </c>
      <c r="B193" s="496" t="s">
        <v>863</v>
      </c>
      <c r="C193" s="570" t="s">
        <v>965</v>
      </c>
    </row>
    <row r="194" spans="1:4" ht="22.5">
      <c r="A194" s="489" t="s">
        <v>553</v>
      </c>
      <c r="B194" s="491" t="s">
        <v>554</v>
      </c>
      <c r="C194" s="494" t="s">
        <v>639</v>
      </c>
    </row>
    <row r="195" spans="1:4" ht="22.5">
      <c r="A195" s="489" t="s">
        <v>555</v>
      </c>
      <c r="B195" s="495" t="s">
        <v>556</v>
      </c>
      <c r="C195" s="494" t="s">
        <v>640</v>
      </c>
    </row>
    <row r="196" spans="1:4" ht="26.1" customHeight="1">
      <c r="A196" s="489" t="s">
        <v>557</v>
      </c>
      <c r="B196" s="493" t="s">
        <v>558</v>
      </c>
      <c r="C196" s="482" t="s">
        <v>641</v>
      </c>
    </row>
    <row r="197" spans="1:4" ht="22.5">
      <c r="A197" s="489" t="s">
        <v>559</v>
      </c>
      <c r="B197" s="492" t="s">
        <v>560</v>
      </c>
      <c r="C197" s="482" t="s">
        <v>642</v>
      </c>
      <c r="D197" s="316"/>
    </row>
    <row r="198" spans="1:4" ht="22.5">
      <c r="A198" s="489">
        <v>1.4</v>
      </c>
      <c r="B198" s="491" t="s">
        <v>649</v>
      </c>
      <c r="C198" s="490" t="s">
        <v>643</v>
      </c>
      <c r="D198" s="317"/>
    </row>
    <row r="199" spans="1:4" ht="12.75">
      <c r="A199" s="489">
        <v>1.5</v>
      </c>
      <c r="B199" s="491" t="s">
        <v>650</v>
      </c>
      <c r="C199" s="490" t="s">
        <v>643</v>
      </c>
      <c r="D199" s="318"/>
    </row>
    <row r="200" spans="1:4" ht="12.75">
      <c r="A200" s="489"/>
      <c r="B200" s="976" t="s">
        <v>644</v>
      </c>
      <c r="C200" s="976"/>
      <c r="D200" s="318"/>
    </row>
    <row r="201" spans="1:4" ht="12.75">
      <c r="A201" s="489"/>
      <c r="B201" s="988" t="s">
        <v>886</v>
      </c>
      <c r="C201" s="988"/>
      <c r="D201" s="318"/>
    </row>
    <row r="202" spans="1:4" ht="12.75">
      <c r="A202" s="488"/>
      <c r="B202" s="485" t="s">
        <v>885</v>
      </c>
      <c r="C202" s="569" t="s">
        <v>963</v>
      </c>
      <c r="D202" s="318"/>
    </row>
    <row r="203" spans="1:4" ht="12.75">
      <c r="A203" s="489"/>
      <c r="B203" s="976" t="s">
        <v>645</v>
      </c>
      <c r="C203" s="976"/>
      <c r="D203" s="319"/>
    </row>
    <row r="204" spans="1:4" ht="12.75">
      <c r="A204" s="488"/>
      <c r="B204" s="991" t="s">
        <v>884</v>
      </c>
      <c r="C204" s="991"/>
      <c r="D204" s="320"/>
    </row>
    <row r="205" spans="1:4" ht="12.75">
      <c r="B205" s="976" t="s">
        <v>682</v>
      </c>
      <c r="C205" s="976"/>
      <c r="D205" s="321"/>
    </row>
    <row r="206" spans="1:4" ht="22.5">
      <c r="A206" s="484">
        <v>1</v>
      </c>
      <c r="B206" s="485" t="s">
        <v>658</v>
      </c>
      <c r="C206" s="482" t="s">
        <v>670</v>
      </c>
      <c r="D206" s="320"/>
    </row>
    <row r="207" spans="1:4" ht="18" customHeight="1">
      <c r="A207" s="484">
        <v>2</v>
      </c>
      <c r="B207" s="485" t="s">
        <v>659</v>
      </c>
      <c r="C207" s="482" t="s">
        <v>671</v>
      </c>
      <c r="D207" s="321"/>
    </row>
    <row r="208" spans="1:4" ht="22.5">
      <c r="A208" s="484">
        <v>3</v>
      </c>
      <c r="B208" s="485" t="s">
        <v>660</v>
      </c>
      <c r="C208" s="485" t="s">
        <v>672</v>
      </c>
      <c r="D208" s="322"/>
    </row>
    <row r="209" spans="1:4" ht="12.75">
      <c r="A209" s="484">
        <v>4</v>
      </c>
      <c r="B209" s="485" t="s">
        <v>661</v>
      </c>
      <c r="C209" s="485" t="s">
        <v>673</v>
      </c>
      <c r="D209" s="322"/>
    </row>
    <row r="210" spans="1:4" ht="22.5">
      <c r="A210" s="484">
        <v>5</v>
      </c>
      <c r="B210" s="485" t="s">
        <v>662</v>
      </c>
      <c r="C210" s="485" t="s">
        <v>674</v>
      </c>
    </row>
    <row r="211" spans="1:4" ht="24.6" customHeight="1">
      <c r="A211" s="484">
        <v>6</v>
      </c>
      <c r="B211" s="485" t="s">
        <v>663</v>
      </c>
      <c r="C211" s="485" t="s">
        <v>675</v>
      </c>
    </row>
    <row r="212" spans="1:4" ht="22.5">
      <c r="A212" s="484">
        <v>7</v>
      </c>
      <c r="B212" s="485" t="s">
        <v>664</v>
      </c>
      <c r="C212" s="485" t="s">
        <v>676</v>
      </c>
    </row>
    <row r="213" spans="1:4">
      <c r="A213" s="484">
        <v>7.1</v>
      </c>
      <c r="B213" s="487" t="s">
        <v>665</v>
      </c>
      <c r="C213" s="485" t="s">
        <v>677</v>
      </c>
    </row>
    <row r="214" spans="1:4" ht="22.5">
      <c r="A214" s="484">
        <v>7.2</v>
      </c>
      <c r="B214" s="487" t="s">
        <v>666</v>
      </c>
      <c r="C214" s="485" t="s">
        <v>678</v>
      </c>
    </row>
    <row r="215" spans="1:4">
      <c r="A215" s="484">
        <v>7.3</v>
      </c>
      <c r="B215" s="486" t="s">
        <v>667</v>
      </c>
      <c r="C215" s="485" t="s">
        <v>679</v>
      </c>
    </row>
    <row r="216" spans="1:4" ht="39.6" customHeight="1">
      <c r="A216" s="484">
        <v>8</v>
      </c>
      <c r="B216" s="485" t="s">
        <v>668</v>
      </c>
      <c r="C216" s="482" t="s">
        <v>680</v>
      </c>
    </row>
    <row r="217" spans="1:4">
      <c r="A217" s="484">
        <v>9</v>
      </c>
      <c r="B217" s="485" t="s">
        <v>669</v>
      </c>
      <c r="C217" s="482" t="s">
        <v>681</v>
      </c>
    </row>
    <row r="218" spans="1:4" ht="22.5">
      <c r="A218" s="526">
        <v>10.1</v>
      </c>
      <c r="B218" s="527" t="s">
        <v>689</v>
      </c>
      <c r="C218" s="518" t="s">
        <v>690</v>
      </c>
    </row>
    <row r="219" spans="1:4">
      <c r="A219" s="992"/>
      <c r="B219" s="528" t="s">
        <v>876</v>
      </c>
      <c r="C219" s="482" t="s">
        <v>883</v>
      </c>
    </row>
    <row r="220" spans="1:4">
      <c r="A220" s="992"/>
      <c r="B220" s="483" t="s">
        <v>541</v>
      </c>
      <c r="C220" s="482" t="s">
        <v>882</v>
      </c>
    </row>
    <row r="221" spans="1:4">
      <c r="A221" s="992"/>
      <c r="B221" s="483" t="s">
        <v>875</v>
      </c>
      <c r="C221" s="570" t="s">
        <v>966</v>
      </c>
    </row>
    <row r="222" spans="1:4">
      <c r="A222" s="992"/>
      <c r="B222" s="483" t="s">
        <v>683</v>
      </c>
      <c r="C222" s="482" t="s">
        <v>881</v>
      </c>
    </row>
    <row r="223" spans="1:4" ht="22.5">
      <c r="A223" s="992"/>
      <c r="B223" s="483" t="s">
        <v>687</v>
      </c>
      <c r="C223" s="497" t="s">
        <v>880</v>
      </c>
    </row>
    <row r="224" spans="1:4" ht="33.75">
      <c r="A224" s="992"/>
      <c r="B224" s="483" t="s">
        <v>686</v>
      </c>
      <c r="C224" s="482" t="s">
        <v>879</v>
      </c>
    </row>
    <row r="225" spans="1:3">
      <c r="A225" s="992"/>
      <c r="B225" s="483" t="s">
        <v>915</v>
      </c>
      <c r="C225" s="482" t="s">
        <v>878</v>
      </c>
    </row>
    <row r="226" spans="1:3" ht="22.5">
      <c r="A226" s="992"/>
      <c r="B226" s="483" t="s">
        <v>916</v>
      </c>
      <c r="C226" s="482" t="s">
        <v>877</v>
      </c>
    </row>
    <row r="227" spans="1:3" ht="12.75">
      <c r="A227" s="519"/>
      <c r="B227" s="520"/>
      <c r="C227" s="521"/>
    </row>
    <row r="228" spans="1:3" ht="12.75">
      <c r="A228" s="519"/>
      <c r="B228" s="521"/>
      <c r="C228" s="522"/>
    </row>
    <row r="229" spans="1:3" ht="12.75">
      <c r="A229" s="519"/>
      <c r="B229" s="521"/>
      <c r="C229" s="522"/>
    </row>
    <row r="230" spans="1:3" ht="12.75">
      <c r="A230" s="519"/>
      <c r="B230" s="523"/>
      <c r="C230" s="522"/>
    </row>
    <row r="231" spans="1:3" ht="12.75">
      <c r="A231" s="983"/>
      <c r="B231" s="524"/>
      <c r="C231" s="522"/>
    </row>
    <row r="232" spans="1:3" ht="12.75">
      <c r="A232" s="983"/>
      <c r="B232" s="524"/>
      <c r="C232" s="522"/>
    </row>
    <row r="233" spans="1:3" ht="12.75">
      <c r="A233" s="983"/>
      <c r="B233" s="524"/>
      <c r="C233" s="522"/>
    </row>
    <row r="234" spans="1:3" ht="12.75">
      <c r="A234" s="983"/>
      <c r="B234" s="524"/>
      <c r="C234" s="525"/>
    </row>
    <row r="235" spans="1:3" ht="40.5" customHeight="1">
      <c r="A235" s="983"/>
      <c r="B235" s="524"/>
      <c r="C235" s="522"/>
    </row>
    <row r="236" spans="1:3" ht="24" customHeight="1">
      <c r="A236" s="983"/>
      <c r="B236" s="524"/>
      <c r="C236" s="522"/>
    </row>
    <row r="237" spans="1:3" ht="12.75">
      <c r="A237" s="983"/>
      <c r="B237" s="524"/>
      <c r="C237" s="522"/>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heetViews>
  <sheetFormatPr defaultRowHeight="15"/>
  <cols>
    <col min="2" max="2" width="66.5703125" customWidth="1"/>
    <col min="3" max="8" width="17.85546875" customWidth="1"/>
    <col min="14" max="14" width="16.28515625" customWidth="1"/>
    <col min="16" max="16" width="24.28515625" customWidth="1"/>
  </cols>
  <sheetData>
    <row r="1" spans="1:8" ht="15.75">
      <c r="A1" s="16" t="s">
        <v>97</v>
      </c>
      <c r="B1" s="235" t="str">
        <f>Info!C2</f>
        <v>სს "ხალიკ ბანკი საქართველო"</v>
      </c>
      <c r="C1" s="15"/>
      <c r="D1" s="178"/>
      <c r="E1" s="178"/>
      <c r="F1" s="178"/>
      <c r="G1" s="178"/>
    </row>
    <row r="2" spans="1:8" ht="15.75">
      <c r="A2" s="16" t="s">
        <v>98</v>
      </c>
      <c r="B2" s="792">
        <f>'1. key ratios'!B2</f>
        <v>46112</v>
      </c>
      <c r="C2" s="27"/>
      <c r="D2" s="17"/>
      <c r="E2" s="17"/>
      <c r="F2" s="17"/>
      <c r="G2" s="17"/>
      <c r="H2" s="1"/>
    </row>
    <row r="3" spans="1:8" ht="15.75">
      <c r="A3" s="16"/>
      <c r="B3" s="15"/>
      <c r="C3" s="27"/>
      <c r="D3" s="17"/>
      <c r="E3" s="17"/>
      <c r="F3" s="17"/>
      <c r="G3" s="17"/>
      <c r="H3" s="1"/>
    </row>
    <row r="4" spans="1:8">
      <c r="A4" s="825" t="s">
        <v>25</v>
      </c>
      <c r="B4" s="821" t="s">
        <v>155</v>
      </c>
      <c r="C4" s="823" t="s">
        <v>103</v>
      </c>
      <c r="D4" s="823"/>
      <c r="E4" s="823"/>
      <c r="F4" s="823" t="s">
        <v>104</v>
      </c>
      <c r="G4" s="823"/>
      <c r="H4" s="824"/>
    </row>
    <row r="5" spans="1:8" ht="15.6" customHeight="1">
      <c r="A5" s="826"/>
      <c r="B5" s="822"/>
      <c r="C5" s="353" t="s">
        <v>26</v>
      </c>
      <c r="D5" s="353" t="s">
        <v>77</v>
      </c>
      <c r="E5" s="353" t="s">
        <v>66</v>
      </c>
      <c r="F5" s="353" t="s">
        <v>26</v>
      </c>
      <c r="G5" s="353" t="s">
        <v>77</v>
      </c>
      <c r="H5" s="353" t="s">
        <v>66</v>
      </c>
    </row>
    <row r="6" spans="1:8">
      <c r="A6" s="380">
        <v>1</v>
      </c>
      <c r="B6" s="354" t="s">
        <v>744</v>
      </c>
      <c r="C6" s="638">
        <f>SUM(C7:C12)</f>
        <v>12621458.259999998</v>
      </c>
      <c r="D6" s="638">
        <f>SUM(D7:D12)</f>
        <v>12454877.010000002</v>
      </c>
      <c r="E6" s="639">
        <f>C6+D6</f>
        <v>25076335.27</v>
      </c>
      <c r="F6" s="638">
        <f>SUM(F7:F12)</f>
        <v>8877393.310000008</v>
      </c>
      <c r="G6" s="638">
        <f>SUM(G7:G12)</f>
        <v>10933837.459999999</v>
      </c>
      <c r="H6" s="639">
        <f>F6+G6</f>
        <v>19811230.770000007</v>
      </c>
    </row>
    <row r="7" spans="1:8">
      <c r="A7" s="380">
        <v>1.1000000000000001</v>
      </c>
      <c r="B7" s="355" t="s">
        <v>698</v>
      </c>
      <c r="C7" s="638">
        <v>0</v>
      </c>
      <c r="D7" s="638">
        <v>0</v>
      </c>
      <c r="E7" s="639">
        <f t="shared" ref="E7:E45" si="0">C7+D7</f>
        <v>0</v>
      </c>
      <c r="F7" s="638">
        <v>0</v>
      </c>
      <c r="G7" s="638">
        <v>0</v>
      </c>
      <c r="H7" s="639">
        <f t="shared" ref="H7:H44" si="1">F7+G7</f>
        <v>0</v>
      </c>
    </row>
    <row r="8" spans="1:8" ht="21">
      <c r="A8" s="380">
        <v>1.2</v>
      </c>
      <c r="B8" s="355" t="s">
        <v>745</v>
      </c>
      <c r="C8" s="638">
        <v>0</v>
      </c>
      <c r="D8" s="638">
        <v>0</v>
      </c>
      <c r="E8" s="639">
        <f t="shared" si="0"/>
        <v>0</v>
      </c>
      <c r="F8" s="638">
        <v>0</v>
      </c>
      <c r="G8" s="638">
        <v>0</v>
      </c>
      <c r="H8" s="639">
        <f t="shared" si="1"/>
        <v>0</v>
      </c>
    </row>
    <row r="9" spans="1:8" ht="21.6" customHeight="1">
      <c r="A9" s="380">
        <v>1.3</v>
      </c>
      <c r="B9" s="349" t="s">
        <v>746</v>
      </c>
      <c r="C9" s="638">
        <v>0</v>
      </c>
      <c r="D9" s="638">
        <v>0</v>
      </c>
      <c r="E9" s="639">
        <f t="shared" si="0"/>
        <v>0</v>
      </c>
      <c r="F9" s="638">
        <v>0</v>
      </c>
      <c r="G9" s="638">
        <v>0</v>
      </c>
      <c r="H9" s="639">
        <f t="shared" si="1"/>
        <v>0</v>
      </c>
    </row>
    <row r="10" spans="1:8" ht="21">
      <c r="A10" s="380">
        <v>1.4</v>
      </c>
      <c r="B10" s="349" t="s">
        <v>702</v>
      </c>
      <c r="C10" s="638">
        <v>0</v>
      </c>
      <c r="D10" s="638">
        <v>0</v>
      </c>
      <c r="E10" s="639">
        <f t="shared" si="0"/>
        <v>0</v>
      </c>
      <c r="F10" s="638">
        <v>0</v>
      </c>
      <c r="G10" s="638">
        <v>0</v>
      </c>
      <c r="H10" s="639">
        <f t="shared" si="1"/>
        <v>0</v>
      </c>
    </row>
    <row r="11" spans="1:8">
      <c r="A11" s="380">
        <v>1.5</v>
      </c>
      <c r="B11" s="349" t="s">
        <v>705</v>
      </c>
      <c r="C11" s="638">
        <v>12621458.259999998</v>
      </c>
      <c r="D11" s="638">
        <v>12454877.010000002</v>
      </c>
      <c r="E11" s="639">
        <f t="shared" si="0"/>
        <v>25076335.27</v>
      </c>
      <c r="F11" s="638">
        <v>8877393.310000008</v>
      </c>
      <c r="G11" s="638">
        <v>10933837.459999999</v>
      </c>
      <c r="H11" s="639">
        <f t="shared" si="1"/>
        <v>19811230.770000007</v>
      </c>
    </row>
    <row r="12" spans="1:8">
      <c r="A12" s="380">
        <v>1.6</v>
      </c>
      <c r="B12" s="356" t="s">
        <v>88</v>
      </c>
      <c r="C12" s="638">
        <v>0</v>
      </c>
      <c r="D12" s="638">
        <v>0</v>
      </c>
      <c r="E12" s="639">
        <f t="shared" si="0"/>
        <v>0</v>
      </c>
      <c r="F12" s="638">
        <v>0</v>
      </c>
      <c r="G12" s="638">
        <v>0</v>
      </c>
      <c r="H12" s="639">
        <f t="shared" si="1"/>
        <v>0</v>
      </c>
    </row>
    <row r="13" spans="1:8">
      <c r="A13" s="380">
        <v>2</v>
      </c>
      <c r="B13" s="357" t="s">
        <v>747</v>
      </c>
      <c r="C13" s="638">
        <f>SUM(C14:C17)</f>
        <v>-3741768.4199999995</v>
      </c>
      <c r="D13" s="638">
        <f>SUM(D14:D17)</f>
        <v>-6786443.2999999933</v>
      </c>
      <c r="E13" s="639">
        <f t="shared" si="0"/>
        <v>-10528211.719999993</v>
      </c>
      <c r="F13" s="638">
        <f>SUM(F14:F17)</f>
        <v>-2210317.08</v>
      </c>
      <c r="G13" s="638">
        <f>SUM(G14:G17)</f>
        <v>-6408319.1799999997</v>
      </c>
      <c r="H13" s="639">
        <f t="shared" si="1"/>
        <v>-8618636.2599999998</v>
      </c>
    </row>
    <row r="14" spans="1:8">
      <c r="A14" s="380">
        <v>2.1</v>
      </c>
      <c r="B14" s="349" t="s">
        <v>748</v>
      </c>
      <c r="C14" s="638">
        <v>0</v>
      </c>
      <c r="D14" s="638">
        <v>0</v>
      </c>
      <c r="E14" s="639">
        <f t="shared" si="0"/>
        <v>0</v>
      </c>
      <c r="F14" s="638">
        <v>0</v>
      </c>
      <c r="G14" s="638">
        <v>0</v>
      </c>
      <c r="H14" s="639">
        <f t="shared" si="1"/>
        <v>0</v>
      </c>
    </row>
    <row r="15" spans="1:8" ht="24.6" customHeight="1">
      <c r="A15" s="380">
        <v>2.2000000000000002</v>
      </c>
      <c r="B15" s="349" t="s">
        <v>749</v>
      </c>
      <c r="C15" s="638">
        <v>0</v>
      </c>
      <c r="D15" s="638">
        <v>0</v>
      </c>
      <c r="E15" s="639">
        <f t="shared" si="0"/>
        <v>0</v>
      </c>
      <c r="F15" s="638">
        <v>0</v>
      </c>
      <c r="G15" s="638">
        <v>0</v>
      </c>
      <c r="H15" s="639">
        <f t="shared" si="1"/>
        <v>0</v>
      </c>
    </row>
    <row r="16" spans="1:8" ht="20.45" customHeight="1">
      <c r="A16" s="380">
        <v>2.2999999999999998</v>
      </c>
      <c r="B16" s="349" t="s">
        <v>750</v>
      </c>
      <c r="C16" s="638">
        <v>-3741768.4199999995</v>
      </c>
      <c r="D16" s="638">
        <v>-6786443.2999999933</v>
      </c>
      <c r="E16" s="639">
        <f t="shared" si="0"/>
        <v>-10528211.719999993</v>
      </c>
      <c r="F16" s="638">
        <v>-2210317.08</v>
      </c>
      <c r="G16" s="638">
        <v>-6408319.1799999997</v>
      </c>
      <c r="H16" s="639">
        <f t="shared" si="1"/>
        <v>-8618636.2599999998</v>
      </c>
    </row>
    <row r="17" spans="1:8">
      <c r="A17" s="380">
        <v>2.4</v>
      </c>
      <c r="B17" s="349" t="s">
        <v>751</v>
      </c>
      <c r="C17" s="638">
        <v>0</v>
      </c>
      <c r="D17" s="638">
        <v>0</v>
      </c>
      <c r="E17" s="639">
        <f t="shared" si="0"/>
        <v>0</v>
      </c>
      <c r="F17" s="638">
        <v>0</v>
      </c>
      <c r="G17" s="638">
        <v>0</v>
      </c>
      <c r="H17" s="639">
        <f t="shared" si="1"/>
        <v>0</v>
      </c>
    </row>
    <row r="18" spans="1:8">
      <c r="A18" s="380">
        <v>3</v>
      </c>
      <c r="B18" s="357" t="s">
        <v>752</v>
      </c>
      <c r="C18" s="638">
        <v>0</v>
      </c>
      <c r="D18" s="638">
        <v>0</v>
      </c>
      <c r="E18" s="639">
        <f t="shared" si="0"/>
        <v>0</v>
      </c>
      <c r="F18" s="638">
        <v>0</v>
      </c>
      <c r="G18" s="638">
        <v>0</v>
      </c>
      <c r="H18" s="639">
        <f t="shared" si="1"/>
        <v>0</v>
      </c>
    </row>
    <row r="19" spans="1:8">
      <c r="A19" s="380">
        <v>4</v>
      </c>
      <c r="B19" s="357" t="s">
        <v>753</v>
      </c>
      <c r="C19" s="638">
        <v>411081.14999999979</v>
      </c>
      <c r="D19" s="638">
        <v>297518.31000000017</v>
      </c>
      <c r="E19" s="639">
        <f t="shared" si="0"/>
        <v>708599.46</v>
      </c>
      <c r="F19" s="638">
        <v>460517.01000000013</v>
      </c>
      <c r="G19" s="638">
        <v>317270.65000000002</v>
      </c>
      <c r="H19" s="639">
        <f t="shared" si="1"/>
        <v>777787.66000000015</v>
      </c>
    </row>
    <row r="20" spans="1:8">
      <c r="A20" s="380">
        <v>5</v>
      </c>
      <c r="B20" s="357" t="s">
        <v>754</v>
      </c>
      <c r="C20" s="638">
        <v>-170059.36999999994</v>
      </c>
      <c r="D20" s="638">
        <v>-492536.75999999995</v>
      </c>
      <c r="E20" s="639">
        <f t="shared" si="0"/>
        <v>-662596.12999999989</v>
      </c>
      <c r="F20" s="638">
        <v>-180223.08000000034</v>
      </c>
      <c r="G20" s="638">
        <v>-603026.05999999982</v>
      </c>
      <c r="H20" s="639">
        <f t="shared" si="1"/>
        <v>-783249.14000000013</v>
      </c>
    </row>
    <row r="21" spans="1:8" ht="38.450000000000003" customHeight="1">
      <c r="A21" s="380">
        <v>6</v>
      </c>
      <c r="B21" s="357" t="s">
        <v>755</v>
      </c>
      <c r="C21" s="638">
        <v>2456.5900000000074</v>
      </c>
      <c r="D21" s="638">
        <v>28978.16</v>
      </c>
      <c r="E21" s="639">
        <f t="shared" si="0"/>
        <v>31434.750000000007</v>
      </c>
      <c r="F21" s="638">
        <v>24757.890000000003</v>
      </c>
      <c r="G21" s="638">
        <v>12845.739999999994</v>
      </c>
      <c r="H21" s="639">
        <f t="shared" si="1"/>
        <v>37603.629999999997</v>
      </c>
    </row>
    <row r="22" spans="1:8" ht="27.6" customHeight="1">
      <c r="A22" s="380">
        <v>7</v>
      </c>
      <c r="B22" s="357" t="s">
        <v>756</v>
      </c>
      <c r="C22" s="638">
        <v>15623.380000000005</v>
      </c>
      <c r="D22" s="638">
        <v>0</v>
      </c>
      <c r="E22" s="639">
        <f t="shared" si="0"/>
        <v>15623.380000000005</v>
      </c>
      <c r="F22" s="638">
        <v>405930.67000000016</v>
      </c>
      <c r="G22" s="638">
        <v>0</v>
      </c>
      <c r="H22" s="639">
        <f t="shared" si="1"/>
        <v>405930.67000000016</v>
      </c>
    </row>
    <row r="23" spans="1:8" ht="36.950000000000003" customHeight="1">
      <c r="A23" s="380">
        <v>8</v>
      </c>
      <c r="B23" s="358" t="s">
        <v>757</v>
      </c>
      <c r="C23" s="638">
        <v>0</v>
      </c>
      <c r="D23" s="638">
        <v>0</v>
      </c>
      <c r="E23" s="639">
        <f t="shared" si="0"/>
        <v>0</v>
      </c>
      <c r="F23" s="638">
        <v>0</v>
      </c>
      <c r="G23" s="638">
        <v>0</v>
      </c>
      <c r="H23" s="639">
        <f t="shared" si="1"/>
        <v>0</v>
      </c>
    </row>
    <row r="24" spans="1:8" ht="34.5" customHeight="1">
      <c r="A24" s="380">
        <v>9</v>
      </c>
      <c r="B24" s="358" t="s">
        <v>758</v>
      </c>
      <c r="C24" s="638">
        <v>0</v>
      </c>
      <c r="D24" s="638">
        <v>0</v>
      </c>
      <c r="E24" s="639">
        <f t="shared" si="0"/>
        <v>0</v>
      </c>
      <c r="F24" s="638">
        <v>0</v>
      </c>
      <c r="G24" s="638">
        <v>0</v>
      </c>
      <c r="H24" s="639">
        <f t="shared" si="1"/>
        <v>0</v>
      </c>
    </row>
    <row r="25" spans="1:8">
      <c r="A25" s="380">
        <v>10</v>
      </c>
      <c r="B25" s="357" t="s">
        <v>759</v>
      </c>
      <c r="C25" s="638">
        <v>726318.37999999989</v>
      </c>
      <c r="D25" s="638">
        <v>0</v>
      </c>
      <c r="E25" s="639">
        <f t="shared" si="0"/>
        <v>726318.37999999989</v>
      </c>
      <c r="F25" s="638">
        <v>439053.9599999995</v>
      </c>
      <c r="G25" s="638">
        <v>0</v>
      </c>
      <c r="H25" s="639">
        <f t="shared" si="1"/>
        <v>439053.9599999995</v>
      </c>
    </row>
    <row r="26" spans="1:8" ht="27" customHeight="1">
      <c r="A26" s="380">
        <v>11</v>
      </c>
      <c r="B26" s="359" t="s">
        <v>760</v>
      </c>
      <c r="C26" s="638">
        <v>83243.7</v>
      </c>
      <c r="D26" s="638">
        <v>0</v>
      </c>
      <c r="E26" s="639">
        <f t="shared" si="0"/>
        <v>83243.7</v>
      </c>
      <c r="F26" s="638">
        <v>21353.82</v>
      </c>
      <c r="G26" s="638">
        <v>0</v>
      </c>
      <c r="H26" s="639">
        <f t="shared" si="1"/>
        <v>21353.82</v>
      </c>
    </row>
    <row r="27" spans="1:8">
      <c r="A27" s="380">
        <v>12</v>
      </c>
      <c r="B27" s="357" t="s">
        <v>761</v>
      </c>
      <c r="C27" s="638">
        <v>200960.53999999998</v>
      </c>
      <c r="D27" s="638">
        <v>0</v>
      </c>
      <c r="E27" s="639">
        <f t="shared" si="0"/>
        <v>200960.53999999998</v>
      </c>
      <c r="F27" s="638">
        <v>24540.99</v>
      </c>
      <c r="G27" s="638">
        <v>0</v>
      </c>
      <c r="H27" s="639">
        <f t="shared" si="1"/>
        <v>24540.99</v>
      </c>
    </row>
    <row r="28" spans="1:8">
      <c r="A28" s="380">
        <v>13</v>
      </c>
      <c r="B28" s="360" t="s">
        <v>762</v>
      </c>
      <c r="C28" s="638">
        <v>-1252464.2099999997</v>
      </c>
      <c r="D28" s="638">
        <v>-78999.28</v>
      </c>
      <c r="E28" s="639">
        <f t="shared" si="0"/>
        <v>-1331463.4899999998</v>
      </c>
      <c r="F28" s="638">
        <v>-1098183.42</v>
      </c>
      <c r="G28" s="638">
        <v>-118727.61000000003</v>
      </c>
      <c r="H28" s="639">
        <f t="shared" si="1"/>
        <v>-1216911.03</v>
      </c>
    </row>
    <row r="29" spans="1:8">
      <c r="A29" s="380">
        <v>14</v>
      </c>
      <c r="B29" s="361" t="s">
        <v>763</v>
      </c>
      <c r="C29" s="638">
        <f>SUM(C30:C31)</f>
        <v>-5028819.0299999993</v>
      </c>
      <c r="D29" s="638">
        <f>SUM(D30:D31)</f>
        <v>0</v>
      </c>
      <c r="E29" s="639">
        <f t="shared" si="0"/>
        <v>-5028819.0299999993</v>
      </c>
      <c r="F29" s="638">
        <f>SUM(F30:F31)</f>
        <v>-4532117.6099999994</v>
      </c>
      <c r="G29" s="638">
        <f>SUM(G30:G31)</f>
        <v>0</v>
      </c>
      <c r="H29" s="639">
        <f t="shared" si="1"/>
        <v>-4532117.6099999994</v>
      </c>
    </row>
    <row r="30" spans="1:8">
      <c r="A30" s="380">
        <v>14.1</v>
      </c>
      <c r="B30" s="334" t="s">
        <v>764</v>
      </c>
      <c r="C30" s="638">
        <v>-4548201.1099999994</v>
      </c>
      <c r="D30" s="638">
        <v>0</v>
      </c>
      <c r="E30" s="639">
        <f t="shared" si="0"/>
        <v>-4548201.1099999994</v>
      </c>
      <c r="F30" s="638">
        <v>-3989195.0799999996</v>
      </c>
      <c r="G30" s="638">
        <v>0</v>
      </c>
      <c r="H30" s="639">
        <f t="shared" si="1"/>
        <v>-3989195.0799999996</v>
      </c>
    </row>
    <row r="31" spans="1:8">
      <c r="A31" s="380">
        <v>14.2</v>
      </c>
      <c r="B31" s="334" t="s">
        <v>765</v>
      </c>
      <c r="C31" s="638">
        <v>-480617.92</v>
      </c>
      <c r="D31" s="638">
        <v>0</v>
      </c>
      <c r="E31" s="639">
        <f t="shared" si="0"/>
        <v>-480617.92</v>
      </c>
      <c r="F31" s="638">
        <v>-542922.53</v>
      </c>
      <c r="G31" s="638">
        <v>0</v>
      </c>
      <c r="H31" s="639">
        <f t="shared" si="1"/>
        <v>-542922.53</v>
      </c>
    </row>
    <row r="32" spans="1:8">
      <c r="A32" s="380">
        <v>15</v>
      </c>
      <c r="B32" s="362" t="s">
        <v>766</v>
      </c>
      <c r="C32" s="638">
        <v>-813972.73999999987</v>
      </c>
      <c r="D32" s="638">
        <v>0</v>
      </c>
      <c r="E32" s="639">
        <f t="shared" si="0"/>
        <v>-813972.73999999987</v>
      </c>
      <c r="F32" s="638">
        <v>-731181.28999999992</v>
      </c>
      <c r="G32" s="638">
        <v>0</v>
      </c>
      <c r="H32" s="639">
        <f t="shared" si="1"/>
        <v>-731181.28999999992</v>
      </c>
    </row>
    <row r="33" spans="1:8" ht="22.5" customHeight="1">
      <c r="A33" s="380">
        <v>16</v>
      </c>
      <c r="B33" s="330" t="s">
        <v>767</v>
      </c>
      <c r="C33" s="638">
        <v>0</v>
      </c>
      <c r="D33" s="638">
        <v>0</v>
      </c>
      <c r="E33" s="639">
        <f t="shared" si="0"/>
        <v>0</v>
      </c>
      <c r="F33" s="638">
        <v>0</v>
      </c>
      <c r="G33" s="638">
        <v>0</v>
      </c>
      <c r="H33" s="639">
        <f t="shared" si="1"/>
        <v>0</v>
      </c>
    </row>
    <row r="34" spans="1:8">
      <c r="A34" s="380">
        <v>17</v>
      </c>
      <c r="B34" s="357" t="s">
        <v>768</v>
      </c>
      <c r="C34" s="638">
        <f>SUM(C35:C36)</f>
        <v>-287479.81000000011</v>
      </c>
      <c r="D34" s="638">
        <f>SUM(D35:D36)</f>
        <v>-751.39999999999964</v>
      </c>
      <c r="E34" s="639">
        <f t="shared" si="0"/>
        <v>-288231.21000000014</v>
      </c>
      <c r="F34" s="638">
        <f>SUM(F35:F36)</f>
        <v>-240900.31999999998</v>
      </c>
      <c r="G34" s="638">
        <f>SUM(G35:G36)</f>
        <v>-24214.110000000004</v>
      </c>
      <c r="H34" s="639">
        <f t="shared" si="1"/>
        <v>-265114.43</v>
      </c>
    </row>
    <row r="35" spans="1:8">
      <c r="A35" s="380">
        <v>17.100000000000001</v>
      </c>
      <c r="B35" s="363" t="s">
        <v>769</v>
      </c>
      <c r="C35" s="638">
        <v>-10258.790000000074</v>
      </c>
      <c r="D35" s="638">
        <v>-5774.84</v>
      </c>
      <c r="E35" s="639">
        <f t="shared" si="0"/>
        <v>-16033.630000000074</v>
      </c>
      <c r="F35" s="638">
        <v>-25150.839999999997</v>
      </c>
      <c r="G35" s="638">
        <v>-35609.050000000003</v>
      </c>
      <c r="H35" s="639">
        <f t="shared" si="1"/>
        <v>-60759.89</v>
      </c>
    </row>
    <row r="36" spans="1:8">
      <c r="A36" s="380">
        <v>17.2</v>
      </c>
      <c r="B36" s="334" t="s">
        <v>770</v>
      </c>
      <c r="C36" s="638">
        <v>-277221.02</v>
      </c>
      <c r="D36" s="638">
        <v>5023.4400000000005</v>
      </c>
      <c r="E36" s="639">
        <f t="shared" si="0"/>
        <v>-272197.58</v>
      </c>
      <c r="F36" s="638">
        <v>-215749.47999999998</v>
      </c>
      <c r="G36" s="638">
        <v>11394.939999999999</v>
      </c>
      <c r="H36" s="639">
        <f t="shared" si="1"/>
        <v>-204354.53999999998</v>
      </c>
    </row>
    <row r="37" spans="1:8" ht="41.45" customHeight="1">
      <c r="A37" s="380">
        <v>18</v>
      </c>
      <c r="B37" s="364" t="s">
        <v>771</v>
      </c>
      <c r="C37" s="638">
        <f>SUM(C38:C39)</f>
        <v>-513718.08999999694</v>
      </c>
      <c r="D37" s="638">
        <f>SUM(D38:D39)</f>
        <v>-181376.19000000006</v>
      </c>
      <c r="E37" s="639">
        <f t="shared" si="0"/>
        <v>-695094.279999997</v>
      </c>
      <c r="F37" s="638">
        <f>SUM(F38:F39)</f>
        <v>-880339.78000000166</v>
      </c>
      <c r="G37" s="640">
        <f>SUM(G38:G39)</f>
        <v>245437.1100000008</v>
      </c>
      <c r="H37" s="639">
        <f t="shared" si="1"/>
        <v>-634902.67000000086</v>
      </c>
    </row>
    <row r="38" spans="1:8" ht="21">
      <c r="A38" s="380">
        <v>18.100000000000001</v>
      </c>
      <c r="B38" s="349" t="s">
        <v>772</v>
      </c>
      <c r="C38" s="638">
        <v>0</v>
      </c>
      <c r="D38" s="638">
        <v>0</v>
      </c>
      <c r="E38" s="639">
        <f t="shared" si="0"/>
        <v>0</v>
      </c>
      <c r="F38" s="638">
        <v>0</v>
      </c>
      <c r="G38" s="638">
        <v>0</v>
      </c>
      <c r="H38" s="639">
        <f t="shared" si="1"/>
        <v>0</v>
      </c>
    </row>
    <row r="39" spans="1:8">
      <c r="A39" s="380">
        <v>18.2</v>
      </c>
      <c r="B39" s="349" t="s">
        <v>773</v>
      </c>
      <c r="C39" s="638">
        <v>-513718.08999999694</v>
      </c>
      <c r="D39" s="638">
        <v>-181376.19000000006</v>
      </c>
      <c r="E39" s="639">
        <f t="shared" si="0"/>
        <v>-695094.279999997</v>
      </c>
      <c r="F39" s="638">
        <v>-880339.78000000166</v>
      </c>
      <c r="G39" s="638">
        <v>245437.1100000008</v>
      </c>
      <c r="H39" s="639">
        <f t="shared" si="1"/>
        <v>-634902.67000000086</v>
      </c>
    </row>
    <row r="40" spans="1:8" ht="24.6" customHeight="1">
      <c r="A40" s="380">
        <v>19</v>
      </c>
      <c r="B40" s="364" t="s">
        <v>774</v>
      </c>
      <c r="C40" s="638">
        <v>0</v>
      </c>
      <c r="D40" s="638">
        <v>0</v>
      </c>
      <c r="E40" s="639">
        <f t="shared" si="0"/>
        <v>0</v>
      </c>
      <c r="F40" s="638">
        <v>0</v>
      </c>
      <c r="G40" s="638">
        <v>0</v>
      </c>
      <c r="H40" s="639">
        <f t="shared" si="1"/>
        <v>0</v>
      </c>
    </row>
    <row r="41" spans="1:8" ht="24.95" customHeight="1">
      <c r="A41" s="380">
        <v>20</v>
      </c>
      <c r="B41" s="364" t="s">
        <v>775</v>
      </c>
      <c r="C41" s="638">
        <v>0</v>
      </c>
      <c r="D41" s="638">
        <v>0</v>
      </c>
      <c r="E41" s="639">
        <f t="shared" si="0"/>
        <v>0</v>
      </c>
      <c r="F41" s="638">
        <v>0</v>
      </c>
      <c r="G41" s="638">
        <v>0</v>
      </c>
      <c r="H41" s="639">
        <f t="shared" si="1"/>
        <v>0</v>
      </c>
    </row>
    <row r="42" spans="1:8" ht="33" customHeight="1">
      <c r="A42" s="380">
        <v>21</v>
      </c>
      <c r="B42" s="365" t="s">
        <v>776</v>
      </c>
      <c r="C42" s="638">
        <v>0</v>
      </c>
      <c r="D42" s="638">
        <v>0</v>
      </c>
      <c r="E42" s="639">
        <f t="shared" si="0"/>
        <v>0</v>
      </c>
      <c r="F42" s="638">
        <v>0</v>
      </c>
      <c r="G42" s="638">
        <v>0</v>
      </c>
      <c r="H42" s="639">
        <f t="shared" si="1"/>
        <v>0</v>
      </c>
    </row>
    <row r="43" spans="1:8">
      <c r="A43" s="380">
        <v>22</v>
      </c>
      <c r="B43" s="366" t="s">
        <v>777</v>
      </c>
      <c r="C43" s="638">
        <f>SUM(C6,C13,C18,C19,C20,C21,C22,C23,C24,C25,C26,C27,C28,C29,C32,C33,C34,C37,C40,C41,C42)</f>
        <v>2252860.3300000019</v>
      </c>
      <c r="D43" s="638">
        <f>SUM(D6,D13,D18,D19,D20,D21,D22,D23,D24,D25,D26,D27,D28,D29,D32,D33,D34,D37,D40,D41,D42)</f>
        <v>5241266.5500000082</v>
      </c>
      <c r="E43" s="639">
        <f t="shared" si="0"/>
        <v>7494126.8800000101</v>
      </c>
      <c r="F43" s="638">
        <f>SUM(F6,F13,F18,F19,F20,F21,F22,F23,F24,F25,F26,F27,F28,F29,F32,F33,F34,F37,F40,F41,F42)</f>
        <v>380285.07000000658</v>
      </c>
      <c r="G43" s="638">
        <f>SUM(G6,G13,G18,G19,G20,G21,G22,G23,G24,G25,G26,G27,G28,G29,G32,G33,G34,G37,G40,G41,G42)</f>
        <v>4355104.0000000019</v>
      </c>
      <c r="H43" s="639">
        <f t="shared" si="1"/>
        <v>4735389.0700000087</v>
      </c>
    </row>
    <row r="44" spans="1:8">
      <c r="A44" s="380">
        <v>23</v>
      </c>
      <c r="B44" s="366" t="s">
        <v>778</v>
      </c>
      <c r="C44" s="638">
        <v>-1443122</v>
      </c>
      <c r="D44" s="638">
        <v>0</v>
      </c>
      <c r="E44" s="639">
        <f t="shared" si="0"/>
        <v>-1443122</v>
      </c>
      <c r="F44" s="638">
        <v>-876824.24</v>
      </c>
      <c r="G44" s="638">
        <v>0</v>
      </c>
      <c r="H44" s="639">
        <f t="shared" si="1"/>
        <v>-876824.24</v>
      </c>
    </row>
    <row r="45" spans="1:8">
      <c r="A45" s="380">
        <v>24</v>
      </c>
      <c r="B45" s="366" t="s">
        <v>779</v>
      </c>
      <c r="C45" s="638">
        <f>C43+C44</f>
        <v>809738.33000000194</v>
      </c>
      <c r="D45" s="638">
        <f>D43+D44</f>
        <v>5241266.5500000082</v>
      </c>
      <c r="E45" s="639">
        <f t="shared" si="0"/>
        <v>6051004.8800000101</v>
      </c>
      <c r="F45" s="638">
        <v>-496539.16999999341</v>
      </c>
      <c r="G45" s="638">
        <v>4355104.0000000019</v>
      </c>
      <c r="H45" s="639">
        <f t="shared" ref="H45" si="2">F45+G45</f>
        <v>3858564.8300000085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P47"/>
  <sheetViews>
    <sheetView zoomScale="80" zoomScaleNormal="80" workbookViewId="0"/>
  </sheetViews>
  <sheetFormatPr defaultRowHeight="15"/>
  <cols>
    <col min="1" max="1" width="10.42578125" style="377" customWidth="1"/>
    <col min="2" max="2" width="87.5703125" bestFit="1" customWidth="1"/>
    <col min="3" max="3" width="12.28515625" bestFit="1" customWidth="1"/>
    <col min="4" max="5" width="15.140625" bestFit="1" customWidth="1"/>
    <col min="6" max="6" width="12.28515625" bestFit="1" customWidth="1"/>
    <col min="7" max="8" width="15.140625" bestFit="1" customWidth="1"/>
    <col min="14" max="14" width="13" style="627" bestFit="1" customWidth="1"/>
    <col min="15" max="16" width="14.85546875" style="627" bestFit="1" customWidth="1"/>
  </cols>
  <sheetData>
    <row r="1" spans="1:13" ht="15.75">
      <c r="A1" s="16" t="s">
        <v>97</v>
      </c>
      <c r="B1" s="235" t="str">
        <f>Info!C2</f>
        <v>სს "ხალიკ ბანკი საქართველო"</v>
      </c>
      <c r="C1" s="15"/>
      <c r="D1" s="178"/>
      <c r="E1" s="178"/>
      <c r="F1" s="178"/>
      <c r="G1" s="178"/>
    </row>
    <row r="2" spans="1:13" ht="15.75">
      <c r="A2" s="16" t="s">
        <v>98</v>
      </c>
      <c r="B2" s="792">
        <f>'1. key ratios'!B2</f>
        <v>46112</v>
      </c>
      <c r="C2" s="27"/>
      <c r="D2" s="17"/>
      <c r="E2" s="17"/>
      <c r="F2" s="17"/>
      <c r="G2" s="17"/>
      <c r="H2" s="1"/>
    </row>
    <row r="3" spans="1:13" ht="15.75">
      <c r="A3" s="16"/>
      <c r="B3" s="15"/>
      <c r="C3" s="27"/>
      <c r="D3" s="17"/>
      <c r="E3" s="17"/>
      <c r="F3" s="17"/>
      <c r="G3" s="17"/>
      <c r="H3" s="1"/>
    </row>
    <row r="4" spans="1:13" ht="15.75">
      <c r="A4" s="816" t="s">
        <v>25</v>
      </c>
      <c r="B4" s="827" t="s">
        <v>140</v>
      </c>
      <c r="C4" s="828" t="s">
        <v>103</v>
      </c>
      <c r="D4" s="828"/>
      <c r="E4" s="828"/>
      <c r="F4" s="828" t="s">
        <v>104</v>
      </c>
      <c r="G4" s="828"/>
      <c r="H4" s="829"/>
    </row>
    <row r="5" spans="1:13">
      <c r="A5" s="816"/>
      <c r="B5" s="827"/>
      <c r="C5" s="353" t="s">
        <v>26</v>
      </c>
      <c r="D5" s="353" t="s">
        <v>77</v>
      </c>
      <c r="E5" s="353" t="s">
        <v>66</v>
      </c>
      <c r="F5" s="353" t="s">
        <v>26</v>
      </c>
      <c r="G5" s="353" t="s">
        <v>77</v>
      </c>
      <c r="H5" s="367" t="s">
        <v>66</v>
      </c>
    </row>
    <row r="6" spans="1:13" ht="24" customHeight="1">
      <c r="A6" s="368">
        <v>1</v>
      </c>
      <c r="B6" s="369" t="s">
        <v>780</v>
      </c>
      <c r="C6" s="641">
        <v>0</v>
      </c>
      <c r="D6" s="641">
        <v>0</v>
      </c>
      <c r="E6" s="642">
        <f t="shared" ref="E6:E43" si="0">C6+D6</f>
        <v>0</v>
      </c>
      <c r="F6" s="641">
        <v>0</v>
      </c>
      <c r="G6" s="641">
        <v>0</v>
      </c>
      <c r="H6" s="643">
        <f t="shared" ref="H6:H37" si="1">F6+G6</f>
        <v>0</v>
      </c>
      <c r="K6" s="634"/>
      <c r="L6" s="634"/>
      <c r="M6" s="634"/>
    </row>
    <row r="7" spans="1:13" ht="24" customHeight="1">
      <c r="A7" s="368">
        <v>2</v>
      </c>
      <c r="B7" s="369" t="s">
        <v>166</v>
      </c>
      <c r="C7" s="641">
        <v>0</v>
      </c>
      <c r="D7" s="641">
        <v>0</v>
      </c>
      <c r="E7" s="642">
        <f t="shared" si="0"/>
        <v>0</v>
      </c>
      <c r="F7" s="641">
        <v>0</v>
      </c>
      <c r="G7" s="641">
        <v>0</v>
      </c>
      <c r="H7" s="643">
        <f t="shared" si="1"/>
        <v>0</v>
      </c>
      <c r="K7" s="634"/>
      <c r="L7" s="634"/>
      <c r="M7" s="634"/>
    </row>
    <row r="8" spans="1:13" ht="24" customHeight="1">
      <c r="A8" s="368">
        <v>3</v>
      </c>
      <c r="B8" s="369" t="s">
        <v>168</v>
      </c>
      <c r="C8" s="641">
        <f>C9+C10</f>
        <v>4032929.91</v>
      </c>
      <c r="D8" s="641">
        <f>D9+D10</f>
        <v>623831131.59000003</v>
      </c>
      <c r="E8" s="642">
        <f t="shared" si="0"/>
        <v>627864061.5</v>
      </c>
      <c r="F8" s="641">
        <f>F9+F10</f>
        <v>3356684.64</v>
      </c>
      <c r="G8" s="641">
        <f>G9+G10</f>
        <v>514932397.69</v>
      </c>
      <c r="H8" s="643">
        <f t="shared" si="1"/>
        <v>518289082.32999998</v>
      </c>
      <c r="K8" s="634"/>
      <c r="L8" s="634"/>
      <c r="M8" s="634"/>
    </row>
    <row r="9" spans="1:13" ht="24" customHeight="1">
      <c r="A9" s="368">
        <v>3.1</v>
      </c>
      <c r="B9" s="370" t="s">
        <v>781</v>
      </c>
      <c r="C9" s="641">
        <v>4032929.91</v>
      </c>
      <c r="D9" s="641">
        <v>623831131.59000003</v>
      </c>
      <c r="E9" s="642">
        <f t="shared" si="0"/>
        <v>627864061.5</v>
      </c>
      <c r="F9" s="641">
        <v>3356684.64</v>
      </c>
      <c r="G9" s="641">
        <v>514932397.69</v>
      </c>
      <c r="H9" s="643">
        <f t="shared" si="1"/>
        <v>518289082.32999998</v>
      </c>
      <c r="K9" s="634"/>
      <c r="L9" s="634"/>
      <c r="M9" s="634"/>
    </row>
    <row r="10" spans="1:13" ht="24" customHeight="1">
      <c r="A10" s="368">
        <v>3.2</v>
      </c>
      <c r="B10" s="370" t="s">
        <v>782</v>
      </c>
      <c r="C10" s="641">
        <v>0</v>
      </c>
      <c r="D10" s="641">
        <v>0</v>
      </c>
      <c r="E10" s="642">
        <f t="shared" si="0"/>
        <v>0</v>
      </c>
      <c r="F10" s="641">
        <v>0</v>
      </c>
      <c r="G10" s="641">
        <v>0</v>
      </c>
      <c r="H10" s="643">
        <f t="shared" si="1"/>
        <v>0</v>
      </c>
      <c r="K10" s="634"/>
      <c r="L10" s="634"/>
      <c r="M10" s="634"/>
    </row>
    <row r="11" spans="1:13" ht="24" customHeight="1">
      <c r="A11" s="368">
        <v>4</v>
      </c>
      <c r="B11" s="369" t="s">
        <v>167</v>
      </c>
      <c r="C11" s="641">
        <f>C12+C13</f>
        <v>0</v>
      </c>
      <c r="D11" s="641">
        <f>D12+D13</f>
        <v>0</v>
      </c>
      <c r="E11" s="642">
        <f t="shared" si="0"/>
        <v>0</v>
      </c>
      <c r="F11" s="641">
        <f>F12+F13</f>
        <v>0</v>
      </c>
      <c r="G11" s="641">
        <f>G12+G13</f>
        <v>0</v>
      </c>
      <c r="H11" s="643">
        <f t="shared" si="1"/>
        <v>0</v>
      </c>
      <c r="K11" s="634"/>
      <c r="L11" s="634"/>
      <c r="M11" s="634"/>
    </row>
    <row r="12" spans="1:13" ht="24" customHeight="1">
      <c r="A12" s="368">
        <v>4.0999999999999996</v>
      </c>
      <c r="B12" s="370" t="s">
        <v>783</v>
      </c>
      <c r="C12" s="641">
        <v>0</v>
      </c>
      <c r="D12" s="641">
        <v>0</v>
      </c>
      <c r="E12" s="642">
        <f t="shared" si="0"/>
        <v>0</v>
      </c>
      <c r="F12" s="641">
        <v>0</v>
      </c>
      <c r="G12" s="641">
        <v>0</v>
      </c>
      <c r="H12" s="643">
        <f t="shared" si="1"/>
        <v>0</v>
      </c>
      <c r="K12" s="634"/>
      <c r="L12" s="634"/>
      <c r="M12" s="634"/>
    </row>
    <row r="13" spans="1:13" ht="24" customHeight="1">
      <c r="A13" s="368">
        <v>4.2</v>
      </c>
      <c r="B13" s="370" t="s">
        <v>784</v>
      </c>
      <c r="C13" s="641">
        <v>0</v>
      </c>
      <c r="D13" s="641">
        <v>0</v>
      </c>
      <c r="E13" s="642">
        <f t="shared" si="0"/>
        <v>0</v>
      </c>
      <c r="F13" s="641">
        <v>0</v>
      </c>
      <c r="G13" s="641">
        <v>0</v>
      </c>
      <c r="H13" s="643">
        <f t="shared" si="1"/>
        <v>0</v>
      </c>
      <c r="K13" s="634"/>
      <c r="L13" s="634"/>
      <c r="M13" s="634"/>
    </row>
    <row r="14" spans="1:13" ht="24" customHeight="1">
      <c r="A14" s="368">
        <v>5</v>
      </c>
      <c r="B14" s="371" t="s">
        <v>785</v>
      </c>
      <c r="C14" s="641">
        <f>C15+C16+C17+C23+C24+C25+C26</f>
        <v>52956690</v>
      </c>
      <c r="D14" s="641">
        <f>D15+D16+D17+D23+D24+D25+D26</f>
        <v>1995372242.5999999</v>
      </c>
      <c r="E14" s="642">
        <f t="shared" si="0"/>
        <v>2048328932.5999999</v>
      </c>
      <c r="F14" s="641">
        <f>F15+F16+F17+F23+F24+F25+F26</f>
        <v>50576492.619999997</v>
      </c>
      <c r="G14" s="641">
        <f>G15+G16+G17+G23+G24+G25+G26</f>
        <v>1836549493.4499998</v>
      </c>
      <c r="H14" s="643">
        <f t="shared" si="1"/>
        <v>1887125986.0699997</v>
      </c>
      <c r="K14" s="634"/>
      <c r="L14" s="634"/>
      <c r="M14" s="634"/>
    </row>
    <row r="15" spans="1:13" ht="24" customHeight="1">
      <c r="A15" s="368">
        <v>5.0999999999999996</v>
      </c>
      <c r="B15" s="372" t="s">
        <v>786</v>
      </c>
      <c r="C15" s="641">
        <v>5939175</v>
      </c>
      <c r="D15" s="641">
        <v>4583237.87</v>
      </c>
      <c r="E15" s="642">
        <f t="shared" si="0"/>
        <v>10522412.870000001</v>
      </c>
      <c r="F15" s="641">
        <v>7056561.6200000001</v>
      </c>
      <c r="G15" s="641">
        <v>8069957.7699999996</v>
      </c>
      <c r="H15" s="643">
        <f t="shared" si="1"/>
        <v>15126519.390000001</v>
      </c>
      <c r="K15" s="634"/>
      <c r="L15" s="634"/>
      <c r="M15" s="634"/>
    </row>
    <row r="16" spans="1:13" ht="24" customHeight="1">
      <c r="A16" s="368">
        <v>5.2</v>
      </c>
      <c r="B16" s="372" t="s">
        <v>787</v>
      </c>
      <c r="C16" s="641">
        <v>0</v>
      </c>
      <c r="D16" s="641">
        <v>0</v>
      </c>
      <c r="E16" s="642">
        <f t="shared" si="0"/>
        <v>0</v>
      </c>
      <c r="F16" s="641">
        <v>0</v>
      </c>
      <c r="G16" s="641">
        <v>0</v>
      </c>
      <c r="H16" s="643">
        <f t="shared" si="1"/>
        <v>0</v>
      </c>
      <c r="K16" s="634"/>
      <c r="L16" s="634"/>
      <c r="M16" s="634"/>
    </row>
    <row r="17" spans="1:13" ht="24" customHeight="1">
      <c r="A17" s="368">
        <v>5.3</v>
      </c>
      <c r="B17" s="372" t="s">
        <v>788</v>
      </c>
      <c r="C17" s="641">
        <f>C18+C19+C20+C21+C22</f>
        <v>47017515</v>
      </c>
      <c r="D17" s="641">
        <f>D18+D19+D20+D21+D22</f>
        <v>1983326087.96</v>
      </c>
      <c r="E17" s="642">
        <f t="shared" si="0"/>
        <v>2030343602.96</v>
      </c>
      <c r="F17" s="641">
        <f>F18+F19+F20+F21+F22</f>
        <v>43519931</v>
      </c>
      <c r="G17" s="641">
        <f>G18+G19+G20+G21+G22</f>
        <v>1672541400.2999997</v>
      </c>
      <c r="H17" s="643">
        <f t="shared" si="1"/>
        <v>1716061331.2999997</v>
      </c>
      <c r="K17" s="634"/>
      <c r="L17" s="634"/>
      <c r="M17" s="634"/>
    </row>
    <row r="18" spans="1:13" ht="24" customHeight="1">
      <c r="A18" s="368" t="s">
        <v>169</v>
      </c>
      <c r="B18" s="373" t="s">
        <v>789</v>
      </c>
      <c r="C18" s="641">
        <v>1759048</v>
      </c>
      <c r="D18" s="641">
        <v>592882373.51000011</v>
      </c>
      <c r="E18" s="642">
        <f t="shared" si="0"/>
        <v>594641421.51000011</v>
      </c>
      <c r="F18" s="641">
        <v>4094927</v>
      </c>
      <c r="G18" s="641">
        <v>492560368.33999997</v>
      </c>
      <c r="H18" s="643">
        <f t="shared" si="1"/>
        <v>496655295.33999997</v>
      </c>
      <c r="K18" s="634"/>
      <c r="L18" s="634"/>
      <c r="M18" s="634"/>
    </row>
    <row r="19" spans="1:13" ht="24" customHeight="1">
      <c r="A19" s="368" t="s">
        <v>170</v>
      </c>
      <c r="B19" s="374" t="s">
        <v>790</v>
      </c>
      <c r="C19" s="641">
        <v>0</v>
      </c>
      <c r="D19" s="641">
        <v>472729607.5</v>
      </c>
      <c r="E19" s="642">
        <f t="shared" si="0"/>
        <v>472729607.5</v>
      </c>
      <c r="F19" s="641">
        <v>0</v>
      </c>
      <c r="G19" s="641">
        <v>429154901.91000003</v>
      </c>
      <c r="H19" s="643">
        <f t="shared" si="1"/>
        <v>429154901.91000003</v>
      </c>
      <c r="K19" s="634"/>
      <c r="L19" s="634"/>
      <c r="M19" s="634"/>
    </row>
    <row r="20" spans="1:13" ht="24" customHeight="1">
      <c r="A20" s="368" t="s">
        <v>171</v>
      </c>
      <c r="B20" s="374" t="s">
        <v>791</v>
      </c>
      <c r="C20" s="641">
        <v>0</v>
      </c>
      <c r="D20" s="641">
        <v>2768887.88</v>
      </c>
      <c r="E20" s="642">
        <f t="shared" si="0"/>
        <v>2768887.88</v>
      </c>
      <c r="F20" s="641">
        <v>0</v>
      </c>
      <c r="G20" s="641">
        <v>3003626.29</v>
      </c>
      <c r="H20" s="643">
        <f t="shared" si="1"/>
        <v>3003626.29</v>
      </c>
      <c r="K20" s="634"/>
      <c r="L20" s="634"/>
      <c r="M20" s="634"/>
    </row>
    <row r="21" spans="1:13" ht="24" customHeight="1">
      <c r="A21" s="368" t="s">
        <v>172</v>
      </c>
      <c r="B21" s="374" t="s">
        <v>792</v>
      </c>
      <c r="C21" s="641">
        <v>758467</v>
      </c>
      <c r="D21" s="641">
        <v>317141056.44999999</v>
      </c>
      <c r="E21" s="642">
        <f t="shared" si="0"/>
        <v>317899523.44999999</v>
      </c>
      <c r="F21" s="641">
        <v>1425004</v>
      </c>
      <c r="G21" s="641">
        <v>248688537.88999999</v>
      </c>
      <c r="H21" s="643">
        <f t="shared" si="1"/>
        <v>250113541.88999999</v>
      </c>
      <c r="K21" s="634"/>
      <c r="L21" s="634"/>
      <c r="M21" s="634"/>
    </row>
    <row r="22" spans="1:13" ht="24" customHeight="1">
      <c r="A22" s="368" t="s">
        <v>173</v>
      </c>
      <c r="B22" s="374" t="s">
        <v>510</v>
      </c>
      <c r="C22" s="641">
        <v>44500000</v>
      </c>
      <c r="D22" s="641">
        <v>597804162.62</v>
      </c>
      <c r="E22" s="642">
        <f t="shared" si="0"/>
        <v>642304162.62</v>
      </c>
      <c r="F22" s="641">
        <v>38000000</v>
      </c>
      <c r="G22" s="641">
        <v>499133965.87</v>
      </c>
      <c r="H22" s="643">
        <f t="shared" si="1"/>
        <v>537133965.87</v>
      </c>
      <c r="K22" s="634"/>
      <c r="L22" s="634"/>
      <c r="M22" s="634"/>
    </row>
    <row r="23" spans="1:13" ht="24" customHeight="1">
      <c r="A23" s="368">
        <v>5.4</v>
      </c>
      <c r="B23" s="372" t="s">
        <v>793</v>
      </c>
      <c r="C23" s="641">
        <v>0</v>
      </c>
      <c r="D23" s="641">
        <v>7462916.7699999996</v>
      </c>
      <c r="E23" s="642">
        <f t="shared" si="0"/>
        <v>7462916.7699999996</v>
      </c>
      <c r="F23" s="641">
        <v>0</v>
      </c>
      <c r="G23" s="641">
        <v>155938135.38</v>
      </c>
      <c r="H23" s="643">
        <f t="shared" si="1"/>
        <v>155938135.38</v>
      </c>
      <c r="K23" s="634"/>
      <c r="L23" s="634"/>
      <c r="M23" s="634"/>
    </row>
    <row r="24" spans="1:13" ht="24" customHeight="1">
      <c r="A24" s="368">
        <v>5.5</v>
      </c>
      <c r="B24" s="372" t="s">
        <v>794</v>
      </c>
      <c r="C24" s="641">
        <v>0</v>
      </c>
      <c r="D24" s="641">
        <v>0</v>
      </c>
      <c r="E24" s="642">
        <f t="shared" si="0"/>
        <v>0</v>
      </c>
      <c r="F24" s="641">
        <v>0</v>
      </c>
      <c r="G24" s="641">
        <v>0</v>
      </c>
      <c r="H24" s="643">
        <f t="shared" si="1"/>
        <v>0</v>
      </c>
      <c r="K24" s="634"/>
      <c r="L24" s="634"/>
      <c r="M24" s="634"/>
    </row>
    <row r="25" spans="1:13" ht="24" customHeight="1">
      <c r="A25" s="368">
        <v>5.6</v>
      </c>
      <c r="B25" s="372" t="s">
        <v>795</v>
      </c>
      <c r="C25" s="641">
        <v>0</v>
      </c>
      <c r="D25" s="641">
        <v>0</v>
      </c>
      <c r="E25" s="642">
        <f t="shared" si="0"/>
        <v>0</v>
      </c>
      <c r="F25" s="641">
        <v>0</v>
      </c>
      <c r="G25" s="641">
        <v>0</v>
      </c>
      <c r="H25" s="643">
        <f t="shared" si="1"/>
        <v>0</v>
      </c>
      <c r="K25" s="634"/>
      <c r="L25" s="634"/>
      <c r="M25" s="634"/>
    </row>
    <row r="26" spans="1:13" ht="24" customHeight="1">
      <c r="A26" s="368">
        <v>5.7</v>
      </c>
      <c r="B26" s="372" t="s">
        <v>510</v>
      </c>
      <c r="C26" s="641">
        <v>0</v>
      </c>
      <c r="D26" s="641">
        <v>0</v>
      </c>
      <c r="E26" s="642">
        <f t="shared" si="0"/>
        <v>0</v>
      </c>
      <c r="F26" s="641">
        <v>0</v>
      </c>
      <c r="G26" s="641">
        <v>0</v>
      </c>
      <c r="H26" s="643">
        <f t="shared" si="1"/>
        <v>0</v>
      </c>
      <c r="K26" s="634"/>
      <c r="L26" s="634"/>
      <c r="M26" s="634"/>
    </row>
    <row r="27" spans="1:13" ht="24" customHeight="1">
      <c r="A27" s="368">
        <v>6</v>
      </c>
      <c r="B27" s="371" t="s">
        <v>796</v>
      </c>
      <c r="C27" s="641">
        <v>26189102.249999989</v>
      </c>
      <c r="D27" s="641">
        <v>33791047.5</v>
      </c>
      <c r="E27" s="642">
        <f t="shared" si="0"/>
        <v>59980149.749999985</v>
      </c>
      <c r="F27" s="641">
        <v>10220596.890000008</v>
      </c>
      <c r="G27" s="641">
        <v>38346063.130000003</v>
      </c>
      <c r="H27" s="643">
        <f t="shared" si="1"/>
        <v>48566660.020000011</v>
      </c>
      <c r="K27" s="634"/>
      <c r="L27" s="634"/>
      <c r="M27" s="634"/>
    </row>
    <row r="28" spans="1:13" ht="24" customHeight="1">
      <c r="A28" s="368">
        <v>7</v>
      </c>
      <c r="B28" s="371" t="s">
        <v>797</v>
      </c>
      <c r="C28" s="641">
        <v>17758832.989011306</v>
      </c>
      <c r="D28" s="641">
        <v>4788151.6917822957</v>
      </c>
      <c r="E28" s="642">
        <f t="shared" si="0"/>
        <v>22546984.680793602</v>
      </c>
      <c r="F28" s="641">
        <v>20577204.199825339</v>
      </c>
      <c r="G28" s="641">
        <v>4852887.3841084987</v>
      </c>
      <c r="H28" s="643">
        <f t="shared" si="1"/>
        <v>25430091.583933838</v>
      </c>
      <c r="K28" s="634"/>
      <c r="L28" s="634"/>
      <c r="M28" s="634"/>
    </row>
    <row r="29" spans="1:13" ht="24" customHeight="1">
      <c r="A29" s="368">
        <v>8</v>
      </c>
      <c r="B29" s="371" t="s">
        <v>798</v>
      </c>
      <c r="C29" s="641">
        <v>0</v>
      </c>
      <c r="D29" s="641">
        <v>0</v>
      </c>
      <c r="E29" s="642">
        <f t="shared" si="0"/>
        <v>0</v>
      </c>
      <c r="F29" s="641">
        <v>0</v>
      </c>
      <c r="G29" s="641">
        <v>0</v>
      </c>
      <c r="H29" s="643">
        <f t="shared" si="1"/>
        <v>0</v>
      </c>
      <c r="K29" s="634"/>
      <c r="L29" s="634"/>
      <c r="M29" s="634"/>
    </row>
    <row r="30" spans="1:13" ht="24" customHeight="1">
      <c r="A30" s="368">
        <v>9</v>
      </c>
      <c r="B30" s="369" t="s">
        <v>174</v>
      </c>
      <c r="C30" s="641">
        <f>C31+C32+C33+C34+C35+C36+C37</f>
        <v>5742314.2800000003</v>
      </c>
      <c r="D30" s="641">
        <f>D31+D32+D33+D34+D35+D36+D37</f>
        <v>5669580</v>
      </c>
      <c r="E30" s="642">
        <f t="shared" si="0"/>
        <v>11411894.280000001</v>
      </c>
      <c r="F30" s="641">
        <f>F31+F32+F33+F34+F35+F36+F37</f>
        <v>15387325</v>
      </c>
      <c r="G30" s="641">
        <f>G31+G32+G33+G34+G35+G36+G37</f>
        <v>14909000</v>
      </c>
      <c r="H30" s="643">
        <f t="shared" si="1"/>
        <v>30296325</v>
      </c>
      <c r="K30" s="634"/>
      <c r="L30" s="634"/>
      <c r="M30" s="634"/>
    </row>
    <row r="31" spans="1:13" ht="24" customHeight="1">
      <c r="A31" s="368">
        <v>9.1</v>
      </c>
      <c r="B31" s="370" t="s">
        <v>799</v>
      </c>
      <c r="C31" s="641">
        <v>5742314.2800000003</v>
      </c>
      <c r="D31" s="641">
        <v>0</v>
      </c>
      <c r="E31" s="642">
        <f t="shared" si="0"/>
        <v>5742314.2800000003</v>
      </c>
      <c r="F31" s="641">
        <v>15387325</v>
      </c>
      <c r="G31" s="641">
        <v>0</v>
      </c>
      <c r="H31" s="643">
        <f t="shared" si="1"/>
        <v>15387325</v>
      </c>
      <c r="K31" s="634"/>
      <c r="L31" s="634"/>
      <c r="M31" s="634"/>
    </row>
    <row r="32" spans="1:13" ht="24" customHeight="1">
      <c r="A32" s="368">
        <v>9.1999999999999993</v>
      </c>
      <c r="B32" s="370" t="s">
        <v>800</v>
      </c>
      <c r="C32" s="641">
        <v>0</v>
      </c>
      <c r="D32" s="641">
        <v>5669580</v>
      </c>
      <c r="E32" s="642">
        <f t="shared" si="0"/>
        <v>5669580</v>
      </c>
      <c r="F32" s="641">
        <v>0</v>
      </c>
      <c r="G32" s="641">
        <v>14909000</v>
      </c>
      <c r="H32" s="643">
        <f t="shared" si="1"/>
        <v>14909000</v>
      </c>
      <c r="K32" s="634"/>
      <c r="L32" s="634"/>
      <c r="M32" s="634"/>
    </row>
    <row r="33" spans="1:13" ht="24" customHeight="1">
      <c r="A33" s="368">
        <v>9.3000000000000007</v>
      </c>
      <c r="B33" s="370" t="s">
        <v>801</v>
      </c>
      <c r="C33" s="641">
        <v>0</v>
      </c>
      <c r="D33" s="641">
        <v>0</v>
      </c>
      <c r="E33" s="642">
        <f t="shared" si="0"/>
        <v>0</v>
      </c>
      <c r="F33" s="641">
        <v>0</v>
      </c>
      <c r="G33" s="641">
        <v>0</v>
      </c>
      <c r="H33" s="643">
        <f t="shared" si="1"/>
        <v>0</v>
      </c>
      <c r="K33" s="634"/>
      <c r="L33" s="634"/>
      <c r="M33" s="634"/>
    </row>
    <row r="34" spans="1:13" ht="24" customHeight="1">
      <c r="A34" s="368">
        <v>9.4</v>
      </c>
      <c r="B34" s="370" t="s">
        <v>802</v>
      </c>
      <c r="C34" s="641">
        <v>0</v>
      </c>
      <c r="D34" s="641">
        <v>0</v>
      </c>
      <c r="E34" s="642">
        <f t="shared" si="0"/>
        <v>0</v>
      </c>
      <c r="F34" s="641">
        <v>0</v>
      </c>
      <c r="G34" s="641">
        <v>0</v>
      </c>
      <c r="H34" s="643">
        <f t="shared" si="1"/>
        <v>0</v>
      </c>
      <c r="K34" s="634"/>
      <c r="L34" s="634"/>
      <c r="M34" s="634"/>
    </row>
    <row r="35" spans="1:13" ht="24" customHeight="1">
      <c r="A35" s="368">
        <v>9.5</v>
      </c>
      <c r="B35" s="370" t="s">
        <v>803</v>
      </c>
      <c r="C35" s="641">
        <v>0</v>
      </c>
      <c r="D35" s="641">
        <v>0</v>
      </c>
      <c r="E35" s="642">
        <f t="shared" si="0"/>
        <v>0</v>
      </c>
      <c r="F35" s="641">
        <v>0</v>
      </c>
      <c r="G35" s="641">
        <v>0</v>
      </c>
      <c r="H35" s="643">
        <f t="shared" si="1"/>
        <v>0</v>
      </c>
      <c r="K35" s="634"/>
      <c r="L35" s="634"/>
      <c r="M35" s="634"/>
    </row>
    <row r="36" spans="1:13" ht="24" customHeight="1">
      <c r="A36" s="368">
        <v>9.6</v>
      </c>
      <c r="B36" s="370" t="s">
        <v>804</v>
      </c>
      <c r="C36" s="641">
        <v>0</v>
      </c>
      <c r="D36" s="641">
        <v>0</v>
      </c>
      <c r="E36" s="642">
        <f t="shared" si="0"/>
        <v>0</v>
      </c>
      <c r="F36" s="641">
        <v>0</v>
      </c>
      <c r="G36" s="641">
        <v>0</v>
      </c>
      <c r="H36" s="643">
        <f t="shared" si="1"/>
        <v>0</v>
      </c>
      <c r="K36" s="634"/>
      <c r="L36" s="634"/>
      <c r="M36" s="634"/>
    </row>
    <row r="37" spans="1:13" ht="24" customHeight="1">
      <c r="A37" s="368">
        <v>9.6999999999999993</v>
      </c>
      <c r="B37" s="370" t="s">
        <v>805</v>
      </c>
      <c r="C37" s="641">
        <v>0</v>
      </c>
      <c r="D37" s="641">
        <v>0</v>
      </c>
      <c r="E37" s="642">
        <f t="shared" si="0"/>
        <v>0</v>
      </c>
      <c r="F37" s="641">
        <v>0</v>
      </c>
      <c r="G37" s="641">
        <v>0</v>
      </c>
      <c r="H37" s="643">
        <f t="shared" si="1"/>
        <v>0</v>
      </c>
      <c r="K37" s="634"/>
      <c r="L37" s="634"/>
      <c r="M37" s="634"/>
    </row>
    <row r="38" spans="1:13" ht="24" customHeight="1">
      <c r="A38" s="368">
        <v>10</v>
      </c>
      <c r="B38" s="375" t="s">
        <v>806</v>
      </c>
      <c r="C38" s="641">
        <f>C41+C42</f>
        <v>25684.52</v>
      </c>
      <c r="D38" s="641">
        <f>D41+D42</f>
        <v>909596.30433999992</v>
      </c>
      <c r="E38" s="642">
        <f t="shared" si="0"/>
        <v>935280.82433999993</v>
      </c>
      <c r="F38" s="641">
        <v>643.58000000000004</v>
      </c>
      <c r="G38" s="641">
        <v>914315.92</v>
      </c>
      <c r="H38" s="643">
        <f t="shared" ref="H38:H43" si="2">F38+G38</f>
        <v>914959.5</v>
      </c>
      <c r="K38" s="634"/>
      <c r="L38" s="634"/>
      <c r="M38" s="634"/>
    </row>
    <row r="39" spans="1:13" ht="24" customHeight="1">
      <c r="A39" s="368">
        <v>10.1</v>
      </c>
      <c r="B39" s="370" t="s">
        <v>807</v>
      </c>
      <c r="C39" s="641">
        <v>150.03</v>
      </c>
      <c r="D39" s="641">
        <v>0</v>
      </c>
      <c r="E39" s="642">
        <f t="shared" si="0"/>
        <v>150.03</v>
      </c>
      <c r="F39" s="641">
        <v>0</v>
      </c>
      <c r="G39" s="641">
        <v>0</v>
      </c>
      <c r="H39" s="643">
        <f t="shared" si="2"/>
        <v>0</v>
      </c>
      <c r="K39" s="634"/>
      <c r="L39" s="634"/>
      <c r="M39" s="634"/>
    </row>
    <row r="40" spans="1:13" ht="24" customHeight="1">
      <c r="A40" s="368">
        <v>10.199999999999999</v>
      </c>
      <c r="B40" s="370" t="s">
        <v>808</v>
      </c>
      <c r="C40" s="641">
        <v>0</v>
      </c>
      <c r="D40" s="641">
        <v>1552.8800000000338</v>
      </c>
      <c r="E40" s="642">
        <f t="shared" si="0"/>
        <v>1552.8800000000338</v>
      </c>
      <c r="F40" s="641">
        <v>112.87</v>
      </c>
      <c r="G40" s="641">
        <v>64560.160000000003</v>
      </c>
      <c r="H40" s="643">
        <f t="shared" si="2"/>
        <v>64673.030000000006</v>
      </c>
      <c r="K40" s="634"/>
      <c r="L40" s="634"/>
      <c r="M40" s="634"/>
    </row>
    <row r="41" spans="1:13" ht="24" customHeight="1">
      <c r="A41" s="368">
        <v>10.3</v>
      </c>
      <c r="B41" s="370" t="s">
        <v>809</v>
      </c>
      <c r="C41" s="641">
        <v>25040.94</v>
      </c>
      <c r="D41" s="641">
        <v>17582.384340000001</v>
      </c>
      <c r="E41" s="642">
        <f t="shared" si="0"/>
        <v>42623.324339999999</v>
      </c>
      <c r="F41" s="641">
        <v>0</v>
      </c>
      <c r="G41" s="641">
        <v>0</v>
      </c>
      <c r="H41" s="643">
        <f t="shared" si="2"/>
        <v>0</v>
      </c>
      <c r="K41" s="634"/>
      <c r="L41" s="634"/>
      <c r="M41" s="634"/>
    </row>
    <row r="42" spans="1:13" ht="24" customHeight="1">
      <c r="A42" s="368">
        <v>10.4</v>
      </c>
      <c r="B42" s="370" t="s">
        <v>810</v>
      </c>
      <c r="C42" s="641">
        <v>643.58000000000004</v>
      </c>
      <c r="D42" s="641">
        <v>892013.91999999993</v>
      </c>
      <c r="E42" s="642">
        <f t="shared" si="0"/>
        <v>892657.49999999988</v>
      </c>
      <c r="F42" s="641">
        <v>643.58000000000004</v>
      </c>
      <c r="G42" s="641">
        <v>914315.92</v>
      </c>
      <c r="H42" s="643">
        <f t="shared" si="2"/>
        <v>914959.5</v>
      </c>
      <c r="K42" s="634"/>
      <c r="L42" s="634"/>
      <c r="M42" s="634"/>
    </row>
    <row r="43" spans="1:13" ht="24" customHeight="1">
      <c r="A43" s="368">
        <v>11</v>
      </c>
      <c r="B43" s="376" t="s">
        <v>175</v>
      </c>
      <c r="C43" s="641">
        <v>0</v>
      </c>
      <c r="D43" s="641">
        <v>0</v>
      </c>
      <c r="E43" s="642">
        <f t="shared" si="0"/>
        <v>0</v>
      </c>
      <c r="F43" s="641">
        <v>0</v>
      </c>
      <c r="G43" s="641">
        <v>0</v>
      </c>
      <c r="H43" s="643">
        <f t="shared" si="2"/>
        <v>0</v>
      </c>
      <c r="K43" s="634"/>
      <c r="L43" s="634"/>
      <c r="M43" s="634"/>
    </row>
    <row r="44" spans="1:13" ht="15.75">
      <c r="C44" s="378"/>
      <c r="D44" s="378"/>
      <c r="E44" s="378"/>
      <c r="F44" s="378"/>
      <c r="G44" s="378"/>
      <c r="H44" s="378"/>
    </row>
    <row r="45" spans="1:13" ht="15.75">
      <c r="C45" s="378"/>
      <c r="D45" s="378"/>
      <c r="E45" s="378"/>
      <c r="F45" s="378"/>
      <c r="G45" s="378"/>
      <c r="H45" s="378"/>
    </row>
    <row r="46" spans="1:13" ht="15.75">
      <c r="C46" s="378"/>
      <c r="D46" s="378"/>
      <c r="E46" s="378"/>
      <c r="F46" s="378"/>
      <c r="G46" s="378"/>
      <c r="H46" s="378"/>
    </row>
    <row r="47" spans="1:13" ht="15.75">
      <c r="C47" s="378"/>
      <c r="D47" s="378"/>
      <c r="E47" s="378"/>
      <c r="F47" s="378"/>
      <c r="G47" s="378"/>
      <c r="H47" s="37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ColWidth="9.140625" defaultRowHeight="12.75"/>
  <cols>
    <col min="1" max="1" width="9.5703125" style="2" bestFit="1" customWidth="1"/>
    <col min="2" max="2" width="93.5703125" style="2" customWidth="1"/>
    <col min="3" max="3" width="14.85546875" style="2" bestFit="1" customWidth="1"/>
    <col min="4" max="4" width="14.42578125" style="2" customWidth="1"/>
    <col min="5" max="5" width="16.42578125" style="12" customWidth="1"/>
    <col min="6" max="6" width="18.140625" style="12" customWidth="1"/>
    <col min="7" max="7" width="22.140625" style="12" customWidth="1"/>
    <col min="8" max="11" width="9.85546875" style="12" customWidth="1"/>
    <col min="12" max="16384" width="9.140625" style="12"/>
  </cols>
  <sheetData>
    <row r="1" spans="1:8" ht="15">
      <c r="A1" s="16" t="s">
        <v>97</v>
      </c>
      <c r="B1" s="15" t="str">
        <f>Info!C2</f>
        <v>სს "ხალიკ ბანკი საქართველო"</v>
      </c>
      <c r="C1" s="15"/>
      <c r="D1" s="178"/>
    </row>
    <row r="2" spans="1:8" ht="15">
      <c r="A2" s="16" t="s">
        <v>98</v>
      </c>
      <c r="B2" s="792">
        <f>'1. key ratios'!B2</f>
        <v>46112</v>
      </c>
      <c r="C2" s="27"/>
      <c r="D2" s="17"/>
      <c r="E2" s="11"/>
      <c r="F2" s="11"/>
      <c r="G2" s="11"/>
      <c r="H2" s="11"/>
    </row>
    <row r="3" spans="1:8" ht="15">
      <c r="A3" s="16"/>
      <c r="B3" s="15"/>
      <c r="C3" s="27"/>
      <c r="D3" s="17"/>
      <c r="E3" s="11"/>
      <c r="F3" s="11"/>
      <c r="G3" s="11"/>
      <c r="H3" s="11"/>
    </row>
    <row r="4" spans="1:8" ht="15" customHeight="1" thickBot="1">
      <c r="A4" s="125" t="s">
        <v>242</v>
      </c>
      <c r="B4" s="126" t="s">
        <v>96</v>
      </c>
      <c r="C4" s="127" t="s">
        <v>76</v>
      </c>
    </row>
    <row r="5" spans="1:8" ht="15" customHeight="1">
      <c r="A5" s="123" t="s">
        <v>25</v>
      </c>
      <c r="B5" s="124"/>
      <c r="C5" s="253" t="str">
        <f>INT((MONTH($B$2))/3)&amp;"Q"&amp;"-"&amp;YEAR($B$2)</f>
        <v>1Q-2026</v>
      </c>
      <c r="D5" s="253" t="str">
        <f>IF(INT(MONTH($B$2))=3, "4"&amp;"Q"&amp;"-"&amp;YEAR($B$2)-1, IF(INT(MONTH($B$2))=6, "1"&amp;"Q"&amp;"-"&amp;YEAR($B$2), IF(INT(MONTH($B$2))=9, "2"&amp;"Q"&amp;"-"&amp;YEAR($B$2),IF(INT(MONTH($B$2))=12, "3"&amp;"Q"&amp;"-"&amp;YEAR($B$2), 0))))</f>
        <v>4Q-2025</v>
      </c>
      <c r="E5" s="253" t="str">
        <f>IF(INT(MONTH($B$2))=3, "3"&amp;"Q"&amp;"-"&amp;YEAR($B$2)-1, IF(INT(MONTH($B$2))=6, "4"&amp;"Q"&amp;"-"&amp;YEAR($B$2)-1, IF(INT(MONTH($B$2))=9, "1"&amp;"Q"&amp;"-"&amp;YEAR($B$2),IF(INT(MONTH($B$2))=12, "2"&amp;"Q"&amp;"-"&amp;YEAR($B$2), 0))))</f>
        <v>3Q-2025</v>
      </c>
      <c r="F5" s="253" t="str">
        <f>IF(INT(MONTH($B$2))=3, "2"&amp;"Q"&amp;"-"&amp;YEAR($B$2)-1, IF(INT(MONTH($B$2))=6, "3"&amp;"Q"&amp;"-"&amp;YEAR($B$2)-1, IF(INT(MONTH($B$2))=9, "4"&amp;"Q"&amp;"-"&amp;YEAR($B$2)-1,IF(INT(MONTH($B$2))=12, "1"&amp;"Q"&amp;"-"&amp;YEAR($B$2), 0))))</f>
        <v>2Q-2025</v>
      </c>
      <c r="G5" s="253" t="str">
        <f>IF(INT(MONTH($B$2))=3, "1"&amp;"Q"&amp;"-"&amp;YEAR($B$2)-1, IF(INT(MONTH($B$2))=6, "2"&amp;"Q"&amp;"-"&amp;YEAR($B$2)-1, IF(INT(MONTH($B$2))=9, "3"&amp;"Q"&amp;"-"&amp;YEAR($B$2)-1,IF(INT(MONTH($B$2))=12, "4"&amp;"Q"&amp;"-"&amp;YEAR($B$2)-1, 0))))</f>
        <v>1Q-2025</v>
      </c>
    </row>
    <row r="6" spans="1:8" ht="15" customHeight="1">
      <c r="A6" s="213">
        <v>1</v>
      </c>
      <c r="B6" s="242" t="s">
        <v>101</v>
      </c>
      <c r="C6" s="214">
        <f>C7+C9+C10</f>
        <v>1031373188.4593335</v>
      </c>
      <c r="D6" s="245">
        <f>D7+D9+D10</f>
        <v>1024275329.8030443</v>
      </c>
      <c r="E6" s="215">
        <f t="shared" ref="E6:G6" si="0">E7+E9+E10</f>
        <v>996423166.48941481</v>
      </c>
      <c r="F6" s="214">
        <f t="shared" si="0"/>
        <v>1034298441.7168159</v>
      </c>
      <c r="G6" s="246">
        <f t="shared" si="0"/>
        <v>962500889.79474413</v>
      </c>
    </row>
    <row r="7" spans="1:8" ht="15" customHeight="1">
      <c r="A7" s="213">
        <v>1.1000000000000001</v>
      </c>
      <c r="B7" s="216" t="s">
        <v>995</v>
      </c>
      <c r="C7" s="644">
        <v>1007633572.9315001</v>
      </c>
      <c r="D7" s="645">
        <v>1002503931.0422033</v>
      </c>
      <c r="E7" s="644">
        <v>971802008.86406541</v>
      </c>
      <c r="F7" s="644">
        <v>1010595423.5780489</v>
      </c>
      <c r="G7" s="646">
        <v>939235179.06504965</v>
      </c>
    </row>
    <row r="8" spans="1:8" ht="25.5">
      <c r="A8" s="213" t="s">
        <v>146</v>
      </c>
      <c r="B8" s="217" t="s">
        <v>239</v>
      </c>
      <c r="C8" s="644">
        <v>0</v>
      </c>
      <c r="D8" s="645">
        <v>0</v>
      </c>
      <c r="E8" s="644">
        <v>0</v>
      </c>
      <c r="F8" s="644">
        <v>0</v>
      </c>
      <c r="G8" s="646">
        <v>0</v>
      </c>
    </row>
    <row r="9" spans="1:8" ht="15" customHeight="1">
      <c r="A9" s="213">
        <v>1.2</v>
      </c>
      <c r="B9" s="216" t="s">
        <v>21</v>
      </c>
      <c r="C9" s="644">
        <v>23658332.740396798</v>
      </c>
      <c r="D9" s="645">
        <v>21771398.760841038</v>
      </c>
      <c r="E9" s="644">
        <v>24621157.625349406</v>
      </c>
      <c r="F9" s="644">
        <v>23685022.486532584</v>
      </c>
      <c r="G9" s="646">
        <v>22859119.687414207</v>
      </c>
    </row>
    <row r="10" spans="1:8" ht="15" customHeight="1">
      <c r="A10" s="213">
        <v>1.3</v>
      </c>
      <c r="B10" s="243" t="s">
        <v>73</v>
      </c>
      <c r="C10" s="647">
        <v>81282.787436616651</v>
      </c>
      <c r="D10" s="645">
        <v>0</v>
      </c>
      <c r="E10" s="647">
        <v>0</v>
      </c>
      <c r="F10" s="644">
        <v>17995.652234471552</v>
      </c>
      <c r="G10" s="648">
        <v>406591.04228035483</v>
      </c>
    </row>
    <row r="11" spans="1:8" ht="15" customHeight="1">
      <c r="A11" s="213">
        <v>2</v>
      </c>
      <c r="B11" s="242" t="s">
        <v>102</v>
      </c>
      <c r="C11" s="644">
        <v>187444.46253679617</v>
      </c>
      <c r="D11" s="645">
        <v>1311973.6048931987</v>
      </c>
      <c r="E11" s="644">
        <v>818675.1189311858</v>
      </c>
      <c r="F11" s="644">
        <v>474542.13054102997</v>
      </c>
      <c r="G11" s="646">
        <v>1431043.8139143335</v>
      </c>
    </row>
    <row r="12" spans="1:8" ht="15" customHeight="1">
      <c r="A12" s="227">
        <v>3</v>
      </c>
      <c r="B12" s="244" t="s">
        <v>100</v>
      </c>
      <c r="C12" s="647">
        <v>93108613.552461818</v>
      </c>
      <c r="D12" s="645">
        <v>93108613.552461818</v>
      </c>
      <c r="E12" s="647">
        <v>86965483.489961877</v>
      </c>
      <c r="F12" s="644">
        <v>86965483.489961877</v>
      </c>
      <c r="G12" s="648">
        <v>86965483.489961877</v>
      </c>
    </row>
    <row r="13" spans="1:8" ht="15" customHeight="1" thickBot="1">
      <c r="A13" s="71">
        <v>4</v>
      </c>
      <c r="B13" s="249" t="s">
        <v>147</v>
      </c>
      <c r="C13" s="145">
        <f>C6+C11+C12</f>
        <v>1124669246.4743321</v>
      </c>
      <c r="D13" s="247">
        <f>D6+D11+D12</f>
        <v>1118695916.9603994</v>
      </c>
      <c r="E13" s="146">
        <f t="shared" ref="E13:G13" si="1">E6+E11+E12</f>
        <v>1084207325.0983078</v>
      </c>
      <c r="F13" s="145">
        <f t="shared" si="1"/>
        <v>1121738467.3373189</v>
      </c>
      <c r="G13" s="248">
        <f t="shared" si="1"/>
        <v>1050897417.0986203</v>
      </c>
    </row>
    <row r="14" spans="1:8">
      <c r="B14" s="22"/>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5"/>
  <sheetViews>
    <sheetView showGridLines="0"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cols>
    <col min="1" max="1" width="9.5703125" style="2" bestFit="1" customWidth="1"/>
    <col min="2" max="2" width="64.28515625" style="2" customWidth="1"/>
    <col min="3" max="3" width="85.85546875" style="2" customWidth="1"/>
  </cols>
  <sheetData>
    <row r="1" spans="1:8">
      <c r="A1" s="2" t="s">
        <v>97</v>
      </c>
      <c r="B1" s="178" t="str">
        <f>Info!C2</f>
        <v>სს "ხალიკ ბანკი საქართველო"</v>
      </c>
    </row>
    <row r="2" spans="1:8">
      <c r="A2" s="2" t="s">
        <v>98</v>
      </c>
      <c r="B2" s="792">
        <f>'1. key ratios'!B2</f>
        <v>46112</v>
      </c>
    </row>
    <row r="4" spans="1:8" ht="39" customHeight="1" thickBot="1">
      <c r="A4" s="139" t="s">
        <v>243</v>
      </c>
      <c r="B4" s="29" t="s">
        <v>80</v>
      </c>
      <c r="C4" s="13"/>
    </row>
    <row r="5" spans="1:8" ht="15.75">
      <c r="A5" s="10"/>
      <c r="B5" s="237" t="s">
        <v>81</v>
      </c>
      <c r="C5" s="251" t="s">
        <v>419</v>
      </c>
    </row>
    <row r="6" spans="1:8">
      <c r="A6" s="14">
        <v>1</v>
      </c>
      <c r="B6" s="649" t="s">
        <v>1011</v>
      </c>
      <c r="C6" s="650" t="s">
        <v>1012</v>
      </c>
    </row>
    <row r="7" spans="1:8">
      <c r="A7" s="14">
        <v>2</v>
      </c>
      <c r="B7" s="649" t="s">
        <v>1013</v>
      </c>
      <c r="C7" s="650" t="s">
        <v>1012</v>
      </c>
    </row>
    <row r="8" spans="1:8">
      <c r="A8" s="14">
        <v>3</v>
      </c>
      <c r="B8" s="649" t="s">
        <v>1014</v>
      </c>
      <c r="C8" s="650" t="s">
        <v>1015</v>
      </c>
    </row>
    <row r="9" spans="1:8">
      <c r="A9" s="14">
        <v>4</v>
      </c>
      <c r="B9" s="649" t="s">
        <v>1016</v>
      </c>
      <c r="C9" s="650" t="s">
        <v>1015</v>
      </c>
    </row>
    <row r="10" spans="1:8">
      <c r="A10" s="14">
        <v>5</v>
      </c>
      <c r="B10" s="649" t="s">
        <v>1017</v>
      </c>
      <c r="C10" s="650" t="s">
        <v>1012</v>
      </c>
    </row>
    <row r="11" spans="1:8">
      <c r="A11" s="14">
        <v>6</v>
      </c>
      <c r="B11" s="30"/>
      <c r="C11" s="250"/>
    </row>
    <row r="12" spans="1:8">
      <c r="A12" s="14">
        <v>7</v>
      </c>
      <c r="B12" s="30"/>
      <c r="C12" s="250"/>
      <c r="H12" s="4"/>
    </row>
    <row r="13" spans="1:8">
      <c r="A13" s="14">
        <v>8</v>
      </c>
      <c r="B13" s="30"/>
      <c r="C13" s="250"/>
    </row>
    <row r="14" spans="1:8">
      <c r="A14" s="14">
        <v>9</v>
      </c>
      <c r="B14" s="30"/>
      <c r="C14" s="250"/>
    </row>
    <row r="15" spans="1:8">
      <c r="A15" s="14">
        <v>10</v>
      </c>
      <c r="B15" s="30"/>
      <c r="C15" s="250"/>
    </row>
    <row r="16" spans="1:8">
      <c r="A16" s="14"/>
      <c r="B16" s="830"/>
      <c r="C16" s="831"/>
    </row>
    <row r="17" spans="1:3">
      <c r="A17" s="14"/>
      <c r="B17" s="238" t="s">
        <v>82</v>
      </c>
      <c r="C17" s="252" t="s">
        <v>420</v>
      </c>
    </row>
    <row r="18" spans="1:3" ht="129.75" customHeight="1">
      <c r="A18" s="14">
        <v>1</v>
      </c>
      <c r="B18" s="790" t="s">
        <v>1002</v>
      </c>
      <c r="C18" s="789" t="s">
        <v>1018</v>
      </c>
    </row>
    <row r="19" spans="1:3" ht="129.75" customHeight="1">
      <c r="A19" s="14">
        <v>2</v>
      </c>
      <c r="B19" s="790" t="s">
        <v>1019</v>
      </c>
      <c r="C19" s="791" t="s">
        <v>1020</v>
      </c>
    </row>
    <row r="20" spans="1:3" ht="129.75" customHeight="1">
      <c r="A20" s="14">
        <v>3</v>
      </c>
      <c r="B20" s="790" t="s">
        <v>1021</v>
      </c>
      <c r="C20" s="791" t="s">
        <v>1022</v>
      </c>
    </row>
    <row r="21" spans="1:3" ht="129.75" customHeight="1">
      <c r="A21" s="14">
        <v>4</v>
      </c>
      <c r="B21" s="790" t="s">
        <v>1023</v>
      </c>
      <c r="C21" s="791" t="s">
        <v>1024</v>
      </c>
    </row>
    <row r="22" spans="1:3" ht="15.75">
      <c r="A22" s="14">
        <v>5</v>
      </c>
      <c r="B22" s="651">
        <v>0</v>
      </c>
      <c r="C22" s="652">
        <v>0</v>
      </c>
    </row>
    <row r="23" spans="1:3" ht="15.75">
      <c r="A23" s="14">
        <v>6</v>
      </c>
      <c r="B23" s="651">
        <v>0</v>
      </c>
      <c r="C23" s="652">
        <v>0</v>
      </c>
    </row>
    <row r="24" spans="1:3" ht="15.75">
      <c r="A24" s="14">
        <v>7</v>
      </c>
      <c r="B24" s="651">
        <v>0</v>
      </c>
      <c r="C24" s="652">
        <v>0</v>
      </c>
    </row>
    <row r="25" spans="1:3" ht="15.75">
      <c r="A25" s="14">
        <v>8</v>
      </c>
      <c r="B25" s="651">
        <v>0</v>
      </c>
      <c r="C25" s="652">
        <v>0</v>
      </c>
    </row>
    <row r="26" spans="1:3" ht="15.75">
      <c r="A26" s="14">
        <v>9</v>
      </c>
      <c r="B26" s="651">
        <v>0</v>
      </c>
      <c r="C26" s="652">
        <v>0</v>
      </c>
    </row>
    <row r="27" spans="1:3" ht="15.75" customHeight="1">
      <c r="A27" s="14">
        <v>10</v>
      </c>
      <c r="B27" s="651">
        <v>0</v>
      </c>
      <c r="C27" s="652">
        <v>0</v>
      </c>
    </row>
    <row r="28" spans="1:3" ht="15.75" customHeight="1">
      <c r="A28" s="14"/>
      <c r="B28" s="25"/>
      <c r="C28" s="26"/>
    </row>
    <row r="29" spans="1:3" ht="30" customHeight="1">
      <c r="A29" s="14"/>
      <c r="B29" s="832" t="s">
        <v>83</v>
      </c>
      <c r="C29" s="833"/>
    </row>
    <row r="30" spans="1:3">
      <c r="A30" s="14">
        <v>1</v>
      </c>
      <c r="B30" s="653" t="s">
        <v>1025</v>
      </c>
      <c r="C30" s="654">
        <v>1</v>
      </c>
    </row>
    <row r="31" spans="1:3" ht="15.75" customHeight="1">
      <c r="A31" s="14"/>
      <c r="B31" s="30"/>
      <c r="C31" s="31"/>
    </row>
    <row r="32" spans="1:3" ht="29.25" customHeight="1">
      <c r="A32" s="14"/>
      <c r="B32" s="832" t="s">
        <v>163</v>
      </c>
      <c r="C32" s="833"/>
    </row>
    <row r="33" spans="1:3">
      <c r="A33" s="656">
        <v>1</v>
      </c>
      <c r="B33" s="653" t="s">
        <v>1026</v>
      </c>
      <c r="C33" s="786">
        <v>0.30995465679451573</v>
      </c>
    </row>
    <row r="34" spans="1:3" ht="15.75">
      <c r="A34" s="657">
        <v>2</v>
      </c>
      <c r="B34" s="655" t="s">
        <v>1027</v>
      </c>
      <c r="C34" s="787">
        <v>0.30995465679451573</v>
      </c>
    </row>
    <row r="35" spans="1:3" ht="16.5" thickBot="1">
      <c r="A35" s="658">
        <v>3</v>
      </c>
      <c r="B35" s="32" t="s">
        <v>1028</v>
      </c>
      <c r="C35" s="788">
        <v>0.35093450194769321</v>
      </c>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L53"/>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12.42578125" style="2"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12" ht="15.75">
      <c r="A1" s="16" t="s">
        <v>97</v>
      </c>
      <c r="B1" s="15" t="str">
        <f>Info!C2</f>
        <v>სს "ხალიკ ბანკი საქართველო"</v>
      </c>
    </row>
    <row r="2" spans="1:12" s="20" customFormat="1" ht="15.75" customHeight="1">
      <c r="A2" s="20" t="s">
        <v>98</v>
      </c>
      <c r="B2" s="792">
        <f>'1. key ratios'!B2</f>
        <v>46112</v>
      </c>
    </row>
    <row r="3" spans="1:12" s="20" customFormat="1" ht="15.75" customHeight="1"/>
    <row r="4" spans="1:12" s="20" customFormat="1" ht="15.75" customHeight="1" thickBot="1">
      <c r="A4" s="140" t="s">
        <v>244</v>
      </c>
      <c r="B4" s="141" t="s">
        <v>157</v>
      </c>
      <c r="C4" s="105"/>
      <c r="D4" s="105"/>
      <c r="E4" s="106" t="s">
        <v>76</v>
      </c>
    </row>
    <row r="5" spans="1:12" s="67" customFormat="1" ht="17.45" customHeight="1">
      <c r="A5" s="190"/>
      <c r="B5" s="191"/>
      <c r="C5" s="104" t="s">
        <v>0</v>
      </c>
      <c r="D5" s="104" t="s">
        <v>1</v>
      </c>
      <c r="E5" s="192" t="s">
        <v>2</v>
      </c>
    </row>
    <row r="6" spans="1:12" s="83" customFormat="1" ht="14.45" customHeight="1">
      <c r="A6" s="193"/>
      <c r="B6" s="834" t="s">
        <v>133</v>
      </c>
      <c r="C6" s="834" t="s">
        <v>824</v>
      </c>
      <c r="D6" s="835" t="s">
        <v>132</v>
      </c>
      <c r="E6" s="836"/>
      <c r="G6"/>
    </row>
    <row r="7" spans="1:12" s="83" customFormat="1" ht="99.6" customHeight="1">
      <c r="A7" s="193"/>
      <c r="B7" s="834"/>
      <c r="C7" s="834"/>
      <c r="D7" s="188" t="s">
        <v>131</v>
      </c>
      <c r="E7" s="189" t="s">
        <v>341</v>
      </c>
      <c r="G7"/>
    </row>
    <row r="8" spans="1:12" s="83" customFormat="1" ht="22.5" customHeight="1">
      <c r="A8" s="380">
        <v>1</v>
      </c>
      <c r="B8" s="325" t="s">
        <v>811</v>
      </c>
      <c r="C8" s="659">
        <f>SUM(C9:C11)</f>
        <v>113327654.92000002</v>
      </c>
      <c r="D8" s="659">
        <f t="shared" ref="D8:E8" si="0">SUM(D9:D11)</f>
        <v>0</v>
      </c>
      <c r="E8" s="659">
        <f t="shared" si="0"/>
        <v>113327654.92000002</v>
      </c>
      <c r="G8"/>
      <c r="H8"/>
      <c r="I8"/>
      <c r="J8"/>
      <c r="K8"/>
      <c r="L8"/>
    </row>
    <row r="9" spans="1:12" s="83" customFormat="1">
      <c r="A9" s="380">
        <v>1.1000000000000001</v>
      </c>
      <c r="B9" s="326" t="s">
        <v>85</v>
      </c>
      <c r="C9" s="659">
        <v>15110243.92</v>
      </c>
      <c r="D9" s="659">
        <v>0</v>
      </c>
      <c r="E9" s="659">
        <v>15110243.92</v>
      </c>
      <c r="G9"/>
      <c r="H9"/>
      <c r="I9"/>
      <c r="J9"/>
    </row>
    <row r="10" spans="1:12" s="83" customFormat="1">
      <c r="A10" s="380">
        <v>1.2</v>
      </c>
      <c r="B10" s="326" t="s">
        <v>86</v>
      </c>
      <c r="C10" s="659">
        <v>25662375.790000003</v>
      </c>
      <c r="D10" s="659">
        <v>0</v>
      </c>
      <c r="E10" s="659">
        <v>25662375.790000003</v>
      </c>
      <c r="G10"/>
      <c r="H10"/>
      <c r="I10"/>
      <c r="J10"/>
    </row>
    <row r="11" spans="1:12" s="83" customFormat="1">
      <c r="A11" s="380">
        <v>1.3</v>
      </c>
      <c r="B11" s="326" t="s">
        <v>87</v>
      </c>
      <c r="C11" s="659">
        <v>72555035.210000023</v>
      </c>
      <c r="D11" s="659">
        <v>0</v>
      </c>
      <c r="E11" s="659">
        <v>72555035.210000023</v>
      </c>
      <c r="G11"/>
      <c r="H11"/>
      <c r="I11"/>
      <c r="J11"/>
    </row>
    <row r="12" spans="1:12" s="83" customFormat="1">
      <c r="A12" s="380">
        <v>2</v>
      </c>
      <c r="B12" s="327" t="s">
        <v>698</v>
      </c>
      <c r="C12" s="659">
        <v>70351.37</v>
      </c>
      <c r="D12" s="659">
        <v>0</v>
      </c>
      <c r="E12" s="659">
        <v>70351.37</v>
      </c>
      <c r="G12"/>
      <c r="H12"/>
      <c r="I12"/>
      <c r="J12"/>
    </row>
    <row r="13" spans="1:12" s="83" customFormat="1" ht="21">
      <c r="A13" s="380">
        <v>2.1</v>
      </c>
      <c r="B13" s="328" t="s">
        <v>699</v>
      </c>
      <c r="C13" s="659">
        <v>70351.37</v>
      </c>
      <c r="D13" s="659">
        <v>0</v>
      </c>
      <c r="E13" s="659">
        <v>70351.37</v>
      </c>
      <c r="G13"/>
      <c r="H13"/>
      <c r="I13"/>
      <c r="J13"/>
    </row>
    <row r="14" spans="1:12" s="83" customFormat="1" ht="33.950000000000003" customHeight="1">
      <c r="A14" s="380">
        <v>3</v>
      </c>
      <c r="B14" s="329" t="s">
        <v>700</v>
      </c>
      <c r="C14" s="659">
        <v>0</v>
      </c>
      <c r="D14" s="659">
        <v>0</v>
      </c>
      <c r="E14" s="659">
        <v>0</v>
      </c>
      <c r="G14"/>
      <c r="H14"/>
      <c r="I14"/>
      <c r="J14"/>
    </row>
    <row r="15" spans="1:12" s="83" customFormat="1" ht="32.450000000000003" customHeight="1">
      <c r="A15" s="380">
        <v>4</v>
      </c>
      <c r="B15" s="330" t="s">
        <v>701</v>
      </c>
      <c r="C15" s="659">
        <v>0</v>
      </c>
      <c r="D15" s="659">
        <v>0</v>
      </c>
      <c r="E15" s="659">
        <v>0</v>
      </c>
      <c r="G15"/>
      <c r="H15"/>
      <c r="I15"/>
      <c r="J15"/>
    </row>
    <row r="16" spans="1:12" s="83" customFormat="1" ht="23.1" customHeight="1">
      <c r="A16" s="380">
        <v>5</v>
      </c>
      <c r="B16" s="330" t="s">
        <v>702</v>
      </c>
      <c r="C16" s="659">
        <f>SUM(C17:C19)</f>
        <v>54000</v>
      </c>
      <c r="D16" s="659">
        <f t="shared" ref="D16:E16" si="1">SUM(D17:D19)</f>
        <v>0</v>
      </c>
      <c r="E16" s="659">
        <f t="shared" si="1"/>
        <v>54000</v>
      </c>
      <c r="G16"/>
      <c r="H16"/>
      <c r="I16"/>
      <c r="J16"/>
    </row>
    <row r="17" spans="1:10" s="83" customFormat="1">
      <c r="A17" s="380">
        <v>5.0999999999999996</v>
      </c>
      <c r="B17" s="331" t="s">
        <v>703</v>
      </c>
      <c r="C17" s="659">
        <v>54000</v>
      </c>
      <c r="D17" s="659">
        <v>0</v>
      </c>
      <c r="E17" s="659">
        <v>54000</v>
      </c>
      <c r="G17"/>
      <c r="H17"/>
      <c r="I17"/>
      <c r="J17"/>
    </row>
    <row r="18" spans="1:10" s="83" customFormat="1">
      <c r="A18" s="380">
        <v>5.2</v>
      </c>
      <c r="B18" s="331" t="s">
        <v>538</v>
      </c>
      <c r="C18" s="659">
        <v>0</v>
      </c>
      <c r="D18" s="659">
        <v>0</v>
      </c>
      <c r="E18" s="659">
        <v>0</v>
      </c>
      <c r="G18"/>
      <c r="H18"/>
      <c r="I18"/>
      <c r="J18"/>
    </row>
    <row r="19" spans="1:10" s="83" customFormat="1">
      <c r="A19" s="380">
        <v>5.3</v>
      </c>
      <c r="B19" s="331" t="s">
        <v>704</v>
      </c>
      <c r="C19" s="659">
        <v>0</v>
      </c>
      <c r="D19" s="659">
        <v>0</v>
      </c>
      <c r="E19" s="659">
        <v>0</v>
      </c>
      <c r="G19"/>
      <c r="H19"/>
      <c r="I19"/>
      <c r="J19"/>
    </row>
    <row r="20" spans="1:10" s="83" customFormat="1" ht="21">
      <c r="A20" s="380">
        <v>6</v>
      </c>
      <c r="B20" s="329" t="s">
        <v>705</v>
      </c>
      <c r="C20" s="659">
        <f>SUM(C21:C22)</f>
        <v>986725012.26999974</v>
      </c>
      <c r="D20" s="659">
        <f t="shared" ref="D20:E20" si="2">SUM(D21:D22)</f>
        <v>0</v>
      </c>
      <c r="E20" s="659">
        <f t="shared" si="2"/>
        <v>986725012.26999974</v>
      </c>
      <c r="G20"/>
      <c r="H20"/>
      <c r="I20"/>
      <c r="J20"/>
    </row>
    <row r="21" spans="1:10">
      <c r="A21" s="380">
        <v>6.1</v>
      </c>
      <c r="B21" s="331" t="s">
        <v>538</v>
      </c>
      <c r="C21" s="660">
        <v>5791445.2800000003</v>
      </c>
      <c r="D21" s="660">
        <v>0</v>
      </c>
      <c r="E21" s="660">
        <v>5791445.2800000003</v>
      </c>
    </row>
    <row r="22" spans="1:10">
      <c r="A22" s="380">
        <v>6.2</v>
      </c>
      <c r="B22" s="331" t="s">
        <v>704</v>
      </c>
      <c r="C22" s="660">
        <v>980933566.98999977</v>
      </c>
      <c r="D22" s="660">
        <v>0</v>
      </c>
      <c r="E22" s="660">
        <v>980933566.98999977</v>
      </c>
    </row>
    <row r="23" spans="1:10" ht="21">
      <c r="A23" s="380">
        <v>7</v>
      </c>
      <c r="B23" s="332" t="s">
        <v>706</v>
      </c>
      <c r="C23" s="660">
        <v>0</v>
      </c>
      <c r="D23" s="660">
        <v>0</v>
      </c>
      <c r="E23" s="660">
        <v>0</v>
      </c>
    </row>
    <row r="24" spans="1:10" ht="21">
      <c r="A24" s="380">
        <v>8</v>
      </c>
      <c r="B24" s="333" t="s">
        <v>707</v>
      </c>
      <c r="C24" s="660">
        <v>0</v>
      </c>
      <c r="D24" s="660">
        <v>0</v>
      </c>
      <c r="E24" s="660">
        <v>0</v>
      </c>
    </row>
    <row r="25" spans="1:10">
      <c r="A25" s="380">
        <v>9</v>
      </c>
      <c r="B25" s="330" t="s">
        <v>708</v>
      </c>
      <c r="C25" s="660">
        <f>SUM(C26:C27)</f>
        <v>18846325.120000005</v>
      </c>
      <c r="D25" s="660">
        <f t="shared" ref="D25:E25" si="3">SUM(D26:D27)</f>
        <v>0</v>
      </c>
      <c r="E25" s="660">
        <f t="shared" si="3"/>
        <v>18846325.120000005</v>
      </c>
    </row>
    <row r="26" spans="1:10">
      <c r="A26" s="380">
        <v>9.1</v>
      </c>
      <c r="B26" s="334" t="s">
        <v>709</v>
      </c>
      <c r="C26" s="660">
        <v>18846325.120000005</v>
      </c>
      <c r="D26" s="660">
        <v>0</v>
      </c>
      <c r="E26" s="660">
        <v>18846325.120000005</v>
      </c>
    </row>
    <row r="27" spans="1:10">
      <c r="A27" s="380">
        <v>9.1999999999999993</v>
      </c>
      <c r="B27" s="334" t="s">
        <v>710</v>
      </c>
      <c r="C27" s="660">
        <v>0</v>
      </c>
      <c r="D27" s="660">
        <v>0</v>
      </c>
      <c r="E27" s="660">
        <v>0</v>
      </c>
    </row>
    <row r="28" spans="1:10">
      <c r="A28" s="380">
        <v>10</v>
      </c>
      <c r="B28" s="330" t="s">
        <v>36</v>
      </c>
      <c r="C28" s="660">
        <f>SUM(C29:C30)</f>
        <v>6257470.4899999984</v>
      </c>
      <c r="D28" s="660">
        <f t="shared" ref="D28:E28" si="4">SUM(D29:D30)</f>
        <v>6257470.4899999984</v>
      </c>
      <c r="E28" s="660">
        <f t="shared" si="4"/>
        <v>0</v>
      </c>
    </row>
    <row r="29" spans="1:10">
      <c r="A29" s="380">
        <v>10.1</v>
      </c>
      <c r="B29" s="334" t="s">
        <v>711</v>
      </c>
      <c r="C29" s="660">
        <v>0</v>
      </c>
      <c r="D29" s="660">
        <v>0</v>
      </c>
      <c r="E29" s="660">
        <v>0</v>
      </c>
    </row>
    <row r="30" spans="1:10">
      <c r="A30" s="380">
        <v>10.199999999999999</v>
      </c>
      <c r="B30" s="334" t="s">
        <v>712</v>
      </c>
      <c r="C30" s="660">
        <v>6257470.4899999984</v>
      </c>
      <c r="D30" s="660">
        <v>6257470.4899999984</v>
      </c>
      <c r="E30" s="660">
        <v>0</v>
      </c>
    </row>
    <row r="31" spans="1:10">
      <c r="A31" s="380">
        <v>11</v>
      </c>
      <c r="B31" s="330" t="s">
        <v>713</v>
      </c>
      <c r="C31" s="660">
        <f>SUM(C32:C33)</f>
        <v>0</v>
      </c>
      <c r="D31" s="660">
        <f t="shared" ref="D31:E31" si="5">SUM(D32:D33)</f>
        <v>0</v>
      </c>
      <c r="E31" s="660">
        <f t="shared" si="5"/>
        <v>0</v>
      </c>
    </row>
    <row r="32" spans="1:10">
      <c r="A32" s="380">
        <v>11.1</v>
      </c>
      <c r="B32" s="334" t="s">
        <v>714</v>
      </c>
      <c r="C32" s="660">
        <v>0</v>
      </c>
      <c r="D32" s="660">
        <v>0</v>
      </c>
      <c r="E32" s="660">
        <v>0</v>
      </c>
    </row>
    <row r="33" spans="1:7">
      <c r="A33" s="380">
        <v>11.2</v>
      </c>
      <c r="B33" s="334" t="s">
        <v>715</v>
      </c>
      <c r="C33" s="660">
        <v>0</v>
      </c>
      <c r="D33" s="660">
        <v>0</v>
      </c>
      <c r="E33" s="660">
        <v>0</v>
      </c>
    </row>
    <row r="34" spans="1:7">
      <c r="A34" s="380">
        <v>13</v>
      </c>
      <c r="B34" s="330" t="s">
        <v>88</v>
      </c>
      <c r="C34" s="660">
        <v>21297325.529999997</v>
      </c>
      <c r="D34" s="660">
        <v>0</v>
      </c>
      <c r="E34" s="660">
        <v>21297325.529999997</v>
      </c>
    </row>
    <row r="35" spans="1:7">
      <c r="A35" s="380">
        <v>13.1</v>
      </c>
      <c r="B35" s="335" t="s">
        <v>716</v>
      </c>
      <c r="C35" s="660">
        <v>14409507.41</v>
      </c>
      <c r="D35" s="660">
        <v>0</v>
      </c>
      <c r="E35" s="660">
        <v>14409507.41</v>
      </c>
    </row>
    <row r="36" spans="1:7">
      <c r="A36" s="380">
        <v>13.2</v>
      </c>
      <c r="B36" s="335" t="s">
        <v>717</v>
      </c>
      <c r="C36" s="660">
        <v>0</v>
      </c>
      <c r="D36" s="660">
        <v>0</v>
      </c>
      <c r="E36" s="660">
        <v>0</v>
      </c>
    </row>
    <row r="37" spans="1:7" ht="39" thickBot="1">
      <c r="A37" s="194"/>
      <c r="B37" s="195" t="s">
        <v>308</v>
      </c>
      <c r="C37" s="661">
        <f>SUM(C8,C12,C14,C15,C16,C20,C23,C24,C25,C28,C31,C34)</f>
        <v>1146578139.6999998</v>
      </c>
      <c r="D37" s="661">
        <f t="shared" ref="D37" si="6">SUM(D8,D12,D14,D15,D16,D20,D23,D24,D25,D28,D31,D34)</f>
        <v>6257470.4899999984</v>
      </c>
      <c r="E37" s="661">
        <f>SUM(E8,E12,E14,E15,E16,E20,E23,E24,E25,E28,E31,E34)</f>
        <v>1140320669.2099998</v>
      </c>
    </row>
    <row r="38" spans="1:7">
      <c r="A38"/>
      <c r="B38"/>
      <c r="C38"/>
      <c r="D38"/>
      <c r="E38"/>
    </row>
    <row r="39" spans="1:7">
      <c r="A39"/>
      <c r="B39"/>
      <c r="C39"/>
      <c r="D39"/>
      <c r="E39"/>
    </row>
    <row r="41" spans="1:7" s="2" customFormat="1">
      <c r="B41" s="34"/>
      <c r="F41"/>
      <c r="G41"/>
    </row>
    <row r="42" spans="1:7" s="2" customFormat="1">
      <c r="B42" s="35"/>
      <c r="F42"/>
      <c r="G42"/>
    </row>
    <row r="43" spans="1:7" s="2" customFormat="1">
      <c r="B43" s="34"/>
      <c r="F43"/>
      <c r="G43"/>
    </row>
    <row r="44" spans="1:7" s="2" customFormat="1">
      <c r="B44" s="34"/>
      <c r="F44"/>
      <c r="G44"/>
    </row>
    <row r="45" spans="1:7" s="2" customFormat="1">
      <c r="B45" s="34"/>
      <c r="F45"/>
      <c r="G45"/>
    </row>
    <row r="46" spans="1:7" s="2" customFormat="1">
      <c r="B46" s="34"/>
      <c r="F46"/>
      <c r="G46"/>
    </row>
    <row r="47" spans="1:7" s="2" customFormat="1">
      <c r="B47" s="34"/>
      <c r="F47"/>
      <c r="G47"/>
    </row>
    <row r="48" spans="1:7" s="2" customFormat="1">
      <c r="B48" s="35"/>
      <c r="F48"/>
      <c r="G48"/>
    </row>
    <row r="49" spans="2:7" s="2" customFormat="1">
      <c r="B49" s="35"/>
      <c r="F49"/>
      <c r="G49"/>
    </row>
    <row r="50" spans="2:7" s="2" customFormat="1">
      <c r="B50" s="35"/>
      <c r="F50"/>
      <c r="G50"/>
    </row>
    <row r="51" spans="2:7" s="2" customFormat="1">
      <c r="B51" s="35"/>
      <c r="F51"/>
      <c r="G51"/>
    </row>
    <row r="52" spans="2:7" s="2" customFormat="1">
      <c r="B52" s="35"/>
      <c r="F52"/>
      <c r="G52"/>
    </row>
    <row r="53" spans="2:7" s="2" customFormat="1">
      <c r="B53" s="3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outlineLevelRow="1"/>
  <cols>
    <col min="1" max="1" width="9.5703125" style="2" bestFit="1" customWidth="1"/>
    <col min="2" max="2" width="114.140625" style="2" customWidth="1"/>
    <col min="3" max="3" width="18.85546875" customWidth="1"/>
    <col min="4" max="9" width="10.42578125" customWidth="1"/>
  </cols>
  <sheetData>
    <row r="1" spans="1:6" ht="15.75">
      <c r="A1" s="16" t="s">
        <v>97</v>
      </c>
      <c r="B1" s="797" t="str">
        <f>Info!C2</f>
        <v>სს "ხალიკ ბანკი საქართველო"</v>
      </c>
    </row>
    <row r="2" spans="1:6" s="20" customFormat="1" ht="15.75" customHeight="1">
      <c r="A2" s="20" t="s">
        <v>98</v>
      </c>
      <c r="B2" s="792">
        <f>'1. key ratios'!B2</f>
        <v>46112</v>
      </c>
      <c r="C2"/>
      <c r="D2"/>
      <c r="E2"/>
      <c r="F2"/>
    </row>
    <row r="3" spans="1:6" s="20" customFormat="1" ht="15.75" customHeight="1">
      <c r="C3"/>
      <c r="D3"/>
      <c r="E3"/>
      <c r="F3"/>
    </row>
    <row r="4" spans="1:6" s="20" customFormat="1" ht="26.25" thickBot="1">
      <c r="A4" s="20" t="s">
        <v>245</v>
      </c>
      <c r="B4" s="112" t="s">
        <v>160</v>
      </c>
      <c r="C4" s="106" t="s">
        <v>76</v>
      </c>
      <c r="D4"/>
      <c r="E4"/>
      <c r="F4"/>
    </row>
    <row r="5" spans="1:6">
      <c r="A5" s="107">
        <v>1</v>
      </c>
      <c r="B5" s="108" t="s">
        <v>695</v>
      </c>
      <c r="C5" s="794">
        <f>'7. LI1'!E37</f>
        <v>1140320669.2099998</v>
      </c>
    </row>
    <row r="6" spans="1:6" s="97" customFormat="1">
      <c r="A6" s="66">
        <v>2.1</v>
      </c>
      <c r="B6" s="114" t="s">
        <v>829</v>
      </c>
      <c r="C6" s="662">
        <v>82527134.430793583</v>
      </c>
      <c r="E6"/>
      <c r="F6"/>
    </row>
    <row r="7" spans="1:6" s="4" customFormat="1" ht="25.5" outlineLevel="1">
      <c r="A7" s="113">
        <v>2.2000000000000002</v>
      </c>
      <c r="B7" s="109" t="s">
        <v>830</v>
      </c>
      <c r="C7" s="663">
        <v>5742314.2769999998</v>
      </c>
      <c r="E7"/>
      <c r="F7"/>
    </row>
    <row r="8" spans="1:6" s="4" customFormat="1" ht="26.25">
      <c r="A8" s="113">
        <v>3</v>
      </c>
      <c r="B8" s="110" t="s">
        <v>696</v>
      </c>
      <c r="C8" s="795">
        <f>SUM(C5:C7)</f>
        <v>1228590117.9177933</v>
      </c>
      <c r="E8"/>
      <c r="F8"/>
    </row>
    <row r="9" spans="1:6" s="97" customFormat="1">
      <c r="A9" s="66">
        <v>4</v>
      </c>
      <c r="B9" s="117" t="s">
        <v>158</v>
      </c>
      <c r="C9" s="664">
        <v>0</v>
      </c>
      <c r="E9"/>
      <c r="F9"/>
    </row>
    <row r="10" spans="1:6" s="4" customFormat="1" ht="25.5" outlineLevel="1">
      <c r="A10" s="113">
        <v>5.0999999999999996</v>
      </c>
      <c r="B10" s="109" t="s">
        <v>164</v>
      </c>
      <c r="C10" s="663">
        <v>-58728801.690396786</v>
      </c>
      <c r="E10"/>
      <c r="F10"/>
    </row>
    <row r="11" spans="1:6" s="4" customFormat="1" ht="25.5" outlineLevel="1">
      <c r="A11" s="113">
        <v>5.2</v>
      </c>
      <c r="B11" s="109" t="s">
        <v>165</v>
      </c>
      <c r="C11" s="663">
        <v>-5661031.4895633832</v>
      </c>
      <c r="E11"/>
      <c r="F11"/>
    </row>
    <row r="12" spans="1:6" s="4" customFormat="1">
      <c r="A12" s="113">
        <v>6</v>
      </c>
      <c r="B12" s="115" t="s">
        <v>996</v>
      </c>
      <c r="C12" s="665">
        <v>0</v>
      </c>
      <c r="E12"/>
      <c r="F12"/>
    </row>
    <row r="13" spans="1:6" s="4" customFormat="1" ht="15.75" thickBot="1">
      <c r="A13" s="116">
        <v>7</v>
      </c>
      <c r="B13" s="111" t="s">
        <v>159</v>
      </c>
      <c r="C13" s="796">
        <f>SUM(C8:C12)</f>
        <v>1164200284.737833</v>
      </c>
      <c r="E13"/>
      <c r="F13"/>
    </row>
    <row r="15" spans="1:6">
      <c r="B15" s="22"/>
    </row>
    <row r="17" spans="2:9" s="2" customFormat="1">
      <c r="B17" s="36"/>
      <c r="C17"/>
      <c r="D17"/>
      <c r="E17"/>
      <c r="F17"/>
      <c r="G17"/>
      <c r="H17"/>
      <c r="I17"/>
    </row>
    <row r="18" spans="2:9" s="2" customFormat="1">
      <c r="B18" s="33"/>
      <c r="C18"/>
      <c r="D18"/>
      <c r="E18"/>
      <c r="F18"/>
      <c r="G18"/>
      <c r="H18"/>
      <c r="I18"/>
    </row>
    <row r="19" spans="2:9" s="2" customFormat="1">
      <c r="B19" s="33"/>
      <c r="C19"/>
      <c r="D19"/>
      <c r="E19"/>
      <c r="F19"/>
      <c r="G19"/>
      <c r="H19"/>
      <c r="I19"/>
    </row>
    <row r="20" spans="2:9" s="2" customFormat="1">
      <c r="B20" s="35"/>
      <c r="C20"/>
      <c r="D20"/>
      <c r="E20"/>
      <c r="F20"/>
      <c r="G20"/>
      <c r="H20"/>
      <c r="I20"/>
    </row>
    <row r="21" spans="2:9" s="2" customFormat="1">
      <c r="B21" s="34"/>
      <c r="C21"/>
      <c r="D21"/>
      <c r="E21"/>
      <c r="F21"/>
      <c r="G21"/>
      <c r="H21"/>
      <c r="I21"/>
    </row>
    <row r="22" spans="2:9" s="2" customFormat="1">
      <c r="B22" s="35"/>
      <c r="C22"/>
      <c r="D22"/>
      <c r="E22"/>
      <c r="F22"/>
      <c r="G22"/>
      <c r="H22"/>
      <c r="I22"/>
    </row>
    <row r="23" spans="2:9" s="2" customFormat="1">
      <c r="B23" s="34"/>
      <c r="C23"/>
      <c r="D23"/>
      <c r="E23"/>
      <c r="F23"/>
      <c r="G23"/>
      <c r="H23"/>
      <c r="I23"/>
    </row>
    <row r="24" spans="2:9" s="2" customFormat="1">
      <c r="B24" s="34"/>
      <c r="C24"/>
      <c r="D24"/>
      <c r="E24"/>
      <c r="F24"/>
      <c r="G24"/>
      <c r="H24"/>
      <c r="I24"/>
    </row>
    <row r="25" spans="2:9" s="2" customFormat="1">
      <c r="B25" s="34"/>
      <c r="C25"/>
      <c r="D25"/>
      <c r="E25"/>
      <c r="F25"/>
      <c r="G25"/>
      <c r="H25"/>
      <c r="I25"/>
    </row>
    <row r="26" spans="2:9" s="2" customFormat="1">
      <c r="B26" s="34"/>
      <c r="C26"/>
      <c r="D26"/>
      <c r="E26"/>
      <c r="F26"/>
      <c r="G26"/>
      <c r="H26"/>
      <c r="I26"/>
    </row>
    <row r="27" spans="2:9" s="2" customFormat="1">
      <c r="B27" s="34"/>
      <c r="C27"/>
      <c r="D27"/>
      <c r="E27"/>
      <c r="F27"/>
      <c r="G27"/>
      <c r="H27"/>
      <c r="I27"/>
    </row>
    <row r="28" spans="2:9" s="2" customFormat="1">
      <c r="B28" s="35"/>
      <c r="C28"/>
      <c r="D28"/>
      <c r="E28"/>
      <c r="F28"/>
      <c r="G28"/>
      <c r="H28"/>
      <c r="I28"/>
    </row>
    <row r="29" spans="2:9" s="2" customFormat="1">
      <c r="B29" s="35"/>
      <c r="C29"/>
      <c r="D29"/>
      <c r="E29"/>
      <c r="F29"/>
      <c r="G29"/>
      <c r="H29"/>
      <c r="I29"/>
    </row>
    <row r="30" spans="2:9" s="2" customFormat="1">
      <c r="B30" s="35"/>
      <c r="C30"/>
      <c r="D30"/>
      <c r="E30"/>
      <c r="F30"/>
      <c r="G30"/>
      <c r="H30"/>
      <c r="I30"/>
    </row>
    <row r="31" spans="2:9" s="2" customFormat="1">
      <c r="B31" s="35"/>
      <c r="C31"/>
      <c r="D31"/>
      <c r="E31"/>
      <c r="F31"/>
      <c r="G31"/>
      <c r="H31"/>
      <c r="I31"/>
    </row>
    <row r="32" spans="2:9" s="2" customFormat="1">
      <c r="B32" s="35"/>
      <c r="C32"/>
      <c r="D32"/>
      <c r="E32"/>
      <c r="F32"/>
      <c r="G32"/>
      <c r="H32"/>
      <c r="I32"/>
    </row>
    <row r="33" spans="2:9" s="2" customFormat="1">
      <c r="B33" s="3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2026-04-30T07:16:32Z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